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110" windowHeight="11470" activeTab="2"/>
  </bookViews>
  <sheets>
    <sheet name="总表" sheetId="1" r:id="rId1"/>
    <sheet name="面积表" sheetId="2" r:id="rId2"/>
    <sheet name="行道树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<sst xmlns="http://schemas.openxmlformats.org/spreadsheetml/2006/main" count="924" uniqueCount="185">
  <si>
    <t>2026-2028年新吴区绿化养护项目（一标段）总价</t>
  </si>
  <si>
    <t>编号</t>
  </si>
  <si>
    <t>标段</t>
  </si>
  <si>
    <t>养护面积
（平方米）</t>
  </si>
  <si>
    <t>养护费（不含行道树养护）（元）</t>
  </si>
  <si>
    <t>行道树养护费（元）</t>
  </si>
  <si>
    <t>暂列金（一年）</t>
  </si>
  <si>
    <t>一年养护费（元）</t>
  </si>
  <si>
    <t>暂列金（三年）</t>
  </si>
  <si>
    <t>三年养护费（元）</t>
  </si>
  <si>
    <t>一标</t>
  </si>
  <si>
    <t xml:space="preserve">    2026-2028年新吴区绿化养护项目（一标段）绿地养护路段明细</t>
  </si>
  <si>
    <t>养护单位：</t>
  </si>
  <si>
    <t>养护地段名称</t>
  </si>
  <si>
    <t>草坪（混播黑麦草）</t>
  </si>
  <si>
    <t>无修剪草坪</t>
  </si>
  <si>
    <t>绿篱、色块</t>
  </si>
  <si>
    <t>景观林带</t>
  </si>
  <si>
    <t>高架桥
下</t>
  </si>
  <si>
    <t>高架上花箱（黄馨）备注：花箱面积=盆数*0.66*0.33</t>
  </si>
  <si>
    <t>高架上花箱（月季）备注：花箱面积=盆数*0.66*0.33</t>
  </si>
  <si>
    <t>滴灌管道长度</t>
  </si>
  <si>
    <t>防护林</t>
  </si>
  <si>
    <t>意杨林</t>
  </si>
  <si>
    <t>临时绿化</t>
  </si>
  <si>
    <t>花境（花卉组合）</t>
  </si>
  <si>
    <t>水体</t>
  </si>
  <si>
    <t>设施量</t>
  </si>
  <si>
    <t>四季草花</t>
  </si>
  <si>
    <t>藤本月季</t>
  </si>
  <si>
    <t>合计面积</t>
  </si>
  <si>
    <t>道路分级</t>
  </si>
  <si>
    <t>备注</t>
  </si>
  <si>
    <t>面积㎡</t>
  </si>
  <si>
    <t>盆</t>
  </si>
  <si>
    <t>米</t>
  </si>
  <si>
    <t>塘南路（人民桥—兴隆桥）</t>
  </si>
  <si>
    <t>一级道路</t>
  </si>
  <si>
    <t>含兴雷路</t>
  </si>
  <si>
    <t>兴昌南路（珠江路-太湖大道）</t>
  </si>
  <si>
    <t>永乐路（向阳路-江海路）</t>
  </si>
  <si>
    <t>长江北路（太湖大道-新光路）</t>
  </si>
  <si>
    <t>长江路（新光路-高浪路）</t>
  </si>
  <si>
    <t>金城路（兴源路-纺城大道）</t>
  </si>
  <si>
    <t>江溪路（锡兴路-机场路）</t>
  </si>
  <si>
    <t>新光路（城南路-312国道）</t>
  </si>
  <si>
    <t>春华路（太湖大道-旺庄东路）</t>
  </si>
  <si>
    <t>春阳路（太湖大道-金城路）</t>
  </si>
  <si>
    <t>兴源中路（招商城路-金城高架）</t>
  </si>
  <si>
    <t>一级养护单价限价（元/㎡或盆）</t>
  </si>
  <si>
    <t>一级养护单价报价（元/㎡或盆）</t>
  </si>
  <si>
    <t>一级养护合计面积（㎡、盆）</t>
  </si>
  <si>
    <t>一级养护合计（元）</t>
  </si>
  <si>
    <t>春富路（金城东路—新光路）</t>
  </si>
  <si>
    <t>二级道路</t>
  </si>
  <si>
    <t>融华路（新光路-江华路）</t>
  </si>
  <si>
    <t>春暖路（春信路-春阳路）</t>
  </si>
  <si>
    <t>春海路（春暖路-金城路）</t>
  </si>
  <si>
    <t>江华路（机场路-春华路）</t>
  </si>
  <si>
    <t>丰溪路（江溪路-金城东路）</t>
  </si>
  <si>
    <t>花好街（春阳路—金城路）</t>
  </si>
  <si>
    <t>富巷路（机场路-春富路）</t>
  </si>
  <si>
    <t>春信路（春暖路-金城路）</t>
  </si>
  <si>
    <t>国信世家（冷渎港）</t>
  </si>
  <si>
    <t>招商城路（塘南路-兴源路）</t>
  </si>
  <si>
    <t>江学路（冷渎港-行创四路）</t>
  </si>
  <si>
    <t>XDG-2021-28号地块房地产开发建设项目江学路（南门以西）及江华路（北门以西）</t>
  </si>
  <si>
    <t>待移交</t>
  </si>
  <si>
    <t>塘南三支路（兴源中路、塘南三支路绿化复绿工程）</t>
  </si>
  <si>
    <t>二级养护单价限价（元/㎡或盆）</t>
  </si>
  <si>
    <t>二级养护单价报价（元/㎡或盆）</t>
  </si>
  <si>
    <t>二级养护合计面积（㎡、盆）</t>
  </si>
  <si>
    <t>二级养护合计（元）</t>
  </si>
  <si>
    <t>一级、二级合计总面积（㎡、盆）</t>
  </si>
  <si>
    <t>一级、二级合计年养护费（元）</t>
  </si>
  <si>
    <t>草坪：          指除临时绿化以外的狗牙根、马尼拉、天堂草、天富道、果岭草等暖季型需定期修剪草坪</t>
  </si>
  <si>
    <t>无修剪草坪：    指除临时绿化以外的白三叶、麦冬、鸢尾、二月兰等无需定期修剪整形的草本地被</t>
  </si>
  <si>
    <t>绿篱、色块：    指除高架桥上下植物以外的片植的灌木绿篱、色块等</t>
  </si>
  <si>
    <t>景观林带：      指除防护林、意杨林以外的道路绿化中无地被的片植乔木林带</t>
  </si>
  <si>
    <t>高架桥下植物：  指高架道路和桥梁投影面积内的所有植物</t>
  </si>
  <si>
    <t>高架桥上植物：  指高架道路和桥梁上种植、摆放或悬挂的所有植物</t>
  </si>
  <si>
    <t>防护林：        指除临时绿化以外的高速、国道、铁路、河流等沿线防护林及其他道路绿化以外地块内成片种植林带</t>
  </si>
  <si>
    <t>意杨林：        指成片种植的意杨林带</t>
  </si>
  <si>
    <t>临时绿化：      指临时覆绿的未开发地块内所有植物</t>
  </si>
  <si>
    <t>四季草花：      指道路绿化和游园中节点、岛头、花坛等种植的季节性草本花卉，一年四换。</t>
  </si>
  <si>
    <t>花境：          指道路绿化和游园中多品种花卉或观赏草的组图</t>
  </si>
  <si>
    <t>水体：          指开放性绿地中的水域和水生植物</t>
  </si>
  <si>
    <t>园林设施：      绿地中满足服务功能的各类构筑及设施。包括园路、景墙、假山、廊架、亭子、铺装、花坛、木栈道及其他设施等</t>
  </si>
  <si>
    <t>籽播黑麦草：    秋季草坪进入休眠期之前，追加播种保持草坪冬季绿色</t>
  </si>
  <si>
    <t>备注：1、不论单项工作量多少，即使数量为0的，也需要报单价，如不报价，在实际养护过程中新增的工作量单价按“0元”结算。面积清单以实际移交面积或有资质的第三方测绘面积为准，养护时间以甲方指定移交进场时间为准。
2、草坪养护包括冷季型草坪和暖季型草坪的养护管理：
冷季型草坪养护
A、播种：
冷季型草坪应在每年的10月10日前完成播种，播种种子应选用多年生黑麦草，并确保出芽率90%以上。10月25日前冷季型草坪出芽率达不到90%的，乙方应在11月上旬完成补播。再次播种发芽率达不到成坪要求，乙方应重新铺设混播黑麦草的暖季型草坪，若黑麦草仍然不成坪，甲方有权按照不成坪比例额外扣除养护费。特殊天气情况根据甲方指令播种。
B、修剪：10月至12月，根据冷季型草坪的生长情况，每月不少于1次修剪；3月-6月，根据冷季型草坪的生长情况，每月不少于2次修剪；冷季型草坪留茬高度不超过6-7cm。
3、清单中工程量不得修改，否则按无效投标处理。</t>
  </si>
  <si>
    <t>2026-2028年新吴区绿化养护项目（一标段）行道树明细</t>
  </si>
  <si>
    <t>绿地名称</t>
  </si>
  <si>
    <t>1级养护限价（元）</t>
  </si>
  <si>
    <t>1级养护报价（元）</t>
  </si>
  <si>
    <t>总价（元）</t>
  </si>
  <si>
    <t>单位</t>
  </si>
  <si>
    <t>苗木分类</t>
  </si>
  <si>
    <t>规格</t>
  </si>
  <si>
    <t>苗木品种及数量</t>
  </si>
  <si>
    <t>小计</t>
  </si>
  <si>
    <t>常绿乔木（株）</t>
  </si>
  <si>
    <t>胸径10cm以下</t>
  </si>
  <si>
    <t>不论品种</t>
  </si>
  <si>
    <t>落叶乔木（株）</t>
  </si>
  <si>
    <t>20cm以下</t>
  </si>
  <si>
    <t>法梧86</t>
  </si>
  <si>
    <t>30cm以下</t>
  </si>
  <si>
    <t>法梧265</t>
  </si>
  <si>
    <t>40cm以下</t>
  </si>
  <si>
    <t>法梧10</t>
  </si>
  <si>
    <t>50cm以下</t>
  </si>
  <si>
    <t>60cm以下</t>
  </si>
  <si>
    <t>70cm以下</t>
  </si>
  <si>
    <t>香樟1</t>
  </si>
  <si>
    <t>香樟216</t>
  </si>
  <si>
    <t>合欢122</t>
  </si>
  <si>
    <t>香樟967</t>
  </si>
  <si>
    <t>合欢147</t>
  </si>
  <si>
    <t>香樟143</t>
  </si>
  <si>
    <t>无患子117</t>
  </si>
  <si>
    <t>香樟3</t>
  </si>
  <si>
    <t>无患子261</t>
  </si>
  <si>
    <t>香樟103</t>
  </si>
  <si>
    <t>无患子46</t>
  </si>
  <si>
    <t>香樟2</t>
  </si>
  <si>
    <t>常绿行道树（株）</t>
  </si>
  <si>
    <t>落叶行道树（株）</t>
  </si>
  <si>
    <t>香樟42</t>
  </si>
  <si>
    <t>无患子11+榉树44+黄山栾树37+早樱241+紫薇74+娜塔栎27</t>
  </si>
  <si>
    <t>香樟185</t>
  </si>
  <si>
    <t>榉树11+黄山栾树29+无患子4</t>
  </si>
  <si>
    <t>香樟84</t>
  </si>
  <si>
    <t>香樟274</t>
  </si>
  <si>
    <t>娜塔莉144+榉树36</t>
  </si>
  <si>
    <t>香樟210</t>
  </si>
  <si>
    <t>香樟16</t>
  </si>
  <si>
    <t>无患子12+榉树5+法梧38</t>
  </si>
  <si>
    <t>香樟197</t>
  </si>
  <si>
    <t>法梧348+榉树35+栾树49+无患子62</t>
  </si>
  <si>
    <t>香樟66</t>
  </si>
  <si>
    <t>法梧9</t>
  </si>
  <si>
    <t>银杏257+樱花78</t>
  </si>
  <si>
    <t>无患子3</t>
  </si>
  <si>
    <t>香樟292+广玉兰11</t>
  </si>
  <si>
    <t>栾树116+黄连木175</t>
  </si>
  <si>
    <t>香樟195+广玉兰83</t>
  </si>
  <si>
    <t>黄连木76+无患子162</t>
  </si>
  <si>
    <t>香樟67</t>
  </si>
  <si>
    <t>香樟193</t>
  </si>
  <si>
    <t>香樟163</t>
  </si>
  <si>
    <t>香樟22</t>
  </si>
  <si>
    <t>榉树7</t>
  </si>
  <si>
    <t>香樟27</t>
  </si>
  <si>
    <t>榉树44+朴树21</t>
  </si>
  <si>
    <t>香樟32</t>
  </si>
  <si>
    <t>榉树3</t>
  </si>
  <si>
    <t>2级养护限价（元）</t>
  </si>
  <si>
    <t>2级养护报价（元）</t>
  </si>
  <si>
    <t>无患子40</t>
  </si>
  <si>
    <t>无患子177</t>
  </si>
  <si>
    <t>银杏23</t>
  </si>
  <si>
    <t>银杏51</t>
  </si>
  <si>
    <t>银杏12</t>
  </si>
  <si>
    <t>江华路（行创四路-机场路）</t>
  </si>
  <si>
    <t>榉树33+栾树125</t>
  </si>
  <si>
    <t>榉树79+栾树62</t>
  </si>
  <si>
    <t>栾树4</t>
  </si>
  <si>
    <t>春暖路（D三支路-春阳路）</t>
  </si>
  <si>
    <t>香樟173</t>
  </si>
  <si>
    <t>香樟26</t>
  </si>
  <si>
    <t>香樟29</t>
  </si>
  <si>
    <t>无患子124</t>
  </si>
  <si>
    <t>春信路/D3支路（春合路-金城路）</t>
  </si>
  <si>
    <t>香樟69</t>
  </si>
  <si>
    <t>香樟8</t>
  </si>
  <si>
    <t>招商城路（塘南路—兴源路）</t>
  </si>
  <si>
    <t>法梧11</t>
  </si>
  <si>
    <t>法梧17</t>
  </si>
  <si>
    <t>江学路（春富路-锡士路）</t>
  </si>
  <si>
    <t>榉树70</t>
  </si>
  <si>
    <t>江学路（江华路-春富路）</t>
  </si>
  <si>
    <t>榉树134</t>
  </si>
  <si>
    <t>行道树数量合计</t>
  </si>
  <si>
    <t>总价合计（元）</t>
  </si>
  <si>
    <r>
      <t xml:space="preserve">备注：1、不论单项工作量多少，即使数量为0的，也需要报单价，如不报价（元），在实际养护过程中新增的工作量单价按“0元”结算。
      </t>
    </r>
    <r>
      <rPr>
        <b/>
        <sz val="11"/>
        <color rgb="FFFF0000"/>
        <rFont val="宋体"/>
        <charset val="134"/>
        <scheme val="minor"/>
      </rPr>
      <t xml:space="preserve">2、同一标段中相同规格、相同养护等级的树木报价必须相同，否则按无效投标处理。 </t>
    </r>
    <r>
      <rPr>
        <b/>
        <sz val="11"/>
        <rFont val="宋体"/>
        <charset val="134"/>
        <scheme val="minor"/>
      </rPr>
      <t xml:space="preserve">
      3、清单中工程量不得修改，否则按无效投标处理。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</si>
</sst>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\-0.00;"/>
    <numFmt numFmtId="178" formatCode="0.00_);[Red]\(0.00\)"/>
    <numFmt numFmtId="179" formatCode="0_);[Red]\(0\)"/>
  </numFmts>
  <fonts count="45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8"/>
      <color rgb="FF000000"/>
      <name val="宋体"/>
      <charset val="134"/>
    </font>
    <font>
      <b/>
      <sz val="12"/>
      <name val="宋体"/>
      <charset val="134"/>
    </font>
    <font>
      <b/>
      <sz val="12"/>
      <name val="微软雅黑"/>
      <charset val="134"/>
    </font>
    <font>
      <b/>
      <sz val="12"/>
      <name val="宋体"/>
      <charset val="134"/>
      <scheme val="minor"/>
    </font>
    <font>
      <sz val="10"/>
      <name val="SimSun"/>
      <charset val="134"/>
    </font>
    <font>
      <sz val="10"/>
      <name val="微软雅黑"/>
      <charset val="134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2"/>
      <name val="SimSun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6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/>
    <xf numFmtId="0" fontId="43" fillId="0" borderId="0"/>
  </cellStyleXfs>
  <cellXfs count="10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0" xfId="0" applyNumberFormat="1" applyFont="1" applyFill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 applyProtection="1">
      <alignment horizontal="center" vertical="center" wrapText="1" readingOrder="1"/>
    </xf>
    <xf numFmtId="177" fontId="10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76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>
      <alignment horizontal="center" vertical="center" wrapText="1" readingOrder="1"/>
    </xf>
    <xf numFmtId="0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0" xfId="0" applyNumberFormat="1" applyFont="1" applyFill="1" applyAlignment="1">
      <alignment horizontal="center" vertical="center" wrapText="1"/>
    </xf>
    <xf numFmtId="176" fontId="12" fillId="0" borderId="0" xfId="0" applyNumberFormat="1" applyFont="1" applyFill="1" applyAlignment="1">
      <alignment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176" fontId="14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77" fontId="14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Fill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 readingOrder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176" fontId="15" fillId="2" borderId="3" xfId="0" applyNumberFormat="1" applyFont="1" applyFill="1" applyBorder="1" applyAlignment="1" applyProtection="1">
      <alignment horizontal="center" vertical="center"/>
      <protection locked="0"/>
    </xf>
    <xf numFmtId="176" fontId="15" fillId="2" borderId="5" xfId="0" applyNumberFormat="1" applyFont="1" applyFill="1" applyBorder="1" applyAlignment="1" applyProtection="1">
      <alignment horizontal="center" vertical="center"/>
      <protection locked="0"/>
    </xf>
    <xf numFmtId="176" fontId="15" fillId="2" borderId="4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/>
    </xf>
    <xf numFmtId="176" fontId="16" fillId="0" borderId="2" xfId="0" applyNumberFormat="1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176" fontId="16" fillId="0" borderId="0" xfId="0" applyNumberFormat="1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ill="1" applyAlignment="1" applyProtection="1">
      <alignment vertical="center"/>
      <protection locked="0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16" fillId="0" borderId="5" xfId="0" applyFont="1" applyFill="1" applyBorder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 wrapText="1"/>
    </xf>
    <xf numFmtId="178" fontId="18" fillId="0" borderId="2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178" fontId="15" fillId="0" borderId="2" xfId="0" applyNumberFormat="1" applyFont="1" applyFill="1" applyBorder="1" applyAlignment="1" applyProtection="1">
      <alignment horizontal="center" vertical="center" wrapText="1"/>
    </xf>
    <xf numFmtId="178" fontId="15" fillId="0" borderId="2" xfId="0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178" fontId="16" fillId="0" borderId="2" xfId="49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176" fontId="16" fillId="2" borderId="2" xfId="49" applyNumberFormat="1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178" fontId="15" fillId="0" borderId="6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8" fontId="15" fillId="0" borderId="6" xfId="0" applyNumberFormat="1" applyFont="1" applyFill="1" applyBorder="1" applyAlignment="1" applyProtection="1">
      <alignment horizontal="center" vertical="center"/>
      <protection locked="0"/>
    </xf>
    <xf numFmtId="178" fontId="15" fillId="0" borderId="7" xfId="0" applyNumberFormat="1" applyFont="1" applyFill="1" applyBorder="1" applyAlignment="1" applyProtection="1">
      <alignment horizontal="center" vertical="center"/>
      <protection locked="0"/>
    </xf>
    <xf numFmtId="178" fontId="15" fillId="2" borderId="2" xfId="0" applyNumberFormat="1" applyFont="1" applyFill="1" applyBorder="1" applyAlignment="1" applyProtection="1">
      <alignment horizontal="center" vertical="center"/>
      <protection locked="0"/>
    </xf>
    <xf numFmtId="178" fontId="19" fillId="0" borderId="2" xfId="50" applyNumberFormat="1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178" fontId="20" fillId="0" borderId="2" xfId="51" applyNumberFormat="1" applyFont="1" applyFill="1" applyBorder="1" applyAlignment="1" applyProtection="1">
      <alignment horizontal="center" vertical="center" wrapText="1"/>
    </xf>
    <xf numFmtId="178" fontId="15" fillId="0" borderId="6" xfId="0" applyNumberFormat="1" applyFont="1" applyFill="1" applyBorder="1" applyAlignment="1" applyProtection="1">
      <alignment horizontal="center" vertical="center"/>
    </xf>
    <xf numFmtId="178" fontId="15" fillId="0" borderId="7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176" fontId="15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16" fillId="0" borderId="0" xfId="0" applyFont="1" applyFill="1" applyAlignment="1">
      <alignment vertical="center" wrapText="1"/>
    </xf>
    <xf numFmtId="0" fontId="21" fillId="0" borderId="2" xfId="0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179" fontId="21" fillId="0" borderId="2" xfId="0" applyNumberFormat="1" applyFont="1" applyFill="1" applyBorder="1" applyAlignment="1" applyProtection="1">
      <alignment horizontal="center" vertical="center"/>
    </xf>
    <xf numFmtId="176" fontId="21" fillId="0" borderId="2" xfId="0" applyNumberFormat="1" applyFont="1" applyFill="1" applyBorder="1" applyAlignment="1" applyProtection="1">
      <alignment horizontal="center" vertical="center"/>
      <protection locked="0"/>
    </xf>
    <xf numFmtId="0" fontId="22" fillId="0" borderId="2" xfId="0" applyNumberFormat="1" applyFont="1" applyFill="1" applyBorder="1" applyAlignment="1" applyProtection="1">
      <alignment horizontal="center" vertical="center"/>
      <protection locked="0"/>
    </xf>
    <xf numFmtId="0" fontId="22" fillId="0" borderId="2" xfId="0" applyNumberFormat="1" applyFont="1" applyFill="1" applyBorder="1" applyAlignment="1" applyProtection="1">
      <alignment horizontal="center" vertical="center"/>
    </xf>
    <xf numFmtId="176" fontId="22" fillId="0" borderId="2" xfId="0" applyNumberFormat="1" applyFont="1" applyFill="1" applyBorder="1" applyAlignment="1" applyProtection="1">
      <alignment horizontal="center"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_中标单价汇总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"/>
  <sheetViews>
    <sheetView workbookViewId="0">
      <selection activeCell="G8" sqref="G8"/>
    </sheetView>
  </sheetViews>
  <sheetFormatPr defaultColWidth="9" defaultRowHeight="14" outlineLevelRow="2"/>
  <cols>
    <col min="1" max="1" width="9.44545454545455" style="5" customWidth="1"/>
    <col min="2" max="2" width="11.1272727272727" style="5" customWidth="1"/>
    <col min="3" max="4" width="24.6272727272727" style="5" customWidth="1"/>
    <col min="5" max="8" width="21.6636363636364" style="5" customWidth="1"/>
    <col min="9" max="9" width="26.2545454545455" style="5" customWidth="1"/>
    <col min="10" max="16384" width="9" style="5"/>
  </cols>
  <sheetData>
    <row r="1" s="5" customFormat="1" ht="33" customHeight="1" spans="1:9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="5" customFormat="1" ht="76.5" spans="1:9">
      <c r="A2" s="95" t="s">
        <v>1</v>
      </c>
      <c r="B2" s="96" t="s">
        <v>2</v>
      </c>
      <c r="C2" s="96" t="s">
        <v>3</v>
      </c>
      <c r="D2" s="96" t="s">
        <v>4</v>
      </c>
      <c r="E2" s="96" t="s">
        <v>5</v>
      </c>
      <c r="F2" s="96" t="s">
        <v>6</v>
      </c>
      <c r="G2" s="96" t="s">
        <v>7</v>
      </c>
      <c r="H2" s="96" t="s">
        <v>8</v>
      </c>
      <c r="I2" s="96" t="s">
        <v>9</v>
      </c>
    </row>
    <row r="3" s="5" customFormat="1" ht="42" customHeight="1" spans="1:9">
      <c r="A3" s="95">
        <v>1</v>
      </c>
      <c r="B3" s="95" t="s">
        <v>10</v>
      </c>
      <c r="C3" s="97">
        <f>面积表!S38</f>
        <v>918964.01</v>
      </c>
      <c r="D3" s="98"/>
      <c r="E3" s="99"/>
      <c r="F3" s="100">
        <v>240000</v>
      </c>
      <c r="G3" s="101"/>
      <c r="H3" s="100">
        <v>720000</v>
      </c>
      <c r="I3" s="101"/>
    </row>
  </sheetData>
  <sheetProtection sheet="1" objects="1"/>
  <mergeCells count="1">
    <mergeCell ref="A1:I1"/>
  </mergeCells>
  <printOptions horizontalCentered="1"/>
  <pageMargins left="1" right="1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8"/>
  <sheetViews>
    <sheetView zoomScale="70" zoomScaleNormal="70" topLeftCell="A17" workbookViewId="0">
      <selection activeCell="H34" sqref="H34"/>
    </sheetView>
  </sheetViews>
  <sheetFormatPr defaultColWidth="8.87272727272727" defaultRowHeight="14"/>
  <cols>
    <col min="1" max="1" width="6.5" style="52" customWidth="1"/>
    <col min="2" max="2" width="38.8727272727273" style="5" customWidth="1"/>
    <col min="3" max="3" width="11.8727272727273" style="5" customWidth="1"/>
    <col min="4" max="4" width="13.7545454545455" style="5" customWidth="1"/>
    <col min="5" max="5" width="13.1272727272727" style="5" customWidth="1"/>
    <col min="6" max="6" width="14.2545454545455" style="5" customWidth="1"/>
    <col min="7" max="7" width="10.7545454545455" style="5" customWidth="1"/>
    <col min="8" max="9" width="13.8727272727273" style="5" customWidth="1"/>
    <col min="10" max="10" width="10.5" style="5" customWidth="1"/>
    <col min="11" max="11" width="9.75454545454545" style="5" customWidth="1"/>
    <col min="12" max="12" width="8.5" style="5" customWidth="1"/>
    <col min="13" max="13" width="9.62727272727273" style="5" customWidth="1"/>
    <col min="14" max="14" width="11.3727272727273" style="5" customWidth="1"/>
    <col min="15" max="15" width="10.3727272727273" style="5" customWidth="1"/>
    <col min="16" max="16" width="9.5" style="5" customWidth="1"/>
    <col min="17" max="17" width="12.5" style="5" customWidth="1"/>
    <col min="18" max="18" width="11.8727272727273" style="5" customWidth="1"/>
    <col min="19" max="19" width="18.7545454545455" style="5" customWidth="1"/>
    <col min="20" max="20" width="12.2727272727273" style="5" customWidth="1"/>
    <col min="21" max="21" width="25.2545454545455" style="5" customWidth="1"/>
    <col min="22" max="16384" width="8.87272727272727" style="5"/>
  </cols>
  <sheetData>
    <row r="1" s="5" customFormat="1" ht="60" customHeight="1" spans="1:21">
      <c r="A1" s="53" t="s">
        <v>11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="5" customFormat="1" ht="28.5" customHeight="1" spans="1:21">
      <c r="A2" s="54" t="s">
        <v>12</v>
      </c>
      <c r="B2" s="54"/>
      <c r="C2" s="55"/>
      <c r="D2" s="55"/>
      <c r="E2" s="55"/>
      <c r="F2" s="55"/>
      <c r="G2" s="55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="5" customFormat="1" ht="70" spans="1:21">
      <c r="A3" s="57" t="s">
        <v>1</v>
      </c>
      <c r="B3" s="57" t="s">
        <v>13</v>
      </c>
      <c r="C3" s="58" t="s">
        <v>14</v>
      </c>
      <c r="D3" s="58" t="s">
        <v>15</v>
      </c>
      <c r="E3" s="58" t="s">
        <v>16</v>
      </c>
      <c r="F3" s="58" t="s">
        <v>17</v>
      </c>
      <c r="G3" s="58" t="s">
        <v>18</v>
      </c>
      <c r="H3" s="58" t="s">
        <v>19</v>
      </c>
      <c r="I3" s="58" t="s">
        <v>20</v>
      </c>
      <c r="J3" s="58" t="s">
        <v>21</v>
      </c>
      <c r="K3" s="58" t="s">
        <v>22</v>
      </c>
      <c r="L3" s="58" t="s">
        <v>23</v>
      </c>
      <c r="M3" s="58" t="s">
        <v>24</v>
      </c>
      <c r="N3" s="58" t="s">
        <v>25</v>
      </c>
      <c r="O3" s="58" t="s">
        <v>26</v>
      </c>
      <c r="P3" s="58" t="s">
        <v>27</v>
      </c>
      <c r="Q3" s="58" t="s">
        <v>28</v>
      </c>
      <c r="R3" s="58" t="s">
        <v>29</v>
      </c>
      <c r="S3" s="58" t="s">
        <v>30</v>
      </c>
      <c r="T3" s="57" t="s">
        <v>31</v>
      </c>
      <c r="U3" s="57" t="s">
        <v>32</v>
      </c>
    </row>
    <row r="4" s="5" customFormat="1" ht="24" customHeight="1" spans="1:21">
      <c r="A4" s="57"/>
      <c r="B4" s="57"/>
      <c r="C4" s="57" t="s">
        <v>33</v>
      </c>
      <c r="D4" s="57" t="s">
        <v>33</v>
      </c>
      <c r="E4" s="57" t="s">
        <v>33</v>
      </c>
      <c r="F4" s="57" t="s">
        <v>33</v>
      </c>
      <c r="G4" s="57" t="s">
        <v>33</v>
      </c>
      <c r="H4" s="57" t="s">
        <v>34</v>
      </c>
      <c r="I4" s="57" t="s">
        <v>34</v>
      </c>
      <c r="J4" s="59" t="s">
        <v>35</v>
      </c>
      <c r="K4" s="57" t="s">
        <v>33</v>
      </c>
      <c r="L4" s="57" t="s">
        <v>33</v>
      </c>
      <c r="M4" s="57" t="s">
        <v>33</v>
      </c>
      <c r="N4" s="57" t="s">
        <v>33</v>
      </c>
      <c r="O4" s="57" t="s">
        <v>33</v>
      </c>
      <c r="P4" s="57" t="s">
        <v>33</v>
      </c>
      <c r="Q4" s="57" t="s">
        <v>33</v>
      </c>
      <c r="R4" s="57" t="s">
        <v>35</v>
      </c>
      <c r="S4" s="57" t="s">
        <v>33</v>
      </c>
      <c r="T4" s="57"/>
      <c r="U4" s="57"/>
    </row>
    <row r="5" s="5" customFormat="1" ht="27.95" customHeight="1" spans="1:21">
      <c r="A5" s="57">
        <v>1</v>
      </c>
      <c r="B5" s="60" t="s">
        <v>36</v>
      </c>
      <c r="C5" s="57">
        <f>12282.66-1372-987-1092+2700+376</f>
        <v>11907.66</v>
      </c>
      <c r="D5" s="57">
        <f>2118.02+200</f>
        <v>2318.02</v>
      </c>
      <c r="E5" s="57">
        <f>5262.99-530-66+600</f>
        <v>5266.99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>
        <f t="shared" ref="S5:S15" si="0">SUM(C5:Q5)-H5-I5+(H5+I5)*0.66*0.33-J5</f>
        <v>19492.67</v>
      </c>
      <c r="T5" s="57" t="s">
        <v>37</v>
      </c>
      <c r="U5" s="57" t="s">
        <v>38</v>
      </c>
    </row>
    <row r="6" s="5" customFormat="1" ht="27.95" customHeight="1" spans="1:21">
      <c r="A6" s="57">
        <v>2</v>
      </c>
      <c r="B6" s="60" t="s">
        <v>39</v>
      </c>
      <c r="C6" s="57">
        <f>90983.58-25584.5+83146.7+13.14+3+2676+1681+2028+4432.45+98.77</f>
        <v>159478.14</v>
      </c>
      <c r="D6" s="57">
        <f>155.1+2036+505.3</f>
        <v>2696.4</v>
      </c>
      <c r="E6" s="57">
        <f>4471.15+8686.45+145+53.7+612+2061.7</f>
        <v>16030</v>
      </c>
      <c r="F6" s="57">
        <f>659.36+1238+735+1686</f>
        <v>4318.36</v>
      </c>
      <c r="G6" s="57">
        <f>200.97</f>
        <v>200.97</v>
      </c>
      <c r="H6" s="57"/>
      <c r="I6" s="57"/>
      <c r="J6" s="57"/>
      <c r="K6" s="57"/>
      <c r="L6" s="57"/>
      <c r="M6" s="57"/>
      <c r="N6" s="57">
        <f>122.7+364+195.17</f>
        <v>681.87</v>
      </c>
      <c r="O6" s="57">
        <v>1788.99</v>
      </c>
      <c r="P6" s="57">
        <f>2450+2049</f>
        <v>4499</v>
      </c>
      <c r="Q6" s="57">
        <f>255</f>
        <v>255</v>
      </c>
      <c r="R6" s="57"/>
      <c r="S6" s="57">
        <f t="shared" si="0"/>
        <v>189948.73</v>
      </c>
      <c r="T6" s="57" t="s">
        <v>37</v>
      </c>
      <c r="U6" s="57"/>
    </row>
    <row r="7" s="5" customFormat="1" ht="27.95" customHeight="1" spans="1:21">
      <c r="A7" s="57">
        <v>3</v>
      </c>
      <c r="B7" s="60" t="s">
        <v>40</v>
      </c>
      <c r="C7" s="57">
        <f>7665.77+756+300+200+232.21+5.4+55.23+214.4-5.4</f>
        <v>9423.61</v>
      </c>
      <c r="D7" s="57">
        <f>216.66+0.92</f>
        <v>217.58</v>
      </c>
      <c r="E7" s="57">
        <f>8836.53-40+757+700+800+292.47+71.4-35.9</f>
        <v>11381.5</v>
      </c>
      <c r="F7" s="57">
        <v>62.93</v>
      </c>
      <c r="G7" s="57"/>
      <c r="H7" s="57"/>
      <c r="I7" s="57"/>
      <c r="J7" s="57"/>
      <c r="K7" s="57"/>
      <c r="L7" s="57"/>
      <c r="M7" s="57"/>
      <c r="N7" s="57">
        <f>154-47.2+69.66</f>
        <v>176.46</v>
      </c>
      <c r="O7" s="57">
        <v>59.84</v>
      </c>
      <c r="P7" s="57">
        <f>91.7-44.3</f>
        <v>47.4</v>
      </c>
      <c r="Q7" s="57">
        <v>110.39</v>
      </c>
      <c r="R7" s="57"/>
      <c r="S7" s="57">
        <f t="shared" si="0"/>
        <v>21479.71</v>
      </c>
      <c r="T7" s="57" t="s">
        <v>37</v>
      </c>
      <c r="U7" s="57"/>
    </row>
    <row r="8" s="5" customFormat="1" ht="27.95" customHeight="1" spans="1:21">
      <c r="A8" s="57">
        <v>4</v>
      </c>
      <c r="B8" s="58" t="s">
        <v>41</v>
      </c>
      <c r="C8" s="57">
        <f>8088.87+1290+10888+3351.77+383.15+4609+2670.2+372.07-73.8</f>
        <v>31579.26</v>
      </c>
      <c r="D8" s="57">
        <f>82.8+233+513.62+163.2+81+61.4</f>
        <v>1135.02</v>
      </c>
      <c r="E8" s="57">
        <f>2013.71+107+1326+1389.62+124.46+2846+1944.76+1.4</f>
        <v>9752.95</v>
      </c>
      <c r="F8" s="57"/>
      <c r="G8" s="57">
        <v>1425.1</v>
      </c>
      <c r="H8" s="57"/>
      <c r="I8" s="57"/>
      <c r="J8" s="57"/>
      <c r="K8" s="57"/>
      <c r="L8" s="57"/>
      <c r="M8" s="57"/>
      <c r="N8" s="57">
        <f>12+505+419.39+653+225.2+11</f>
        <v>1825.59</v>
      </c>
      <c r="O8" s="57"/>
      <c r="P8" s="57">
        <f>9159+4094.7+2380.71+21.2</f>
        <v>15655.61</v>
      </c>
      <c r="Q8" s="57">
        <f>15+606+2+101.07+151+138.1-372.07</f>
        <v>641.1</v>
      </c>
      <c r="R8" s="57"/>
      <c r="S8" s="57">
        <f t="shared" si="0"/>
        <v>62014.63</v>
      </c>
      <c r="T8" s="57" t="s">
        <v>37</v>
      </c>
      <c r="U8" s="57"/>
    </row>
    <row r="9" s="5" customFormat="1" ht="27.95" customHeight="1" spans="1:21">
      <c r="A9" s="57">
        <v>5</v>
      </c>
      <c r="B9" s="61" t="s">
        <v>42</v>
      </c>
      <c r="C9" s="62">
        <v>32086.59</v>
      </c>
      <c r="D9" s="62">
        <v>6099.59</v>
      </c>
      <c r="E9" s="62">
        <v>2770.06</v>
      </c>
      <c r="F9" s="62">
        <v>2216.1</v>
      </c>
      <c r="G9" s="62">
        <v>0</v>
      </c>
      <c r="H9" s="62">
        <v>0</v>
      </c>
      <c r="I9" s="62"/>
      <c r="J9" s="62"/>
      <c r="K9" s="62">
        <v>0</v>
      </c>
      <c r="L9" s="62">
        <v>0</v>
      </c>
      <c r="M9" s="62">
        <v>0</v>
      </c>
      <c r="N9" s="62">
        <v>307.41</v>
      </c>
      <c r="O9" s="62">
        <v>0</v>
      </c>
      <c r="P9" s="62">
        <v>6321.97</v>
      </c>
      <c r="Q9" s="62">
        <v>658.83</v>
      </c>
      <c r="R9" s="62"/>
      <c r="S9" s="57">
        <f t="shared" si="0"/>
        <v>50460.55</v>
      </c>
      <c r="T9" s="57" t="s">
        <v>37</v>
      </c>
      <c r="U9" s="57"/>
    </row>
    <row r="10" s="5" customFormat="1" ht="27.95" customHeight="1" spans="1:21">
      <c r="A10" s="57">
        <v>6</v>
      </c>
      <c r="B10" s="60" t="s">
        <v>43</v>
      </c>
      <c r="C10" s="57">
        <f>97178.24-6817-17-230.36-25-120+5099.8+2576.58+3771.6+865+2831.67+900+7959.8+995+759+11.47+39.4</f>
        <v>115778.2</v>
      </c>
      <c r="D10" s="57">
        <f>24860.06+48.22+3243.6-26-25239-464-9-436.25-16.9-268+1423+855.8+236.5+2863+836</f>
        <v>7907.03</v>
      </c>
      <c r="E10" s="57">
        <f>40152.43-298+6559.8-2307.5-42995-656-96-112.5-194+1713.1+1951.3+85+256.5+1509+1003.2+482+462</f>
        <v>7515.33</v>
      </c>
      <c r="F10" s="57">
        <f>6321.95+2454.4</f>
        <v>8776.35</v>
      </c>
      <c r="G10" s="57">
        <f>105680.68+4251+6681+1070.9</f>
        <v>117683.58</v>
      </c>
      <c r="H10" s="57"/>
      <c r="I10" s="57"/>
      <c r="J10" s="57"/>
      <c r="K10" s="57"/>
      <c r="L10" s="57">
        <v>3317</v>
      </c>
      <c r="M10" s="57"/>
      <c r="N10" s="57">
        <f>191.57+185.6</f>
        <v>377.17</v>
      </c>
      <c r="O10" s="57">
        <f>1516.8+3317.3</f>
        <v>4834.1</v>
      </c>
      <c r="P10" s="57">
        <f>5694+4476.8+128+2366.14+493</f>
        <v>13157.94</v>
      </c>
      <c r="Q10" s="57">
        <f>117.7</f>
        <v>117.7</v>
      </c>
      <c r="R10" s="57"/>
      <c r="S10" s="57">
        <f t="shared" si="0"/>
        <v>279464.4</v>
      </c>
      <c r="T10" s="57" t="s">
        <v>37</v>
      </c>
      <c r="U10" s="57"/>
    </row>
    <row r="11" s="5" customFormat="1" ht="27.95" customHeight="1" spans="1:21">
      <c r="A11" s="57">
        <v>7</v>
      </c>
      <c r="B11" s="58" t="s">
        <v>44</v>
      </c>
      <c r="C11" s="57">
        <f>1687.7+1888+3300+1023+2990+580+1111+428.49</f>
        <v>13008.19</v>
      </c>
      <c r="D11" s="57">
        <f>12.38+125+213</f>
        <v>350.38</v>
      </c>
      <c r="E11" s="57">
        <f>859.44+160+1117+779+577.69</f>
        <v>3493.13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>
        <f>865+271.9+457</f>
        <v>1593.9</v>
      </c>
      <c r="Q11" s="57"/>
      <c r="R11" s="57"/>
      <c r="S11" s="57">
        <f t="shared" si="0"/>
        <v>18445.6</v>
      </c>
      <c r="T11" s="57" t="s">
        <v>37</v>
      </c>
      <c r="U11" s="57"/>
    </row>
    <row r="12" s="5" customFormat="1" ht="27.95" customHeight="1" spans="1:21">
      <c r="A12" s="57">
        <v>8</v>
      </c>
      <c r="B12" s="60" t="s">
        <v>45</v>
      </c>
      <c r="C12" s="57">
        <v>93853.62</v>
      </c>
      <c r="D12" s="57">
        <v>2358.6</v>
      </c>
      <c r="E12" s="57">
        <v>15895.44</v>
      </c>
      <c r="F12" s="57">
        <v>3273.46</v>
      </c>
      <c r="G12" s="57">
        <v>6553.99</v>
      </c>
      <c r="H12" s="57"/>
      <c r="I12" s="57"/>
      <c r="J12" s="57"/>
      <c r="K12" s="57"/>
      <c r="L12" s="57"/>
      <c r="M12" s="57"/>
      <c r="N12" s="57">
        <v>170.64</v>
      </c>
      <c r="O12" s="57"/>
      <c r="P12" s="57">
        <v>4000</v>
      </c>
      <c r="Q12" s="57">
        <v>389.99</v>
      </c>
      <c r="R12" s="57"/>
      <c r="S12" s="57">
        <f t="shared" si="0"/>
        <v>126495.74</v>
      </c>
      <c r="T12" s="57" t="s">
        <v>37</v>
      </c>
      <c r="U12" s="57"/>
    </row>
    <row r="13" s="5" customFormat="1" ht="27.95" customHeight="1" spans="1:21">
      <c r="A13" s="57">
        <v>9</v>
      </c>
      <c r="B13" s="60" t="s">
        <v>46</v>
      </c>
      <c r="C13" s="57">
        <f>13838.14+3832.3+4050.5+656+85.9</f>
        <v>22462.84</v>
      </c>
      <c r="D13" s="57">
        <f>80.72+365</f>
        <v>445.72</v>
      </c>
      <c r="E13" s="57">
        <f>2641.14+2732.4+116.5+1327+13</f>
        <v>6830.04</v>
      </c>
      <c r="F13" s="57">
        <f>3458.6+5866.86</f>
        <v>9325.46</v>
      </c>
      <c r="G13" s="57"/>
      <c r="H13" s="57"/>
      <c r="I13" s="57"/>
      <c r="J13" s="57"/>
      <c r="K13" s="57"/>
      <c r="L13" s="57"/>
      <c r="M13" s="57">
        <v>193.38</v>
      </c>
      <c r="N13" s="57">
        <f>149.3+248</f>
        <v>397.3</v>
      </c>
      <c r="O13" s="57"/>
      <c r="P13" s="57">
        <f>1042.5+63</f>
        <v>1105.5</v>
      </c>
      <c r="Q13" s="57"/>
      <c r="R13" s="57"/>
      <c r="S13" s="57">
        <f t="shared" si="0"/>
        <v>40760.24</v>
      </c>
      <c r="T13" s="57" t="s">
        <v>37</v>
      </c>
      <c r="U13" s="57"/>
    </row>
    <row r="14" s="5" customFormat="1" ht="27.95" customHeight="1" spans="1:21">
      <c r="A14" s="57">
        <v>10</v>
      </c>
      <c r="B14" s="58" t="s">
        <v>47</v>
      </c>
      <c r="C14" s="57">
        <f>9759.42+3865+385</f>
        <v>14009.42</v>
      </c>
      <c r="D14" s="57">
        <f>2423.87+9899.01</f>
        <v>12322.88</v>
      </c>
      <c r="E14" s="57">
        <f>3484.99+2035.1</f>
        <v>5520.09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>
        <v>1409</v>
      </c>
      <c r="Q14" s="57">
        <f>635-385</f>
        <v>250</v>
      </c>
      <c r="R14" s="57"/>
      <c r="S14" s="57">
        <f t="shared" si="0"/>
        <v>33511.39</v>
      </c>
      <c r="T14" s="57" t="s">
        <v>37</v>
      </c>
      <c r="U14" s="57"/>
    </row>
    <row r="15" s="5" customFormat="1" ht="27.95" customHeight="1" spans="1:21">
      <c r="A15" s="57">
        <v>11</v>
      </c>
      <c r="B15" s="58" t="s">
        <v>48</v>
      </c>
      <c r="C15" s="57">
        <v>16.43</v>
      </c>
      <c r="D15" s="57"/>
      <c r="E15" s="57">
        <v>2786.31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>
        <f t="shared" si="0"/>
        <v>2802.74</v>
      </c>
      <c r="T15" s="57" t="s">
        <v>37</v>
      </c>
      <c r="U15" s="57"/>
    </row>
    <row r="16" s="5" customFormat="1" ht="24" customHeight="1" spans="1:21">
      <c r="A16" s="63" t="s">
        <v>49</v>
      </c>
      <c r="B16" s="63"/>
      <c r="C16" s="64">
        <v>5.68</v>
      </c>
      <c r="D16" s="64">
        <v>2.19</v>
      </c>
      <c r="E16" s="64">
        <v>4.51</v>
      </c>
      <c r="F16" s="64">
        <v>3.09</v>
      </c>
      <c r="G16" s="64">
        <v>6.16</v>
      </c>
      <c r="H16" s="64">
        <v>18</v>
      </c>
      <c r="I16" s="64">
        <v>35</v>
      </c>
      <c r="J16" s="64">
        <v>0.89</v>
      </c>
      <c r="K16" s="64">
        <v>1.77</v>
      </c>
      <c r="L16" s="64">
        <v>1.68</v>
      </c>
      <c r="M16" s="64">
        <v>1.77</v>
      </c>
      <c r="N16" s="64">
        <v>4.9</v>
      </c>
      <c r="O16" s="64">
        <v>1.22</v>
      </c>
      <c r="P16" s="64">
        <v>5.77</v>
      </c>
      <c r="Q16" s="64">
        <v>337.43</v>
      </c>
      <c r="R16" s="64">
        <v>10</v>
      </c>
      <c r="S16" s="62"/>
      <c r="T16" s="57"/>
      <c r="U16" s="57"/>
    </row>
    <row r="17" s="50" customFormat="1" ht="24.75" customHeight="1" spans="1:21">
      <c r="A17" s="65" t="s">
        <v>50</v>
      </c>
      <c r="B17" s="65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7"/>
      <c r="T17" s="68"/>
      <c r="U17" s="68"/>
    </row>
    <row r="18" s="5" customFormat="1" ht="24.75" customHeight="1" spans="1:21">
      <c r="A18" s="69" t="s">
        <v>51</v>
      </c>
      <c r="B18" s="70"/>
      <c r="C18" s="71">
        <f t="shared" ref="C18:H18" si="1">SUM(C5:C15)</f>
        <v>503603.96</v>
      </c>
      <c r="D18" s="71">
        <f t="shared" si="1"/>
        <v>35851.22</v>
      </c>
      <c r="E18" s="71">
        <f t="shared" si="1"/>
        <v>87241.84</v>
      </c>
      <c r="F18" s="71">
        <f t="shared" si="1"/>
        <v>27972.66</v>
      </c>
      <c r="G18" s="71">
        <f t="shared" si="1"/>
        <v>125863.64</v>
      </c>
      <c r="H18" s="71">
        <f t="shared" si="1"/>
        <v>0</v>
      </c>
      <c r="I18" s="71"/>
      <c r="J18" s="71">
        <f t="shared" ref="J18:R18" si="2">SUM(J5:J15)</f>
        <v>0</v>
      </c>
      <c r="K18" s="71">
        <f t="shared" si="2"/>
        <v>0</v>
      </c>
      <c r="L18" s="71">
        <f t="shared" si="2"/>
        <v>3317</v>
      </c>
      <c r="M18" s="71">
        <f t="shared" si="2"/>
        <v>193.38</v>
      </c>
      <c r="N18" s="71">
        <f t="shared" si="2"/>
        <v>3936.44</v>
      </c>
      <c r="O18" s="71">
        <f t="shared" si="2"/>
        <v>6682.93</v>
      </c>
      <c r="P18" s="71">
        <f t="shared" si="2"/>
        <v>47790.32</v>
      </c>
      <c r="Q18" s="71">
        <f t="shared" si="2"/>
        <v>2423.01</v>
      </c>
      <c r="R18" s="71">
        <f t="shared" si="2"/>
        <v>0</v>
      </c>
      <c r="S18" s="71">
        <f>SUM(C18:Q18)-H18+H18*0.66*0.33</f>
        <v>844876.4</v>
      </c>
      <c r="T18" s="72"/>
      <c r="U18" s="72"/>
    </row>
    <row r="19" s="50" customFormat="1" ht="24.75" customHeight="1" spans="1:21">
      <c r="A19" s="73" t="s">
        <v>52</v>
      </c>
      <c r="B19" s="74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75"/>
      <c r="T19" s="68"/>
      <c r="U19" s="68"/>
    </row>
    <row r="20" s="5" customFormat="1" ht="24.75" customHeight="1" spans="1:21">
      <c r="A20" s="57">
        <v>1</v>
      </c>
      <c r="B20" s="58" t="s">
        <v>53</v>
      </c>
      <c r="C20" s="57">
        <v>11504.7</v>
      </c>
      <c r="D20" s="57">
        <f>164.25+112+86.87+83.1+30.33</f>
        <v>476.55</v>
      </c>
      <c r="E20" s="57">
        <f>2000+321+7.4+5169.6+991.2+198.15</f>
        <v>8687.35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>
        <f>1000+321.75+335.9+504.81</f>
        <v>2162.46</v>
      </c>
      <c r="Q20" s="57"/>
      <c r="R20" s="57"/>
      <c r="S20" s="57">
        <f>SUM(C20:Q20)-H20-I20+(H20+I20)*0.66*0.33-J20</f>
        <v>22831.06</v>
      </c>
      <c r="T20" s="57" t="s">
        <v>54</v>
      </c>
      <c r="U20" s="57"/>
    </row>
    <row r="21" s="5" customFormat="1" ht="24.75" customHeight="1" spans="1:21">
      <c r="A21" s="57">
        <v>2</v>
      </c>
      <c r="B21" s="60" t="s">
        <v>55</v>
      </c>
      <c r="C21" s="57">
        <v>3125</v>
      </c>
      <c r="D21" s="57">
        <v>50</v>
      </c>
      <c r="E21" s="57">
        <v>720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>
        <f t="shared" ref="S20:S33" si="3">SUM(C21:Q21)-H21-I21+(H21+I21)*0.66*0.33-J21</f>
        <v>3895</v>
      </c>
      <c r="T21" s="57" t="s">
        <v>54</v>
      </c>
      <c r="U21" s="57"/>
    </row>
    <row r="22" s="5" customFormat="1" ht="27.95" customHeight="1" spans="1:21">
      <c r="A22" s="57">
        <v>3</v>
      </c>
      <c r="B22" s="58" t="s">
        <v>56</v>
      </c>
      <c r="C22" s="57">
        <v>2140.48</v>
      </c>
      <c r="D22" s="57">
        <v>621.64</v>
      </c>
      <c r="E22" s="57">
        <v>677.22</v>
      </c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>
        <v>67.53</v>
      </c>
      <c r="Q22" s="57"/>
      <c r="R22" s="57"/>
      <c r="S22" s="57">
        <f t="shared" si="3"/>
        <v>3506.87</v>
      </c>
      <c r="T22" s="57" t="s">
        <v>54</v>
      </c>
      <c r="U22" s="57"/>
    </row>
    <row r="23" s="5" customFormat="1" ht="27.95" customHeight="1" spans="1:21">
      <c r="A23" s="57">
        <v>4</v>
      </c>
      <c r="B23" s="58" t="s">
        <v>57</v>
      </c>
      <c r="C23" s="57">
        <v>1660.18</v>
      </c>
      <c r="D23" s="57"/>
      <c r="E23" s="57">
        <v>1506</v>
      </c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>
        <f t="shared" si="3"/>
        <v>3166.18</v>
      </c>
      <c r="T23" s="57" t="s">
        <v>54</v>
      </c>
      <c r="U23" s="57"/>
    </row>
    <row r="24" s="5" customFormat="1" ht="27.95" customHeight="1" spans="1:21">
      <c r="A24" s="57">
        <v>5</v>
      </c>
      <c r="B24" s="60" t="s">
        <v>58</v>
      </c>
      <c r="C24" s="57">
        <v>4850.89</v>
      </c>
      <c r="D24" s="57">
        <v>13.1</v>
      </c>
      <c r="E24" s="57">
        <v>2657.77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>
        <f t="shared" si="3"/>
        <v>7521.76</v>
      </c>
      <c r="T24" s="57" t="s">
        <v>54</v>
      </c>
      <c r="U24" s="57"/>
    </row>
    <row r="25" s="5" customFormat="1" ht="27.95" customHeight="1" spans="1:21">
      <c r="A25" s="57">
        <v>6</v>
      </c>
      <c r="B25" s="58" t="s">
        <v>59</v>
      </c>
      <c r="C25" s="57">
        <v>420.08</v>
      </c>
      <c r="D25" s="57"/>
      <c r="E25" s="57">
        <v>822.09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>
        <f t="shared" si="3"/>
        <v>1242.17</v>
      </c>
      <c r="T25" s="57" t="s">
        <v>54</v>
      </c>
      <c r="U25" s="57"/>
    </row>
    <row r="26" s="5" customFormat="1" ht="27.95" customHeight="1" spans="1:21">
      <c r="A26" s="57">
        <v>7</v>
      </c>
      <c r="B26" s="58" t="s">
        <v>60</v>
      </c>
      <c r="C26" s="57">
        <v>1207.56</v>
      </c>
      <c r="D26" s="57">
        <v>10.91</v>
      </c>
      <c r="E26" s="57">
        <v>1901.92</v>
      </c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>
        <f t="shared" si="3"/>
        <v>3120.39</v>
      </c>
      <c r="T26" s="57" t="s">
        <v>54</v>
      </c>
      <c r="U26" s="57"/>
    </row>
    <row r="27" s="5" customFormat="1" ht="27.95" customHeight="1" spans="1:21">
      <c r="A27" s="57">
        <v>8</v>
      </c>
      <c r="B27" s="58" t="s">
        <v>61</v>
      </c>
      <c r="C27" s="57">
        <v>377.86</v>
      </c>
      <c r="D27" s="57"/>
      <c r="E27" s="57">
        <v>210.6</v>
      </c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>
        <f t="shared" si="3"/>
        <v>588.46</v>
      </c>
      <c r="T27" s="57" t="s">
        <v>54</v>
      </c>
      <c r="U27" s="57"/>
    </row>
    <row r="28" s="5" customFormat="1" ht="24.75" customHeight="1" spans="1:21">
      <c r="A28" s="57">
        <v>9</v>
      </c>
      <c r="B28" s="58" t="s">
        <v>62</v>
      </c>
      <c r="C28" s="57">
        <v>1321.74</v>
      </c>
      <c r="D28" s="57"/>
      <c r="E28" s="57">
        <v>1738.09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>
        <f t="shared" si="3"/>
        <v>3059.83</v>
      </c>
      <c r="T28" s="57" t="s">
        <v>54</v>
      </c>
      <c r="U28" s="57"/>
    </row>
    <row r="29" s="5" customFormat="1" ht="24.75" customHeight="1" spans="1:21">
      <c r="A29" s="57">
        <v>10</v>
      </c>
      <c r="B29" s="58" t="s">
        <v>63</v>
      </c>
      <c r="C29" s="57">
        <v>12595.31</v>
      </c>
      <c r="D29" s="57">
        <v>2725.57</v>
      </c>
      <c r="E29" s="57">
        <v>2246</v>
      </c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>
        <f t="shared" si="3"/>
        <v>17566.88</v>
      </c>
      <c r="T29" s="57" t="s">
        <v>54</v>
      </c>
      <c r="U29" s="57"/>
    </row>
    <row r="30" s="5" customFormat="1" ht="24.75" customHeight="1" spans="1:21">
      <c r="A30" s="57">
        <v>11</v>
      </c>
      <c r="B30" s="76" t="s">
        <v>64</v>
      </c>
      <c r="C30" s="62"/>
      <c r="D30" s="62">
        <v>255.06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57"/>
      <c r="S30" s="57">
        <f t="shared" si="3"/>
        <v>255.06</v>
      </c>
      <c r="T30" s="62" t="s">
        <v>54</v>
      </c>
      <c r="U30" s="62"/>
    </row>
    <row r="31" s="5" customFormat="1" ht="24.75" customHeight="1" spans="1:21">
      <c r="A31" s="57">
        <v>12</v>
      </c>
      <c r="B31" s="76" t="s">
        <v>65</v>
      </c>
      <c r="C31" s="76">
        <v>1520.57</v>
      </c>
      <c r="D31" s="76">
        <v>401.84</v>
      </c>
      <c r="E31" s="76">
        <v>14.16</v>
      </c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>
        <v>1989.14</v>
      </c>
      <c r="Q31" s="76"/>
      <c r="R31" s="57"/>
      <c r="S31" s="57">
        <f t="shared" si="3"/>
        <v>3925.71</v>
      </c>
      <c r="T31" s="62" t="s">
        <v>54</v>
      </c>
      <c r="U31" s="62"/>
    </row>
    <row r="32" s="5" customFormat="1" ht="28" spans="1:21">
      <c r="A32" s="57">
        <v>13</v>
      </c>
      <c r="B32" s="76" t="s">
        <v>66</v>
      </c>
      <c r="C32" s="57">
        <v>2167.1</v>
      </c>
      <c r="D32" s="57">
        <v>53.5</v>
      </c>
      <c r="E32" s="57">
        <v>222.2</v>
      </c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>
        <f t="shared" si="3"/>
        <v>2442.8</v>
      </c>
      <c r="T32" s="57" t="s">
        <v>54</v>
      </c>
      <c r="U32" s="61" t="s">
        <v>67</v>
      </c>
    </row>
    <row r="33" s="5" customFormat="1" ht="28" spans="1:21">
      <c r="A33" s="57">
        <v>14</v>
      </c>
      <c r="B33" s="76" t="s">
        <v>68</v>
      </c>
      <c r="C33" s="62">
        <v>965.44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57"/>
      <c r="S33" s="57">
        <f t="shared" si="3"/>
        <v>965.44</v>
      </c>
      <c r="T33" s="62" t="s">
        <v>54</v>
      </c>
      <c r="U33" s="57"/>
    </row>
    <row r="34" s="5" customFormat="1" ht="24.75" customHeight="1" spans="1:21">
      <c r="A34" s="77" t="s">
        <v>69</v>
      </c>
      <c r="B34" s="78"/>
      <c r="C34" s="79">
        <v>4.87</v>
      </c>
      <c r="D34" s="79">
        <v>1.69</v>
      </c>
      <c r="E34" s="79">
        <v>3.54</v>
      </c>
      <c r="F34" s="79">
        <v>3.09</v>
      </c>
      <c r="G34" s="79">
        <v>3.53</v>
      </c>
      <c r="H34" s="79">
        <v>18</v>
      </c>
      <c r="I34" s="79">
        <v>35</v>
      </c>
      <c r="J34" s="64">
        <v>0.87</v>
      </c>
      <c r="K34" s="64">
        <v>1.77</v>
      </c>
      <c r="L34" s="64">
        <v>1.68</v>
      </c>
      <c r="M34" s="64">
        <v>1.76</v>
      </c>
      <c r="N34" s="79">
        <v>3.77</v>
      </c>
      <c r="O34" s="79">
        <v>0.95</v>
      </c>
      <c r="P34" s="64">
        <v>5.77</v>
      </c>
      <c r="Q34" s="79">
        <v>313.68</v>
      </c>
      <c r="R34" s="64">
        <v>10</v>
      </c>
      <c r="S34" s="62"/>
      <c r="T34" s="57"/>
      <c r="U34" s="57"/>
    </row>
    <row r="35" s="50" customFormat="1" ht="24.75" customHeight="1" spans="1:21">
      <c r="A35" s="65" t="s">
        <v>70</v>
      </c>
      <c r="B35" s="65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8"/>
      <c r="U35" s="68"/>
    </row>
    <row r="36" s="5" customFormat="1" ht="24.75" customHeight="1" spans="1:21">
      <c r="A36" s="80" t="s">
        <v>71</v>
      </c>
      <c r="B36" s="81"/>
      <c r="C36" s="62">
        <f t="shared" ref="C36:H36" si="4">SUM(C20:C33)</f>
        <v>43856.91</v>
      </c>
      <c r="D36" s="62">
        <f t="shared" si="4"/>
        <v>4608.17</v>
      </c>
      <c r="E36" s="62">
        <f t="shared" si="4"/>
        <v>21403.4</v>
      </c>
      <c r="F36" s="62">
        <f t="shared" si="4"/>
        <v>0</v>
      </c>
      <c r="G36" s="62">
        <f t="shared" si="4"/>
        <v>0</v>
      </c>
      <c r="H36" s="62">
        <f t="shared" si="4"/>
        <v>0</v>
      </c>
      <c r="I36" s="62"/>
      <c r="J36" s="62">
        <f t="shared" ref="J36:S36" si="5">SUM(J20:J33)</f>
        <v>0</v>
      </c>
      <c r="K36" s="62">
        <f t="shared" si="5"/>
        <v>0</v>
      </c>
      <c r="L36" s="62">
        <f t="shared" si="5"/>
        <v>0</v>
      </c>
      <c r="M36" s="62">
        <f t="shared" si="5"/>
        <v>0</v>
      </c>
      <c r="N36" s="62">
        <f t="shared" si="5"/>
        <v>0</v>
      </c>
      <c r="O36" s="62">
        <f t="shared" si="5"/>
        <v>0</v>
      </c>
      <c r="P36" s="62">
        <f t="shared" si="5"/>
        <v>4219.13</v>
      </c>
      <c r="Q36" s="62">
        <f t="shared" si="5"/>
        <v>0</v>
      </c>
      <c r="R36" s="62">
        <f t="shared" si="5"/>
        <v>0</v>
      </c>
      <c r="S36" s="62">
        <f t="shared" si="5"/>
        <v>74087.61</v>
      </c>
      <c r="T36" s="57"/>
      <c r="U36" s="57"/>
    </row>
    <row r="37" s="50" customFormat="1" ht="24.75" customHeight="1" spans="1:21">
      <c r="A37" s="73" t="s">
        <v>72</v>
      </c>
      <c r="B37" s="74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68"/>
      <c r="U37" s="68"/>
    </row>
    <row r="38" s="5" customFormat="1" ht="24.75" customHeight="1" spans="1:21">
      <c r="A38" s="82" t="s">
        <v>73</v>
      </c>
      <c r="B38" s="83"/>
      <c r="C38" s="62">
        <f t="shared" ref="C38:H38" si="6">C18+C36</f>
        <v>547460.87</v>
      </c>
      <c r="D38" s="62">
        <f t="shared" si="6"/>
        <v>40459.39</v>
      </c>
      <c r="E38" s="62">
        <f t="shared" si="6"/>
        <v>108645.24</v>
      </c>
      <c r="F38" s="62">
        <f t="shared" si="6"/>
        <v>27972.66</v>
      </c>
      <c r="G38" s="62">
        <f t="shared" si="6"/>
        <v>125863.64</v>
      </c>
      <c r="H38" s="62">
        <f t="shared" si="6"/>
        <v>0</v>
      </c>
      <c r="I38" s="62"/>
      <c r="J38" s="62">
        <f t="shared" ref="J38:R38" si="7">J18+J36</f>
        <v>0</v>
      </c>
      <c r="K38" s="62">
        <f t="shared" si="7"/>
        <v>0</v>
      </c>
      <c r="L38" s="62">
        <f t="shared" si="7"/>
        <v>3317</v>
      </c>
      <c r="M38" s="62">
        <f t="shared" si="7"/>
        <v>193.38</v>
      </c>
      <c r="N38" s="62">
        <f t="shared" si="7"/>
        <v>3936.44</v>
      </c>
      <c r="O38" s="62">
        <f t="shared" si="7"/>
        <v>6682.93</v>
      </c>
      <c r="P38" s="62">
        <f t="shared" si="7"/>
        <v>52009.45</v>
      </c>
      <c r="Q38" s="62">
        <f t="shared" si="7"/>
        <v>2423.01</v>
      </c>
      <c r="R38" s="62">
        <f t="shared" si="7"/>
        <v>0</v>
      </c>
      <c r="S38" s="62">
        <f>S36+S18</f>
        <v>918964.01</v>
      </c>
      <c r="T38" s="57"/>
      <c r="U38" s="57"/>
    </row>
    <row r="39" s="50" customFormat="1" ht="24.75" customHeight="1" spans="1:21">
      <c r="A39" s="84" t="s">
        <v>74</v>
      </c>
      <c r="B39" s="85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68"/>
      <c r="U39" s="68"/>
    </row>
    <row r="40" s="5" customFormat="1" ht="24.75" customHeight="1" spans="1:21">
      <c r="A40" s="52"/>
      <c r="B40" s="87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88"/>
      <c r="T40" s="52"/>
      <c r="U40" s="52"/>
    </row>
    <row r="41" s="51" customFormat="1" spans="1:21">
      <c r="A41" s="89" t="s">
        <v>75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</row>
    <row r="42" s="51" customFormat="1" spans="1:21">
      <c r="A42" s="89" t="s">
        <v>76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</row>
    <row r="43" s="51" customFormat="1" spans="1:21">
      <c r="A43" s="89" t="s">
        <v>77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</row>
    <row r="44" s="51" customFormat="1" spans="1:21">
      <c r="A44" s="90" t="s">
        <v>78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</row>
    <row r="45" s="51" customFormat="1" spans="1:21">
      <c r="A45" s="90" t="s">
        <v>79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</row>
    <row r="46" s="51" customFormat="1" spans="1:21">
      <c r="A46" s="90" t="s">
        <v>80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</row>
    <row r="47" s="51" customFormat="1" spans="1:21">
      <c r="A47" s="90" t="s">
        <v>81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</row>
    <row r="48" s="51" customFormat="1" spans="1:21">
      <c r="A48" s="90" t="s">
        <v>82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</row>
    <row r="49" s="51" customFormat="1" spans="1:20">
      <c r="A49" s="90" t="s">
        <v>83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</row>
    <row r="50" s="51" customFormat="1" spans="1:20">
      <c r="A50" s="90" t="s">
        <v>84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</row>
    <row r="51" s="51" customFormat="1" spans="1:20">
      <c r="A51" s="90" t="s">
        <v>85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</row>
    <row r="52" s="51" customFormat="1" spans="1:20">
      <c r="A52" s="90" t="s">
        <v>86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</row>
    <row r="53" s="51" customFormat="1" spans="1:20">
      <c r="A53" s="91" t="s">
        <v>87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3"/>
    </row>
    <row r="54" s="51" customFormat="1" spans="1:20">
      <c r="A54" s="89" t="s">
        <v>88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</row>
    <row r="56" s="5" customFormat="1" spans="1:20">
      <c r="A56" s="94" t="s">
        <v>89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</row>
    <row r="57" s="5" customFormat="1" spans="1:20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</row>
    <row r="58" ht="140" customHeight="1" spans="1:20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</row>
  </sheetData>
  <sheetProtection sheet="1" objects="1"/>
  <mergeCells count="30">
    <mergeCell ref="A1:U1"/>
    <mergeCell ref="A16:B16"/>
    <mergeCell ref="A17:B17"/>
    <mergeCell ref="A18:B18"/>
    <mergeCell ref="A19:B19"/>
    <mergeCell ref="A34:B34"/>
    <mergeCell ref="A35:B35"/>
    <mergeCell ref="A36:B36"/>
    <mergeCell ref="A37:B37"/>
    <mergeCell ref="A38:B38"/>
    <mergeCell ref="A39:B39"/>
    <mergeCell ref="A41:T41"/>
    <mergeCell ref="A42:T42"/>
    <mergeCell ref="A43:T43"/>
    <mergeCell ref="A44:T44"/>
    <mergeCell ref="A45:T45"/>
    <mergeCell ref="A46:T46"/>
    <mergeCell ref="A47:T47"/>
    <mergeCell ref="A48:T48"/>
    <mergeCell ref="A49:T49"/>
    <mergeCell ref="A50:T50"/>
    <mergeCell ref="A51:T51"/>
    <mergeCell ref="A52:T52"/>
    <mergeCell ref="A53:T53"/>
    <mergeCell ref="A54:T54"/>
    <mergeCell ref="A3:A4"/>
    <mergeCell ref="B3:B4"/>
    <mergeCell ref="T3:T4"/>
    <mergeCell ref="U3:U4"/>
    <mergeCell ref="A56:T58"/>
  </mergeCells>
  <conditionalFormatting sqref="S20 S22:S33">
    <cfRule type="duplicateValues" dxfId="0" priority="1"/>
  </conditionalFormatting>
  <pageMargins left="0.2125" right="0.2125" top="0.2125" bottom="0.2125" header="0.511805555555556" footer="0.2125"/>
  <pageSetup paperSize="9" scale="5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97"/>
  <sheetViews>
    <sheetView tabSelected="1" topLeftCell="A130" workbookViewId="0">
      <selection activeCell="J145" sqref="J145:N145"/>
    </sheetView>
  </sheetViews>
  <sheetFormatPr defaultColWidth="9" defaultRowHeight="14"/>
  <cols>
    <col min="1" max="1" width="12.7545454545455" style="1" customWidth="1"/>
    <col min="2" max="2" width="13" style="1" customWidth="1"/>
    <col min="3" max="3" width="16.5" style="4" customWidth="1"/>
    <col min="4" max="4" width="11.2545454545455" style="4" customWidth="1"/>
    <col min="5" max="5" width="12.7545454545455" style="5" customWidth="1"/>
    <col min="6" max="6" width="12.7545454545455" style="4" customWidth="1"/>
    <col min="7" max="7" width="10.8727272727273" style="4" customWidth="1"/>
    <col min="8" max="8" width="16.7545454545455" style="1" customWidth="1"/>
    <col min="9" max="9" width="13.8727272727273" style="1" customWidth="1"/>
    <col min="10" max="10" width="18.7545454545455" style="4" customWidth="1"/>
    <col min="11" max="11" width="10.6272727272727" style="4" customWidth="1"/>
    <col min="12" max="12" width="13.1272727272727" style="5" customWidth="1"/>
    <col min="13" max="13" width="13.1272727272727" style="4" customWidth="1"/>
    <col min="14" max="14" width="10.8727272727273" style="4" customWidth="1"/>
    <col min="15" max="17" width="11.5" style="4"/>
    <col min="18" max="16384" width="9" style="1"/>
  </cols>
  <sheetData>
    <row r="1" s="1" customFormat="1" ht="51" customHeight="1" spans="1:17">
      <c r="A1" s="6" t="s">
        <v>90</v>
      </c>
      <c r="B1" s="6"/>
      <c r="C1" s="7"/>
      <c r="D1" s="7"/>
      <c r="E1" s="6"/>
      <c r="F1" s="7"/>
      <c r="G1" s="7"/>
      <c r="H1" s="6"/>
      <c r="I1" s="6"/>
      <c r="J1" s="7"/>
      <c r="K1" s="7"/>
      <c r="L1" s="6"/>
      <c r="M1" s="7"/>
      <c r="N1" s="7"/>
      <c r="O1" s="8"/>
      <c r="P1" s="8"/>
      <c r="Q1" s="8"/>
    </row>
    <row r="2" s="1" customFormat="1" ht="28" customHeight="1" spans="1:17">
      <c r="A2" s="9" t="s">
        <v>91</v>
      </c>
      <c r="B2" s="9" t="s">
        <v>36</v>
      </c>
      <c r="C2" s="10"/>
      <c r="D2" s="10"/>
      <c r="E2" s="11" t="s">
        <v>92</v>
      </c>
      <c r="F2" s="12" t="s">
        <v>93</v>
      </c>
      <c r="G2" s="12" t="s">
        <v>94</v>
      </c>
      <c r="H2" s="9" t="s">
        <v>95</v>
      </c>
      <c r="I2" s="13"/>
      <c r="J2" s="14"/>
      <c r="K2" s="14"/>
      <c r="L2" s="11" t="s">
        <v>92</v>
      </c>
      <c r="M2" s="12" t="s">
        <v>93</v>
      </c>
      <c r="N2" s="12" t="s">
        <v>94</v>
      </c>
      <c r="O2" s="15"/>
      <c r="P2" s="15"/>
      <c r="Q2" s="15"/>
    </row>
    <row r="3" s="1" customFormat="1" ht="33" customHeight="1" spans="1:17">
      <c r="A3" s="9" t="s">
        <v>96</v>
      </c>
      <c r="B3" s="9" t="s">
        <v>97</v>
      </c>
      <c r="C3" s="9" t="s">
        <v>98</v>
      </c>
      <c r="D3" s="9" t="s">
        <v>99</v>
      </c>
      <c r="E3" s="9"/>
      <c r="F3" s="16"/>
      <c r="G3" s="16"/>
      <c r="H3" s="9" t="s">
        <v>96</v>
      </c>
      <c r="I3" s="9" t="s">
        <v>97</v>
      </c>
      <c r="J3" s="9" t="s">
        <v>98</v>
      </c>
      <c r="K3" s="9" t="s">
        <v>99</v>
      </c>
      <c r="L3" s="9"/>
      <c r="M3" s="16"/>
      <c r="N3" s="16"/>
      <c r="O3" s="17"/>
      <c r="P3" s="17"/>
      <c r="Q3" s="17"/>
    </row>
    <row r="4" s="1" customFormat="1" ht="19" customHeight="1" spans="1:17">
      <c r="A4" s="9" t="s">
        <v>100</v>
      </c>
      <c r="B4" s="18" t="s">
        <v>101</v>
      </c>
      <c r="C4" s="18" t="s">
        <v>102</v>
      </c>
      <c r="D4" s="18">
        <v>0</v>
      </c>
      <c r="E4" s="19">
        <v>18.04</v>
      </c>
      <c r="F4" s="20"/>
      <c r="G4" s="21"/>
      <c r="H4" s="9" t="s">
        <v>103</v>
      </c>
      <c r="I4" s="18" t="s">
        <v>101</v>
      </c>
      <c r="J4" s="18" t="s">
        <v>102</v>
      </c>
      <c r="K4" s="22">
        <v>0</v>
      </c>
      <c r="L4" s="18">
        <v>22.345</v>
      </c>
      <c r="M4" s="23"/>
      <c r="N4" s="21"/>
      <c r="O4" s="24"/>
      <c r="P4" s="24"/>
      <c r="Q4" s="24"/>
    </row>
    <row r="5" s="1" customFormat="1" ht="29" customHeight="1" spans="1:17">
      <c r="A5" s="14"/>
      <c r="B5" s="18" t="s">
        <v>104</v>
      </c>
      <c r="C5" s="18" t="s">
        <v>102</v>
      </c>
      <c r="D5" s="18">
        <v>0</v>
      </c>
      <c r="E5" s="19">
        <v>23.66</v>
      </c>
      <c r="F5" s="20"/>
      <c r="G5" s="21"/>
      <c r="H5" s="14"/>
      <c r="I5" s="18" t="s">
        <v>104</v>
      </c>
      <c r="J5" s="18" t="s">
        <v>105</v>
      </c>
      <c r="K5" s="18">
        <v>86</v>
      </c>
      <c r="L5" s="19">
        <v>29.68</v>
      </c>
      <c r="M5" s="20"/>
      <c r="N5" s="21"/>
      <c r="O5" s="24"/>
      <c r="P5" s="24"/>
      <c r="Q5" s="24"/>
    </row>
    <row r="6" s="1" customFormat="1" spans="1:17">
      <c r="A6" s="14"/>
      <c r="B6" s="18" t="s">
        <v>106</v>
      </c>
      <c r="C6" s="18" t="s">
        <v>102</v>
      </c>
      <c r="D6" s="18">
        <v>0</v>
      </c>
      <c r="E6" s="19">
        <v>28.38</v>
      </c>
      <c r="F6" s="20"/>
      <c r="G6" s="21"/>
      <c r="H6" s="14"/>
      <c r="I6" s="18" t="s">
        <v>106</v>
      </c>
      <c r="J6" s="18" t="s">
        <v>107</v>
      </c>
      <c r="K6" s="18">
        <v>265</v>
      </c>
      <c r="L6" s="19">
        <v>35.705</v>
      </c>
      <c r="M6" s="20"/>
      <c r="N6" s="21"/>
      <c r="O6" s="24"/>
      <c r="P6" s="24"/>
      <c r="Q6" s="24"/>
    </row>
    <row r="7" s="1" customFormat="1" spans="1:17">
      <c r="A7" s="14"/>
      <c r="B7" s="18" t="s">
        <v>108</v>
      </c>
      <c r="C7" s="18" t="s">
        <v>102</v>
      </c>
      <c r="D7" s="18">
        <v>0</v>
      </c>
      <c r="E7" s="19">
        <v>41.02</v>
      </c>
      <c r="F7" s="20"/>
      <c r="G7" s="21"/>
      <c r="H7" s="14"/>
      <c r="I7" s="18" t="s">
        <v>108</v>
      </c>
      <c r="J7" s="18" t="s">
        <v>109</v>
      </c>
      <c r="K7" s="18">
        <v>10</v>
      </c>
      <c r="L7" s="19">
        <v>50.12</v>
      </c>
      <c r="M7" s="20"/>
      <c r="N7" s="21"/>
      <c r="O7" s="24"/>
      <c r="P7" s="24"/>
      <c r="Q7" s="24"/>
    </row>
    <row r="8" s="1" customFormat="1" spans="1:17">
      <c r="A8" s="14"/>
      <c r="B8" s="18" t="s">
        <v>110</v>
      </c>
      <c r="C8" s="18" t="s">
        <v>102</v>
      </c>
      <c r="D8" s="18">
        <v>0</v>
      </c>
      <c r="E8" s="19">
        <v>51.01</v>
      </c>
      <c r="F8" s="20"/>
      <c r="G8" s="21"/>
      <c r="H8" s="14"/>
      <c r="I8" s="18" t="s">
        <v>110</v>
      </c>
      <c r="J8" s="18" t="s">
        <v>102</v>
      </c>
      <c r="K8" s="22">
        <v>0</v>
      </c>
      <c r="L8" s="19">
        <v>63.47</v>
      </c>
      <c r="M8" s="20"/>
      <c r="N8" s="21"/>
      <c r="O8" s="24"/>
      <c r="P8" s="24"/>
      <c r="Q8" s="24"/>
    </row>
    <row r="9" s="1" customFormat="1" ht="14.5" spans="1:17">
      <c r="A9" s="14"/>
      <c r="B9" s="18" t="s">
        <v>111</v>
      </c>
      <c r="C9" s="18" t="s">
        <v>102</v>
      </c>
      <c r="D9" s="18">
        <v>0</v>
      </c>
      <c r="E9" s="19">
        <v>75.23</v>
      </c>
      <c r="F9" s="20"/>
      <c r="G9" s="21"/>
      <c r="H9" s="14"/>
      <c r="I9" s="18" t="s">
        <v>111</v>
      </c>
      <c r="J9" s="18" t="s">
        <v>102</v>
      </c>
      <c r="K9" s="22">
        <v>0</v>
      </c>
      <c r="L9" s="19">
        <v>94.325</v>
      </c>
      <c r="M9" s="20"/>
      <c r="N9" s="21"/>
      <c r="O9" s="25"/>
      <c r="P9" s="25"/>
      <c r="Q9" s="25"/>
    </row>
    <row r="10" s="1" customFormat="1" ht="15" spans="1:17">
      <c r="A10" s="14"/>
      <c r="B10" s="18" t="s">
        <v>112</v>
      </c>
      <c r="C10" s="18" t="s">
        <v>102</v>
      </c>
      <c r="D10" s="18">
        <v>0</v>
      </c>
      <c r="E10" s="18">
        <v>104.34</v>
      </c>
      <c r="F10" s="23"/>
      <c r="G10" s="21"/>
      <c r="H10" s="14"/>
      <c r="I10" s="18" t="s">
        <v>112</v>
      </c>
      <c r="J10" s="18" t="s">
        <v>102</v>
      </c>
      <c r="K10" s="22">
        <v>0</v>
      </c>
      <c r="L10" s="18">
        <v>130.64</v>
      </c>
      <c r="M10" s="23"/>
      <c r="N10" s="21"/>
      <c r="O10" s="17"/>
      <c r="P10" s="17"/>
      <c r="Q10" s="17"/>
    </row>
    <row r="11" s="1" customFormat="1" ht="30" spans="1:17">
      <c r="A11" s="9" t="s">
        <v>91</v>
      </c>
      <c r="B11" s="9" t="s">
        <v>39</v>
      </c>
      <c r="C11" s="10"/>
      <c r="D11" s="10"/>
      <c r="E11" s="11" t="s">
        <v>92</v>
      </c>
      <c r="F11" s="12" t="s">
        <v>93</v>
      </c>
      <c r="G11" s="12" t="s">
        <v>94</v>
      </c>
      <c r="H11" s="9" t="s">
        <v>95</v>
      </c>
      <c r="I11" s="13"/>
      <c r="J11" s="14"/>
      <c r="K11" s="14"/>
      <c r="L11" s="11" t="s">
        <v>92</v>
      </c>
      <c r="M11" s="12" t="s">
        <v>93</v>
      </c>
      <c r="N11" s="12" t="s">
        <v>94</v>
      </c>
      <c r="O11" s="24"/>
      <c r="P11" s="24"/>
      <c r="Q11" s="24"/>
    </row>
    <row r="12" s="1" customFormat="1" ht="30" spans="1:17">
      <c r="A12" s="9" t="s">
        <v>96</v>
      </c>
      <c r="B12" s="9" t="s">
        <v>97</v>
      </c>
      <c r="C12" s="9" t="s">
        <v>98</v>
      </c>
      <c r="D12" s="9" t="s">
        <v>99</v>
      </c>
      <c r="E12" s="9"/>
      <c r="F12" s="16"/>
      <c r="G12" s="16"/>
      <c r="H12" s="9" t="s">
        <v>96</v>
      </c>
      <c r="I12" s="9" t="s">
        <v>97</v>
      </c>
      <c r="J12" s="9" t="s">
        <v>98</v>
      </c>
      <c r="K12" s="9" t="s">
        <v>99</v>
      </c>
      <c r="L12" s="9"/>
      <c r="M12" s="16"/>
      <c r="N12" s="16"/>
      <c r="O12" s="24"/>
      <c r="P12" s="24"/>
      <c r="Q12" s="24"/>
    </row>
    <row r="13" s="1" customFormat="1" spans="1:17">
      <c r="A13" s="9" t="s">
        <v>100</v>
      </c>
      <c r="B13" s="18" t="s">
        <v>101</v>
      </c>
      <c r="C13" s="18" t="s">
        <v>113</v>
      </c>
      <c r="D13" s="22">
        <v>1</v>
      </c>
      <c r="E13" s="19">
        <v>18.04</v>
      </c>
      <c r="F13" s="20"/>
      <c r="G13" s="21"/>
      <c r="H13" s="9" t="s">
        <v>103</v>
      </c>
      <c r="I13" s="18" t="s">
        <v>101</v>
      </c>
      <c r="J13" s="18" t="s">
        <v>102</v>
      </c>
      <c r="K13" s="18">
        <v>0</v>
      </c>
      <c r="L13" s="18">
        <v>22.345</v>
      </c>
      <c r="M13" s="23"/>
      <c r="N13" s="21"/>
      <c r="O13" s="24"/>
      <c r="P13" s="24"/>
      <c r="Q13" s="24"/>
    </row>
    <row r="14" s="1" customFormat="1" spans="1:17">
      <c r="A14" s="14"/>
      <c r="B14" s="18" t="s">
        <v>104</v>
      </c>
      <c r="C14" s="18" t="s">
        <v>114</v>
      </c>
      <c r="D14" s="22">
        <v>216</v>
      </c>
      <c r="E14" s="19">
        <v>23.66</v>
      </c>
      <c r="F14" s="20"/>
      <c r="G14" s="21"/>
      <c r="H14" s="14"/>
      <c r="I14" s="18" t="s">
        <v>104</v>
      </c>
      <c r="J14" s="18" t="s">
        <v>115</v>
      </c>
      <c r="K14" s="18">
        <f>132-10</f>
        <v>122</v>
      </c>
      <c r="L14" s="19">
        <v>29.68</v>
      </c>
      <c r="M14" s="20"/>
      <c r="N14" s="21"/>
      <c r="O14" s="24"/>
      <c r="P14" s="24"/>
      <c r="Q14" s="24"/>
    </row>
    <row r="15" s="1" customFormat="1" spans="1:17">
      <c r="A15" s="14"/>
      <c r="B15" s="18" t="s">
        <v>106</v>
      </c>
      <c r="C15" s="18" t="s">
        <v>116</v>
      </c>
      <c r="D15" s="22">
        <v>967</v>
      </c>
      <c r="E15" s="19">
        <v>28.38</v>
      </c>
      <c r="F15" s="20"/>
      <c r="G15" s="21"/>
      <c r="H15" s="14"/>
      <c r="I15" s="18" t="s">
        <v>106</v>
      </c>
      <c r="J15" s="18" t="s">
        <v>117</v>
      </c>
      <c r="K15" s="18">
        <f>150-3</f>
        <v>147</v>
      </c>
      <c r="L15" s="19">
        <v>35.705</v>
      </c>
      <c r="M15" s="20"/>
      <c r="N15" s="21"/>
      <c r="O15" s="24"/>
      <c r="P15" s="24"/>
      <c r="Q15" s="24"/>
    </row>
    <row r="16" s="1" customFormat="1" ht="14.5" spans="1:17">
      <c r="A16" s="14"/>
      <c r="B16" s="18" t="s">
        <v>108</v>
      </c>
      <c r="C16" s="18" t="s">
        <v>118</v>
      </c>
      <c r="D16" s="22">
        <v>143</v>
      </c>
      <c r="E16" s="19">
        <v>41.02</v>
      </c>
      <c r="F16" s="20"/>
      <c r="G16" s="21"/>
      <c r="H16" s="14"/>
      <c r="I16" s="18" t="s">
        <v>108</v>
      </c>
      <c r="J16" s="18" t="s">
        <v>102</v>
      </c>
      <c r="K16" s="22">
        <v>0</v>
      </c>
      <c r="L16" s="19">
        <v>50.12</v>
      </c>
      <c r="M16" s="20"/>
      <c r="N16" s="21"/>
      <c r="O16" s="25"/>
      <c r="P16" s="25"/>
      <c r="Q16" s="25"/>
    </row>
    <row r="17" s="1" customFormat="1" ht="15" spans="1:17">
      <c r="A17" s="14"/>
      <c r="B17" s="18" t="s">
        <v>110</v>
      </c>
      <c r="C17" s="18" t="s">
        <v>102</v>
      </c>
      <c r="D17" s="22">
        <v>0</v>
      </c>
      <c r="E17" s="19">
        <v>51.01</v>
      </c>
      <c r="F17" s="20"/>
      <c r="G17" s="21"/>
      <c r="H17" s="14"/>
      <c r="I17" s="18" t="s">
        <v>110</v>
      </c>
      <c r="J17" s="18" t="s">
        <v>102</v>
      </c>
      <c r="K17" s="22">
        <v>0</v>
      </c>
      <c r="L17" s="19">
        <v>63.47</v>
      </c>
      <c r="M17" s="20"/>
      <c r="N17" s="21"/>
      <c r="O17" s="17"/>
      <c r="P17" s="17"/>
      <c r="Q17" s="17"/>
    </row>
    <row r="18" s="1" customFormat="1" ht="30" spans="1:17">
      <c r="A18" s="9" t="s">
        <v>91</v>
      </c>
      <c r="B18" s="9" t="s">
        <v>40</v>
      </c>
      <c r="C18" s="10"/>
      <c r="D18" s="10"/>
      <c r="E18" s="11" t="s">
        <v>92</v>
      </c>
      <c r="F18" s="12" t="s">
        <v>93</v>
      </c>
      <c r="G18" s="12" t="s">
        <v>94</v>
      </c>
      <c r="H18" s="9" t="s">
        <v>95</v>
      </c>
      <c r="I18" s="13"/>
      <c r="J18" s="14"/>
      <c r="K18" s="14"/>
      <c r="L18" s="11" t="s">
        <v>92</v>
      </c>
      <c r="M18" s="12" t="s">
        <v>93</v>
      </c>
      <c r="N18" s="12" t="s">
        <v>94</v>
      </c>
      <c r="O18" s="24"/>
      <c r="P18" s="24"/>
      <c r="Q18" s="24"/>
    </row>
    <row r="19" s="1" customFormat="1" ht="30" spans="1:17">
      <c r="A19" s="9" t="s">
        <v>96</v>
      </c>
      <c r="B19" s="9" t="s">
        <v>97</v>
      </c>
      <c r="C19" s="9" t="s">
        <v>98</v>
      </c>
      <c r="D19" s="9" t="s">
        <v>99</v>
      </c>
      <c r="E19" s="9"/>
      <c r="F19" s="16"/>
      <c r="G19" s="16"/>
      <c r="H19" s="9" t="s">
        <v>96</v>
      </c>
      <c r="I19" s="9" t="s">
        <v>97</v>
      </c>
      <c r="J19" s="9" t="s">
        <v>98</v>
      </c>
      <c r="K19" s="9" t="s">
        <v>99</v>
      </c>
      <c r="L19" s="9"/>
      <c r="M19" s="16"/>
      <c r="N19" s="16"/>
      <c r="O19" s="24"/>
      <c r="P19" s="24"/>
      <c r="Q19" s="24"/>
    </row>
    <row r="20" s="1" customFormat="1" spans="1:17">
      <c r="A20" s="9" t="s">
        <v>100</v>
      </c>
      <c r="B20" s="18" t="s">
        <v>101</v>
      </c>
      <c r="C20" s="18" t="s">
        <v>102</v>
      </c>
      <c r="D20" s="18">
        <v>0</v>
      </c>
      <c r="E20" s="19">
        <v>18.04</v>
      </c>
      <c r="F20" s="20"/>
      <c r="G20" s="21"/>
      <c r="H20" s="9" t="s">
        <v>103</v>
      </c>
      <c r="I20" s="18" t="s">
        <v>101</v>
      </c>
      <c r="J20" s="18" t="s">
        <v>119</v>
      </c>
      <c r="K20" s="22">
        <v>117</v>
      </c>
      <c r="L20" s="18">
        <v>22.345</v>
      </c>
      <c r="M20" s="23"/>
      <c r="N20" s="21"/>
      <c r="O20" s="24"/>
      <c r="P20" s="24"/>
      <c r="Q20" s="24"/>
    </row>
    <row r="21" s="1" customFormat="1" spans="1:17">
      <c r="A21" s="14"/>
      <c r="B21" s="18" t="s">
        <v>104</v>
      </c>
      <c r="C21" s="18" t="s">
        <v>120</v>
      </c>
      <c r="D21" s="22">
        <v>3</v>
      </c>
      <c r="E21" s="19">
        <v>23.66</v>
      </c>
      <c r="F21" s="20"/>
      <c r="G21" s="21"/>
      <c r="H21" s="14"/>
      <c r="I21" s="18" t="s">
        <v>104</v>
      </c>
      <c r="J21" s="18" t="s">
        <v>121</v>
      </c>
      <c r="K21" s="18">
        <f>304-43</f>
        <v>261</v>
      </c>
      <c r="L21" s="19">
        <v>29.68</v>
      </c>
      <c r="M21" s="20"/>
      <c r="N21" s="21"/>
      <c r="O21" s="24"/>
      <c r="P21" s="24"/>
      <c r="Q21" s="24"/>
    </row>
    <row r="22" s="1" customFormat="1" ht="15" customHeight="1" spans="1:17">
      <c r="A22" s="14"/>
      <c r="B22" s="18" t="s">
        <v>106</v>
      </c>
      <c r="C22" s="18" t="s">
        <v>122</v>
      </c>
      <c r="D22" s="22">
        <v>103</v>
      </c>
      <c r="E22" s="19">
        <v>28.38</v>
      </c>
      <c r="F22" s="20"/>
      <c r="G22" s="21"/>
      <c r="H22" s="14"/>
      <c r="I22" s="18" t="s">
        <v>106</v>
      </c>
      <c r="J22" s="18" t="s">
        <v>123</v>
      </c>
      <c r="K22" s="18">
        <v>46</v>
      </c>
      <c r="L22" s="19">
        <v>35.705</v>
      </c>
      <c r="M22" s="20"/>
      <c r="N22" s="21"/>
      <c r="O22" s="24"/>
      <c r="P22" s="24"/>
      <c r="Q22" s="24"/>
    </row>
    <row r="23" s="1" customFormat="1" ht="24" customHeight="1" spans="1:17">
      <c r="A23" s="14"/>
      <c r="B23" s="18" t="s">
        <v>108</v>
      </c>
      <c r="C23" s="18" t="s">
        <v>124</v>
      </c>
      <c r="D23" s="22">
        <v>2</v>
      </c>
      <c r="E23" s="19">
        <v>41.02</v>
      </c>
      <c r="F23" s="20"/>
      <c r="G23" s="21"/>
      <c r="H23" s="14"/>
      <c r="I23" s="18" t="s">
        <v>108</v>
      </c>
      <c r="J23" s="18" t="s">
        <v>102</v>
      </c>
      <c r="K23" s="18">
        <v>0</v>
      </c>
      <c r="L23" s="19">
        <v>50.12</v>
      </c>
      <c r="M23" s="20"/>
      <c r="N23" s="21"/>
      <c r="O23" s="25"/>
      <c r="P23" s="25"/>
      <c r="Q23" s="25"/>
    </row>
    <row r="24" s="1" customFormat="1" ht="15" spans="1:17">
      <c r="A24" s="14"/>
      <c r="B24" s="18" t="s">
        <v>110</v>
      </c>
      <c r="C24" s="18" t="s">
        <v>102</v>
      </c>
      <c r="D24" s="18">
        <v>0</v>
      </c>
      <c r="E24" s="19">
        <v>51.01</v>
      </c>
      <c r="F24" s="20"/>
      <c r="G24" s="21"/>
      <c r="H24" s="14"/>
      <c r="I24" s="18" t="s">
        <v>110</v>
      </c>
      <c r="J24" s="18" t="s">
        <v>102</v>
      </c>
      <c r="K24" s="18">
        <v>0</v>
      </c>
      <c r="L24" s="19">
        <v>63.47</v>
      </c>
      <c r="M24" s="20"/>
      <c r="N24" s="21"/>
      <c r="O24" s="17"/>
      <c r="P24" s="17"/>
      <c r="Q24" s="17"/>
    </row>
    <row r="25" s="1" customFormat="1" ht="30" spans="1:17">
      <c r="A25" s="9" t="s">
        <v>91</v>
      </c>
      <c r="B25" s="11" t="s">
        <v>41</v>
      </c>
      <c r="C25" s="11"/>
      <c r="D25" s="11"/>
      <c r="E25" s="11" t="s">
        <v>92</v>
      </c>
      <c r="F25" s="12" t="s">
        <v>93</v>
      </c>
      <c r="G25" s="12" t="s">
        <v>94</v>
      </c>
      <c r="H25" s="9" t="s">
        <v>95</v>
      </c>
      <c r="I25" s="13"/>
      <c r="J25" s="18"/>
      <c r="K25" s="18"/>
      <c r="L25" s="11" t="s">
        <v>92</v>
      </c>
      <c r="M25" s="12" t="s">
        <v>93</v>
      </c>
      <c r="N25" s="12" t="s">
        <v>94</v>
      </c>
      <c r="O25" s="24"/>
      <c r="P25" s="24"/>
      <c r="Q25" s="24"/>
    </row>
    <row r="26" s="1" customFormat="1" ht="30" spans="1:17">
      <c r="A26" s="9" t="s">
        <v>96</v>
      </c>
      <c r="B26" s="9" t="s">
        <v>97</v>
      </c>
      <c r="C26" s="9" t="s">
        <v>98</v>
      </c>
      <c r="D26" s="9" t="s">
        <v>99</v>
      </c>
      <c r="E26" s="9"/>
      <c r="F26" s="16"/>
      <c r="G26" s="21"/>
      <c r="H26" s="9" t="s">
        <v>96</v>
      </c>
      <c r="I26" s="9" t="s">
        <v>97</v>
      </c>
      <c r="J26" s="9" t="s">
        <v>98</v>
      </c>
      <c r="K26" s="9" t="s">
        <v>99</v>
      </c>
      <c r="L26" s="9"/>
      <c r="M26" s="16"/>
      <c r="N26" s="21"/>
      <c r="O26" s="24"/>
      <c r="P26" s="24"/>
      <c r="Q26" s="24"/>
    </row>
    <row r="27" s="1" customFormat="1" spans="1:17">
      <c r="A27" s="26" t="s">
        <v>125</v>
      </c>
      <c r="B27" s="18" t="s">
        <v>101</v>
      </c>
      <c r="C27" s="18" t="s">
        <v>102</v>
      </c>
      <c r="D27" s="18">
        <v>0</v>
      </c>
      <c r="E27" s="19">
        <v>18.04</v>
      </c>
      <c r="F27" s="20"/>
      <c r="G27" s="21"/>
      <c r="H27" s="26" t="s">
        <v>126</v>
      </c>
      <c r="I27" s="18" t="s">
        <v>101</v>
      </c>
      <c r="J27" s="18" t="s">
        <v>102</v>
      </c>
      <c r="K27" s="18">
        <v>0</v>
      </c>
      <c r="L27" s="18">
        <v>22.345</v>
      </c>
      <c r="M27" s="23"/>
      <c r="N27" s="21"/>
      <c r="O27" s="24"/>
      <c r="P27" s="24"/>
      <c r="Q27" s="24"/>
    </row>
    <row r="28" s="1" customFormat="1" ht="39" spans="1:17">
      <c r="A28" s="26"/>
      <c r="B28" s="18" t="s">
        <v>104</v>
      </c>
      <c r="C28" s="27" t="s">
        <v>127</v>
      </c>
      <c r="D28" s="18">
        <f>29+13</f>
        <v>42</v>
      </c>
      <c r="E28" s="19">
        <v>23.66</v>
      </c>
      <c r="F28" s="20"/>
      <c r="G28" s="21"/>
      <c r="H28" s="26"/>
      <c r="I28" s="18" t="s">
        <v>104</v>
      </c>
      <c r="J28" s="18" t="s">
        <v>128</v>
      </c>
      <c r="K28" s="18">
        <f>11+44+13+366</f>
        <v>434</v>
      </c>
      <c r="L28" s="18">
        <v>29.68</v>
      </c>
      <c r="M28" s="23"/>
      <c r="N28" s="21"/>
      <c r="O28" s="24"/>
      <c r="P28" s="24"/>
      <c r="Q28" s="24"/>
    </row>
    <row r="29" s="1" customFormat="1" ht="26" spans="1:17">
      <c r="A29" s="26"/>
      <c r="B29" s="18" t="s">
        <v>106</v>
      </c>
      <c r="C29" s="27" t="s">
        <v>129</v>
      </c>
      <c r="D29" s="18">
        <f>181+4</f>
        <v>185</v>
      </c>
      <c r="E29" s="19">
        <v>28.38</v>
      </c>
      <c r="F29" s="20"/>
      <c r="G29" s="21"/>
      <c r="H29" s="26"/>
      <c r="I29" s="18" t="s">
        <v>106</v>
      </c>
      <c r="J29" s="18" t="s">
        <v>130</v>
      </c>
      <c r="K29" s="18">
        <f>11+29+4</f>
        <v>44</v>
      </c>
      <c r="L29" s="18">
        <v>35.705</v>
      </c>
      <c r="M29" s="23"/>
      <c r="N29" s="21"/>
      <c r="O29" s="24"/>
      <c r="P29" s="24"/>
      <c r="Q29" s="24"/>
    </row>
    <row r="30" s="1" customFormat="1" ht="30" customHeight="1" spans="1:17">
      <c r="A30" s="26"/>
      <c r="B30" s="18" t="s">
        <v>108</v>
      </c>
      <c r="C30" s="18" t="s">
        <v>131</v>
      </c>
      <c r="D30" s="18">
        <v>84</v>
      </c>
      <c r="E30" s="19">
        <v>41.02</v>
      </c>
      <c r="F30" s="20"/>
      <c r="G30" s="21"/>
      <c r="H30" s="26"/>
      <c r="I30" s="18" t="s">
        <v>108</v>
      </c>
      <c r="J30" s="18" t="s">
        <v>102</v>
      </c>
      <c r="K30" s="18">
        <v>0</v>
      </c>
      <c r="L30" s="28">
        <v>50.12</v>
      </c>
      <c r="M30" s="29"/>
      <c r="N30" s="21"/>
      <c r="O30" s="24"/>
      <c r="P30" s="24"/>
      <c r="Q30" s="24"/>
    </row>
    <row r="31" s="1" customFormat="1" ht="15" spans="1:17">
      <c r="A31" s="26"/>
      <c r="B31" s="18" t="s">
        <v>110</v>
      </c>
      <c r="C31" s="18" t="s">
        <v>120</v>
      </c>
      <c r="D31" s="18">
        <v>3</v>
      </c>
      <c r="E31" s="19">
        <v>51.01</v>
      </c>
      <c r="F31" s="20"/>
      <c r="G31" s="21"/>
      <c r="H31" s="26"/>
      <c r="I31" s="18" t="s">
        <v>110</v>
      </c>
      <c r="J31" s="18" t="s">
        <v>102</v>
      </c>
      <c r="K31" s="18">
        <v>0</v>
      </c>
      <c r="L31" s="28">
        <v>63.47</v>
      </c>
      <c r="M31" s="29"/>
      <c r="N31" s="21"/>
      <c r="O31" s="17"/>
      <c r="P31" s="17"/>
      <c r="Q31" s="17"/>
    </row>
    <row r="32" s="1" customFormat="1" spans="1:17">
      <c r="A32" s="26"/>
      <c r="B32" s="18" t="s">
        <v>111</v>
      </c>
      <c r="C32" s="18" t="s">
        <v>113</v>
      </c>
      <c r="D32" s="18">
        <v>1</v>
      </c>
      <c r="E32" s="19">
        <v>75.23</v>
      </c>
      <c r="F32" s="20"/>
      <c r="G32" s="21"/>
      <c r="H32" s="26"/>
      <c r="I32" s="18" t="s">
        <v>111</v>
      </c>
      <c r="J32" s="18" t="s">
        <v>102</v>
      </c>
      <c r="K32" s="18">
        <v>0</v>
      </c>
      <c r="L32" s="28">
        <v>94.325</v>
      </c>
      <c r="M32" s="30"/>
      <c r="N32" s="21"/>
      <c r="O32" s="24"/>
      <c r="P32" s="24"/>
      <c r="Q32" s="24"/>
    </row>
    <row r="33" s="1" customFormat="1" ht="30" spans="1:17">
      <c r="A33" s="9" t="s">
        <v>91</v>
      </c>
      <c r="B33" s="11" t="s">
        <v>42</v>
      </c>
      <c r="C33" s="11"/>
      <c r="D33" s="11"/>
      <c r="E33" s="11" t="s">
        <v>92</v>
      </c>
      <c r="F33" s="12" t="s">
        <v>93</v>
      </c>
      <c r="G33" s="12" t="s">
        <v>94</v>
      </c>
      <c r="H33" s="9" t="s">
        <v>95</v>
      </c>
      <c r="I33" s="13"/>
      <c r="J33" s="18"/>
      <c r="K33" s="18"/>
      <c r="L33" s="11" t="s">
        <v>92</v>
      </c>
      <c r="M33" s="12" t="s">
        <v>93</v>
      </c>
      <c r="N33" s="12" t="s">
        <v>94</v>
      </c>
      <c r="O33" s="24"/>
      <c r="P33" s="24"/>
      <c r="Q33" s="24"/>
    </row>
    <row r="34" s="1" customFormat="1" ht="30" spans="1:17">
      <c r="A34" s="9" t="s">
        <v>96</v>
      </c>
      <c r="B34" s="9" t="s">
        <v>97</v>
      </c>
      <c r="C34" s="9" t="s">
        <v>98</v>
      </c>
      <c r="D34" s="9" t="s">
        <v>99</v>
      </c>
      <c r="E34" s="9"/>
      <c r="F34" s="16"/>
      <c r="G34" s="21"/>
      <c r="H34" s="9" t="s">
        <v>96</v>
      </c>
      <c r="I34" s="9" t="s">
        <v>97</v>
      </c>
      <c r="J34" s="9" t="s">
        <v>98</v>
      </c>
      <c r="K34" s="9" t="s">
        <v>99</v>
      </c>
      <c r="L34" s="9"/>
      <c r="M34" s="16"/>
      <c r="N34" s="21"/>
      <c r="O34" s="24"/>
      <c r="P34" s="24"/>
      <c r="Q34" s="24"/>
    </row>
    <row r="35" s="1" customFormat="1" spans="1:17">
      <c r="A35" s="26" t="s">
        <v>125</v>
      </c>
      <c r="B35" s="18" t="s">
        <v>101</v>
      </c>
      <c r="C35" s="18" t="s">
        <v>102</v>
      </c>
      <c r="D35" s="18">
        <v>0</v>
      </c>
      <c r="E35" s="19">
        <v>18.04</v>
      </c>
      <c r="F35" s="31"/>
      <c r="G35" s="21"/>
      <c r="H35" s="26" t="s">
        <v>126</v>
      </c>
      <c r="I35" s="18" t="s">
        <v>101</v>
      </c>
      <c r="J35" s="18" t="s">
        <v>102</v>
      </c>
      <c r="K35" s="27">
        <v>0</v>
      </c>
      <c r="L35" s="18">
        <v>22.345</v>
      </c>
      <c r="M35" s="21"/>
      <c r="N35" s="21"/>
      <c r="O35" s="24"/>
      <c r="P35" s="24"/>
      <c r="Q35" s="24"/>
    </row>
    <row r="36" s="1" customFormat="1" spans="1:17">
      <c r="A36" s="9"/>
      <c r="B36" s="18" t="s">
        <v>104</v>
      </c>
      <c r="C36" s="13" t="s">
        <v>132</v>
      </c>
      <c r="D36" s="18">
        <f>147+86+41</f>
        <v>274</v>
      </c>
      <c r="E36" s="19">
        <v>23.66</v>
      </c>
      <c r="F36" s="31"/>
      <c r="G36" s="21"/>
      <c r="H36" s="9"/>
      <c r="I36" s="18" t="s">
        <v>104</v>
      </c>
      <c r="J36" s="18" t="s">
        <v>133</v>
      </c>
      <c r="K36" s="27">
        <v>180</v>
      </c>
      <c r="L36" s="19">
        <v>29.68</v>
      </c>
      <c r="M36" s="21"/>
      <c r="N36" s="21"/>
      <c r="O36" s="24"/>
      <c r="P36" s="24"/>
      <c r="Q36" s="24"/>
    </row>
    <row r="37" s="1" customFormat="1" ht="30" customHeight="1" spans="1:17">
      <c r="A37" s="9"/>
      <c r="B37" s="18" t="s">
        <v>106</v>
      </c>
      <c r="C37" s="18" t="s">
        <v>134</v>
      </c>
      <c r="D37" s="18">
        <f>210</f>
        <v>210</v>
      </c>
      <c r="E37" s="19">
        <v>28.38</v>
      </c>
      <c r="F37" s="31"/>
      <c r="G37" s="21"/>
      <c r="H37" s="9"/>
      <c r="I37" s="18" t="s">
        <v>106</v>
      </c>
      <c r="J37" s="18" t="s">
        <v>102</v>
      </c>
      <c r="K37" s="18">
        <v>0</v>
      </c>
      <c r="L37" s="19">
        <v>35.705</v>
      </c>
      <c r="M37" s="21"/>
      <c r="N37" s="21"/>
      <c r="O37" s="25"/>
      <c r="P37" s="25"/>
      <c r="Q37" s="25"/>
    </row>
    <row r="38" s="1" customFormat="1" ht="15" spans="1:17">
      <c r="A38" s="9"/>
      <c r="B38" s="18" t="s">
        <v>108</v>
      </c>
      <c r="C38" s="18" t="s">
        <v>102</v>
      </c>
      <c r="D38" s="18">
        <v>0</v>
      </c>
      <c r="E38" s="19">
        <v>41.02</v>
      </c>
      <c r="F38" s="31"/>
      <c r="G38" s="21"/>
      <c r="H38" s="9"/>
      <c r="I38" s="18" t="s">
        <v>108</v>
      </c>
      <c r="J38" s="18" t="s">
        <v>102</v>
      </c>
      <c r="K38" s="18">
        <v>0</v>
      </c>
      <c r="L38" s="19">
        <v>50.12</v>
      </c>
      <c r="M38" s="21"/>
      <c r="N38" s="21"/>
      <c r="O38" s="17"/>
      <c r="P38" s="17"/>
      <c r="Q38" s="17"/>
    </row>
    <row r="39" s="1" customFormat="1" spans="1:17">
      <c r="A39" s="9"/>
      <c r="B39" s="18" t="s">
        <v>110</v>
      </c>
      <c r="C39" s="18" t="s">
        <v>102</v>
      </c>
      <c r="D39" s="18">
        <v>0</v>
      </c>
      <c r="E39" s="19">
        <v>51.01</v>
      </c>
      <c r="F39" s="31"/>
      <c r="G39" s="21"/>
      <c r="H39" s="9"/>
      <c r="I39" s="18" t="s">
        <v>110</v>
      </c>
      <c r="J39" s="18" t="s">
        <v>102</v>
      </c>
      <c r="K39" s="18">
        <v>0</v>
      </c>
      <c r="L39" s="19">
        <v>63.47</v>
      </c>
      <c r="M39" s="21"/>
      <c r="N39" s="21"/>
      <c r="O39" s="24"/>
      <c r="P39" s="24"/>
      <c r="Q39" s="24"/>
    </row>
    <row r="40" s="1" customFormat="1" ht="30" spans="1:17">
      <c r="A40" s="9" t="s">
        <v>91</v>
      </c>
      <c r="B40" s="9" t="s">
        <v>43</v>
      </c>
      <c r="C40" s="10"/>
      <c r="D40" s="10"/>
      <c r="E40" s="11" t="s">
        <v>92</v>
      </c>
      <c r="F40" s="12" t="s">
        <v>93</v>
      </c>
      <c r="G40" s="12" t="s">
        <v>94</v>
      </c>
      <c r="H40" s="9" t="s">
        <v>95</v>
      </c>
      <c r="I40" s="13"/>
      <c r="J40" s="14"/>
      <c r="K40" s="14"/>
      <c r="L40" s="11" t="s">
        <v>92</v>
      </c>
      <c r="M40" s="12" t="s">
        <v>93</v>
      </c>
      <c r="N40" s="12" t="s">
        <v>94</v>
      </c>
      <c r="O40" s="24"/>
      <c r="P40" s="24"/>
      <c r="Q40" s="24"/>
    </row>
    <row r="41" s="1" customFormat="1" ht="30" spans="1:17">
      <c r="A41" s="9" t="s">
        <v>96</v>
      </c>
      <c r="B41" s="9" t="s">
        <v>97</v>
      </c>
      <c r="C41" s="9" t="s">
        <v>98</v>
      </c>
      <c r="D41" s="9" t="s">
        <v>99</v>
      </c>
      <c r="E41" s="9"/>
      <c r="F41" s="16"/>
      <c r="G41" s="16"/>
      <c r="H41" s="9" t="s">
        <v>96</v>
      </c>
      <c r="I41" s="9" t="s">
        <v>97</v>
      </c>
      <c r="J41" s="9" t="s">
        <v>98</v>
      </c>
      <c r="K41" s="9" t="s">
        <v>99</v>
      </c>
      <c r="L41" s="9"/>
      <c r="M41" s="16"/>
      <c r="N41" s="16"/>
      <c r="O41" s="24"/>
      <c r="P41" s="24"/>
      <c r="Q41" s="24"/>
    </row>
    <row r="42" s="1" customFormat="1" spans="1:17">
      <c r="A42" s="9" t="s">
        <v>100</v>
      </c>
      <c r="B42" s="18" t="s">
        <v>101</v>
      </c>
      <c r="C42" s="18" t="s">
        <v>113</v>
      </c>
      <c r="D42" s="22">
        <v>1</v>
      </c>
      <c r="E42" s="19">
        <v>18.04</v>
      </c>
      <c r="F42" s="20"/>
      <c r="G42" s="21"/>
      <c r="H42" s="9" t="s">
        <v>103</v>
      </c>
      <c r="I42" s="18" t="s">
        <v>101</v>
      </c>
      <c r="J42" s="18" t="s">
        <v>102</v>
      </c>
      <c r="K42" s="18">
        <v>0</v>
      </c>
      <c r="L42" s="18">
        <v>22.345</v>
      </c>
      <c r="M42" s="23"/>
      <c r="N42" s="21"/>
      <c r="O42" s="24"/>
      <c r="P42" s="24"/>
      <c r="Q42" s="24"/>
    </row>
    <row r="43" s="1" customFormat="1" ht="26" spans="1:17">
      <c r="A43" s="14"/>
      <c r="B43" s="18" t="s">
        <v>104</v>
      </c>
      <c r="C43" s="18" t="s">
        <v>135</v>
      </c>
      <c r="D43" s="22">
        <v>16</v>
      </c>
      <c r="E43" s="19">
        <v>23.66</v>
      </c>
      <c r="F43" s="20"/>
      <c r="G43" s="21"/>
      <c r="H43" s="14"/>
      <c r="I43" s="18" t="s">
        <v>104</v>
      </c>
      <c r="J43" s="18" t="s">
        <v>136</v>
      </c>
      <c r="K43" s="18">
        <f>12+5+38</f>
        <v>55</v>
      </c>
      <c r="L43" s="19">
        <v>29.68</v>
      </c>
      <c r="M43" s="20"/>
      <c r="N43" s="21"/>
      <c r="O43" s="24"/>
      <c r="P43" s="24"/>
      <c r="Q43" s="24"/>
    </row>
    <row r="44" s="1" customFormat="1" ht="26" customHeight="1" spans="1:17">
      <c r="A44" s="14"/>
      <c r="B44" s="18" t="s">
        <v>106</v>
      </c>
      <c r="C44" s="18" t="s">
        <v>137</v>
      </c>
      <c r="D44" s="22">
        <v>197</v>
      </c>
      <c r="E44" s="19">
        <v>28.38</v>
      </c>
      <c r="F44" s="20"/>
      <c r="G44" s="21"/>
      <c r="H44" s="14"/>
      <c r="I44" s="18" t="s">
        <v>106</v>
      </c>
      <c r="J44" s="18" t="s">
        <v>138</v>
      </c>
      <c r="K44" s="22">
        <f>348+35+49+62</f>
        <v>494</v>
      </c>
      <c r="L44" s="19">
        <v>35.705</v>
      </c>
      <c r="M44" s="20"/>
      <c r="N44" s="21"/>
      <c r="O44" s="25"/>
      <c r="P44" s="25"/>
      <c r="Q44" s="25"/>
    </row>
    <row r="45" s="1" customFormat="1" ht="15" spans="1:17">
      <c r="A45" s="14"/>
      <c r="B45" s="18" t="s">
        <v>108</v>
      </c>
      <c r="C45" s="18" t="s">
        <v>139</v>
      </c>
      <c r="D45" s="22">
        <v>66</v>
      </c>
      <c r="E45" s="19">
        <v>41.02</v>
      </c>
      <c r="F45" s="20"/>
      <c r="G45" s="21"/>
      <c r="H45" s="14"/>
      <c r="I45" s="18" t="s">
        <v>108</v>
      </c>
      <c r="J45" s="18" t="s">
        <v>140</v>
      </c>
      <c r="K45" s="18">
        <v>9</v>
      </c>
      <c r="L45" s="19">
        <v>50.12</v>
      </c>
      <c r="M45" s="20"/>
      <c r="N45" s="21"/>
      <c r="O45" s="17"/>
      <c r="P45" s="17"/>
      <c r="Q45" s="17"/>
    </row>
    <row r="46" s="1" customFormat="1" spans="1:17">
      <c r="A46" s="14"/>
      <c r="B46" s="18" t="s">
        <v>110</v>
      </c>
      <c r="C46" s="18" t="s">
        <v>102</v>
      </c>
      <c r="D46" s="18">
        <v>0</v>
      </c>
      <c r="E46" s="19">
        <v>51.01</v>
      </c>
      <c r="F46" s="20"/>
      <c r="G46" s="21"/>
      <c r="H46" s="14"/>
      <c r="I46" s="18" t="s">
        <v>110</v>
      </c>
      <c r="J46" s="18" t="s">
        <v>102</v>
      </c>
      <c r="K46" s="18">
        <v>0</v>
      </c>
      <c r="L46" s="19">
        <v>63.47</v>
      </c>
      <c r="M46" s="20"/>
      <c r="N46" s="21"/>
      <c r="O46" s="24"/>
      <c r="P46" s="24"/>
      <c r="Q46" s="24"/>
    </row>
    <row r="47" s="1" customFormat="1" ht="30" spans="1:17">
      <c r="A47" s="9" t="s">
        <v>91</v>
      </c>
      <c r="B47" s="9" t="s">
        <v>44</v>
      </c>
      <c r="C47" s="10"/>
      <c r="D47" s="10"/>
      <c r="E47" s="11" t="s">
        <v>92</v>
      </c>
      <c r="F47" s="12" t="s">
        <v>93</v>
      </c>
      <c r="G47" s="12" t="s">
        <v>94</v>
      </c>
      <c r="H47" s="9" t="s">
        <v>95</v>
      </c>
      <c r="I47" s="13"/>
      <c r="J47" s="14"/>
      <c r="K47" s="14"/>
      <c r="L47" s="11" t="s">
        <v>92</v>
      </c>
      <c r="M47" s="12" t="s">
        <v>93</v>
      </c>
      <c r="N47" s="12" t="s">
        <v>94</v>
      </c>
      <c r="O47" s="24"/>
      <c r="P47" s="24"/>
      <c r="Q47" s="24"/>
    </row>
    <row r="48" s="1" customFormat="1" ht="30" spans="1:17">
      <c r="A48" s="9" t="s">
        <v>96</v>
      </c>
      <c r="B48" s="9" t="s">
        <v>97</v>
      </c>
      <c r="C48" s="9" t="s">
        <v>98</v>
      </c>
      <c r="D48" s="9" t="s">
        <v>99</v>
      </c>
      <c r="E48" s="9"/>
      <c r="F48" s="16"/>
      <c r="G48" s="16"/>
      <c r="H48" s="9" t="s">
        <v>96</v>
      </c>
      <c r="I48" s="9" t="s">
        <v>97</v>
      </c>
      <c r="J48" s="9" t="s">
        <v>98</v>
      </c>
      <c r="K48" s="9" t="s">
        <v>99</v>
      </c>
      <c r="L48" s="9"/>
      <c r="M48" s="16"/>
      <c r="N48" s="16"/>
      <c r="O48" s="24"/>
      <c r="P48" s="24"/>
      <c r="Q48" s="24"/>
    </row>
    <row r="49" s="1" customFormat="1" spans="1:17">
      <c r="A49" s="9" t="s">
        <v>100</v>
      </c>
      <c r="B49" s="18" t="s">
        <v>101</v>
      </c>
      <c r="C49" s="18" t="s">
        <v>102</v>
      </c>
      <c r="D49" s="18">
        <v>0</v>
      </c>
      <c r="E49" s="19">
        <v>18.04</v>
      </c>
      <c r="F49" s="20"/>
      <c r="G49" s="21"/>
      <c r="H49" s="9" t="s">
        <v>103</v>
      </c>
      <c r="I49" s="18" t="s">
        <v>101</v>
      </c>
      <c r="J49" s="18" t="s">
        <v>102</v>
      </c>
      <c r="K49" s="18">
        <v>0</v>
      </c>
      <c r="L49" s="18">
        <v>22.345</v>
      </c>
      <c r="M49" s="23"/>
      <c r="N49" s="21"/>
      <c r="O49" s="24"/>
      <c r="P49" s="24"/>
      <c r="Q49" s="24"/>
    </row>
    <row r="50" s="1" customFormat="1" spans="1:17">
      <c r="A50" s="14"/>
      <c r="B50" s="18" t="s">
        <v>104</v>
      </c>
      <c r="C50" s="18" t="s">
        <v>102</v>
      </c>
      <c r="D50" s="18">
        <v>0</v>
      </c>
      <c r="E50" s="19">
        <v>23.66</v>
      </c>
      <c r="F50" s="20"/>
      <c r="G50" s="21"/>
      <c r="H50" s="14"/>
      <c r="I50" s="18" t="s">
        <v>104</v>
      </c>
      <c r="J50" s="18" t="s">
        <v>141</v>
      </c>
      <c r="K50" s="18">
        <f>257+78</f>
        <v>335</v>
      </c>
      <c r="L50" s="19">
        <v>29.68</v>
      </c>
      <c r="M50" s="20"/>
      <c r="N50" s="21"/>
      <c r="O50" s="24"/>
      <c r="P50" s="24"/>
      <c r="Q50" s="24"/>
    </row>
    <row r="51" s="1" customFormat="1" ht="22" customHeight="1" spans="1:17">
      <c r="A51" s="14"/>
      <c r="B51" s="18" t="s">
        <v>106</v>
      </c>
      <c r="C51" s="18" t="s">
        <v>102</v>
      </c>
      <c r="D51" s="18">
        <v>0</v>
      </c>
      <c r="E51" s="19">
        <v>28.38</v>
      </c>
      <c r="F51" s="20"/>
      <c r="G51" s="21"/>
      <c r="H51" s="14"/>
      <c r="I51" s="18" t="s">
        <v>106</v>
      </c>
      <c r="J51" s="18" t="s">
        <v>102</v>
      </c>
      <c r="K51" s="18">
        <v>0</v>
      </c>
      <c r="L51" s="19">
        <v>35.705</v>
      </c>
      <c r="M51" s="20"/>
      <c r="N51" s="21"/>
      <c r="O51" s="25"/>
      <c r="P51" s="25"/>
      <c r="Q51" s="25"/>
    </row>
    <row r="52" s="1" customFormat="1" ht="15" spans="1:17">
      <c r="A52" s="14"/>
      <c r="B52" s="18" t="s">
        <v>108</v>
      </c>
      <c r="C52" s="18" t="s">
        <v>102</v>
      </c>
      <c r="D52" s="18">
        <v>0</v>
      </c>
      <c r="E52" s="19">
        <v>41.02</v>
      </c>
      <c r="F52" s="20"/>
      <c r="G52" s="21"/>
      <c r="H52" s="14"/>
      <c r="I52" s="18" t="s">
        <v>108</v>
      </c>
      <c r="J52" s="18" t="s">
        <v>102</v>
      </c>
      <c r="K52" s="18">
        <v>0</v>
      </c>
      <c r="L52" s="19">
        <v>50.12</v>
      </c>
      <c r="M52" s="20"/>
      <c r="N52" s="21"/>
      <c r="O52" s="17"/>
      <c r="P52" s="17"/>
      <c r="Q52" s="17"/>
    </row>
    <row r="53" s="1" customFormat="1" spans="1:17">
      <c r="A53" s="14"/>
      <c r="B53" s="18" t="s">
        <v>110</v>
      </c>
      <c r="C53" s="18" t="s">
        <v>102</v>
      </c>
      <c r="D53" s="18">
        <v>0</v>
      </c>
      <c r="E53" s="19">
        <v>51.01</v>
      </c>
      <c r="F53" s="20"/>
      <c r="G53" s="21"/>
      <c r="H53" s="14"/>
      <c r="I53" s="18" t="s">
        <v>110</v>
      </c>
      <c r="J53" s="18" t="s">
        <v>102</v>
      </c>
      <c r="K53" s="18">
        <v>0</v>
      </c>
      <c r="L53" s="19">
        <v>63.47</v>
      </c>
      <c r="M53" s="20"/>
      <c r="N53" s="21"/>
      <c r="O53" s="24"/>
      <c r="P53" s="24"/>
      <c r="Q53" s="24"/>
    </row>
    <row r="54" s="1" customFormat="1" ht="30" spans="1:17">
      <c r="A54" s="9" t="s">
        <v>91</v>
      </c>
      <c r="B54" s="11" t="s">
        <v>45</v>
      </c>
      <c r="C54" s="11"/>
      <c r="D54" s="11"/>
      <c r="E54" s="11" t="s">
        <v>92</v>
      </c>
      <c r="F54" s="12" t="s">
        <v>93</v>
      </c>
      <c r="G54" s="12" t="s">
        <v>94</v>
      </c>
      <c r="H54" s="9" t="s">
        <v>95</v>
      </c>
      <c r="I54" s="13"/>
      <c r="J54" s="18"/>
      <c r="K54" s="18"/>
      <c r="L54" s="11" t="s">
        <v>92</v>
      </c>
      <c r="M54" s="12" t="s">
        <v>93</v>
      </c>
      <c r="N54" s="12" t="s">
        <v>94</v>
      </c>
      <c r="O54" s="24"/>
      <c r="P54" s="24"/>
      <c r="Q54" s="24"/>
    </row>
    <row r="55" s="1" customFormat="1" ht="30" spans="1:17">
      <c r="A55" s="9" t="s">
        <v>96</v>
      </c>
      <c r="B55" s="9" t="s">
        <v>97</v>
      </c>
      <c r="C55" s="9" t="s">
        <v>98</v>
      </c>
      <c r="D55" s="9" t="s">
        <v>99</v>
      </c>
      <c r="E55" s="9"/>
      <c r="F55" s="16"/>
      <c r="G55" s="21"/>
      <c r="H55" s="9" t="s">
        <v>96</v>
      </c>
      <c r="I55" s="9" t="s">
        <v>97</v>
      </c>
      <c r="J55" s="9" t="s">
        <v>98</v>
      </c>
      <c r="K55" s="9" t="s">
        <v>99</v>
      </c>
      <c r="L55" s="9"/>
      <c r="M55" s="16"/>
      <c r="N55" s="21"/>
      <c r="O55" s="24"/>
      <c r="P55" s="24"/>
      <c r="Q55" s="24"/>
    </row>
    <row r="56" s="1" customFormat="1" spans="1:17">
      <c r="A56" s="26" t="s">
        <v>125</v>
      </c>
      <c r="B56" s="18" t="s">
        <v>101</v>
      </c>
      <c r="C56" s="18" t="s">
        <v>124</v>
      </c>
      <c r="D56" s="18">
        <v>2</v>
      </c>
      <c r="E56" s="19">
        <v>18.04</v>
      </c>
      <c r="F56" s="20"/>
      <c r="G56" s="21"/>
      <c r="H56" s="26" t="s">
        <v>126</v>
      </c>
      <c r="I56" s="18" t="s">
        <v>101</v>
      </c>
      <c r="J56" s="18" t="s">
        <v>142</v>
      </c>
      <c r="K56" s="22">
        <v>3</v>
      </c>
      <c r="L56" s="18">
        <v>22.345</v>
      </c>
      <c r="M56" s="23"/>
      <c r="N56" s="21"/>
      <c r="O56" s="24"/>
      <c r="P56" s="24"/>
      <c r="Q56" s="24"/>
    </row>
    <row r="57" s="1" customFormat="1" spans="1:17">
      <c r="A57" s="9"/>
      <c r="B57" s="18" t="s">
        <v>104</v>
      </c>
      <c r="C57" s="18" t="s">
        <v>143</v>
      </c>
      <c r="D57" s="18">
        <f>292+11</f>
        <v>303</v>
      </c>
      <c r="E57" s="19">
        <v>23.66</v>
      </c>
      <c r="F57" s="20"/>
      <c r="G57" s="21"/>
      <c r="H57" s="9"/>
      <c r="I57" s="18" t="s">
        <v>104</v>
      </c>
      <c r="J57" s="18" t="s">
        <v>144</v>
      </c>
      <c r="K57" s="18">
        <f>120+175-4</f>
        <v>291</v>
      </c>
      <c r="L57" s="19">
        <v>29.68</v>
      </c>
      <c r="M57" s="20"/>
      <c r="N57" s="21"/>
      <c r="O57" s="24"/>
      <c r="P57" s="24"/>
      <c r="Q57" s="24"/>
    </row>
    <row r="58" s="1" customFormat="1" ht="21" customHeight="1" spans="1:17">
      <c r="A58" s="9"/>
      <c r="B58" s="18" t="s">
        <v>106</v>
      </c>
      <c r="C58" s="18" t="s">
        <v>145</v>
      </c>
      <c r="D58" s="18">
        <f>195+83</f>
        <v>278</v>
      </c>
      <c r="E58" s="19">
        <v>28.38</v>
      </c>
      <c r="F58" s="20"/>
      <c r="G58" s="21"/>
      <c r="H58" s="9"/>
      <c r="I58" s="18" t="s">
        <v>106</v>
      </c>
      <c r="J58" s="18" t="s">
        <v>146</v>
      </c>
      <c r="K58" s="18">
        <f>76+162</f>
        <v>238</v>
      </c>
      <c r="L58" s="19">
        <v>35.705</v>
      </c>
      <c r="M58" s="20"/>
      <c r="N58" s="21"/>
      <c r="O58" s="25"/>
      <c r="P58" s="25"/>
      <c r="Q58" s="25"/>
    </row>
    <row r="59" s="1" customFormat="1" ht="15" spans="1:17">
      <c r="A59" s="9"/>
      <c r="B59" s="18" t="s">
        <v>108</v>
      </c>
      <c r="C59" s="18" t="s">
        <v>147</v>
      </c>
      <c r="D59" s="18">
        <f>68-1</f>
        <v>67</v>
      </c>
      <c r="E59" s="19">
        <v>41.02</v>
      </c>
      <c r="F59" s="20"/>
      <c r="G59" s="21"/>
      <c r="H59" s="9"/>
      <c r="I59" s="18" t="s">
        <v>108</v>
      </c>
      <c r="J59" s="18" t="s">
        <v>102</v>
      </c>
      <c r="K59" s="18">
        <v>0</v>
      </c>
      <c r="L59" s="19">
        <v>50.12</v>
      </c>
      <c r="M59" s="20"/>
      <c r="N59" s="21"/>
      <c r="O59" s="17"/>
      <c r="P59" s="17"/>
      <c r="Q59" s="17"/>
    </row>
    <row r="60" s="1" customFormat="1" spans="1:17">
      <c r="A60" s="9"/>
      <c r="B60" s="18" t="s">
        <v>110</v>
      </c>
      <c r="C60" s="18" t="s">
        <v>102</v>
      </c>
      <c r="D60" s="18">
        <v>0</v>
      </c>
      <c r="E60" s="19">
        <v>51.01</v>
      </c>
      <c r="F60" s="20"/>
      <c r="G60" s="21"/>
      <c r="H60" s="9"/>
      <c r="I60" s="18" t="s">
        <v>110</v>
      </c>
      <c r="J60" s="18" t="s">
        <v>102</v>
      </c>
      <c r="K60" s="18">
        <v>0</v>
      </c>
      <c r="L60" s="19">
        <v>63.47</v>
      </c>
      <c r="M60" s="20"/>
      <c r="N60" s="21"/>
      <c r="O60" s="24"/>
      <c r="P60" s="24"/>
      <c r="Q60" s="24"/>
    </row>
    <row r="61" s="1" customFormat="1" ht="30" spans="1:17">
      <c r="A61" s="9" t="s">
        <v>91</v>
      </c>
      <c r="B61" s="9" t="s">
        <v>46</v>
      </c>
      <c r="C61" s="14"/>
      <c r="D61" s="14"/>
      <c r="E61" s="11" t="s">
        <v>92</v>
      </c>
      <c r="F61" s="12" t="s">
        <v>93</v>
      </c>
      <c r="G61" s="12" t="s">
        <v>94</v>
      </c>
      <c r="H61" s="9" t="s">
        <v>95</v>
      </c>
      <c r="I61" s="9"/>
      <c r="J61" s="14"/>
      <c r="K61" s="14"/>
      <c r="L61" s="11" t="s">
        <v>92</v>
      </c>
      <c r="M61" s="12" t="s">
        <v>93</v>
      </c>
      <c r="N61" s="12" t="s">
        <v>94</v>
      </c>
      <c r="O61" s="24"/>
      <c r="P61" s="24"/>
      <c r="Q61" s="24"/>
    </row>
    <row r="62" s="1" customFormat="1" ht="30" spans="1:17">
      <c r="A62" s="9" t="s">
        <v>96</v>
      </c>
      <c r="B62" s="9" t="s">
        <v>97</v>
      </c>
      <c r="C62" s="9" t="s">
        <v>98</v>
      </c>
      <c r="D62" s="9" t="s">
        <v>99</v>
      </c>
      <c r="E62" s="9"/>
      <c r="F62" s="16"/>
      <c r="G62" s="16"/>
      <c r="H62" s="9" t="s">
        <v>96</v>
      </c>
      <c r="I62" s="9" t="s">
        <v>97</v>
      </c>
      <c r="J62" s="9" t="s">
        <v>98</v>
      </c>
      <c r="K62" s="9" t="s">
        <v>99</v>
      </c>
      <c r="L62" s="9"/>
      <c r="M62" s="16"/>
      <c r="N62" s="16"/>
      <c r="O62" s="24"/>
      <c r="P62" s="24"/>
      <c r="Q62" s="24"/>
    </row>
    <row r="63" s="1" customFormat="1" spans="1:17">
      <c r="A63" s="26" t="s">
        <v>125</v>
      </c>
      <c r="B63" s="18" t="s">
        <v>101</v>
      </c>
      <c r="C63" s="18" t="s">
        <v>102</v>
      </c>
      <c r="D63" s="18">
        <v>0</v>
      </c>
      <c r="E63" s="19">
        <v>18.04</v>
      </c>
      <c r="F63" s="23"/>
      <c r="G63" s="21"/>
      <c r="H63" s="26" t="s">
        <v>126</v>
      </c>
      <c r="I63" s="18" t="s">
        <v>101</v>
      </c>
      <c r="J63" s="18" t="s">
        <v>102</v>
      </c>
      <c r="K63" s="18">
        <v>0</v>
      </c>
      <c r="L63" s="18">
        <v>22.345</v>
      </c>
      <c r="M63" s="23"/>
      <c r="N63" s="21"/>
      <c r="O63" s="24"/>
      <c r="P63" s="24"/>
      <c r="Q63" s="24"/>
    </row>
    <row r="64" s="1" customFormat="1" spans="1:17">
      <c r="A64" s="14"/>
      <c r="B64" s="18" t="s">
        <v>104</v>
      </c>
      <c r="C64" s="18" t="s">
        <v>148</v>
      </c>
      <c r="D64" s="18">
        <v>193</v>
      </c>
      <c r="E64" s="19">
        <v>23.66</v>
      </c>
      <c r="F64" s="23"/>
      <c r="G64" s="21"/>
      <c r="H64" s="14"/>
      <c r="I64" s="18" t="s">
        <v>104</v>
      </c>
      <c r="J64" s="18" t="s">
        <v>102</v>
      </c>
      <c r="K64" s="18">
        <v>0</v>
      </c>
      <c r="L64" s="19">
        <v>29.68</v>
      </c>
      <c r="M64" s="23"/>
      <c r="N64" s="21"/>
      <c r="O64" s="24"/>
      <c r="P64" s="24"/>
      <c r="Q64" s="24"/>
    </row>
    <row r="65" s="1" customFormat="1" ht="25" customHeight="1" spans="1:17">
      <c r="A65" s="14"/>
      <c r="B65" s="18" t="s">
        <v>106</v>
      </c>
      <c r="C65" s="18" t="s">
        <v>149</v>
      </c>
      <c r="D65" s="18">
        <v>163</v>
      </c>
      <c r="E65" s="19">
        <v>28.38</v>
      </c>
      <c r="F65" s="23"/>
      <c r="G65" s="21"/>
      <c r="H65" s="14"/>
      <c r="I65" s="18" t="s">
        <v>106</v>
      </c>
      <c r="J65" s="18" t="s">
        <v>102</v>
      </c>
      <c r="K65" s="18">
        <v>0</v>
      </c>
      <c r="L65" s="19">
        <v>35.705</v>
      </c>
      <c r="M65" s="23"/>
      <c r="N65" s="21"/>
      <c r="O65" s="25"/>
      <c r="P65" s="25"/>
      <c r="Q65" s="25"/>
    </row>
    <row r="66" s="1" customFormat="1" ht="15" spans="1:17">
      <c r="A66" s="14"/>
      <c r="B66" s="18" t="s">
        <v>108</v>
      </c>
      <c r="C66" s="18" t="s">
        <v>150</v>
      </c>
      <c r="D66" s="18">
        <v>22</v>
      </c>
      <c r="E66" s="19">
        <v>41.02</v>
      </c>
      <c r="F66" s="23"/>
      <c r="G66" s="21"/>
      <c r="H66" s="14"/>
      <c r="I66" s="18" t="s">
        <v>108</v>
      </c>
      <c r="J66" s="18" t="s">
        <v>102</v>
      </c>
      <c r="K66" s="18">
        <v>0</v>
      </c>
      <c r="L66" s="19">
        <v>50.12</v>
      </c>
      <c r="M66" s="32"/>
      <c r="N66" s="21"/>
      <c r="O66" s="17"/>
      <c r="P66" s="17"/>
      <c r="Q66" s="17"/>
    </row>
    <row r="67" s="1" customFormat="1" spans="1:17">
      <c r="A67" s="14"/>
      <c r="B67" s="18" t="s">
        <v>110</v>
      </c>
      <c r="C67" s="18" t="s">
        <v>102</v>
      </c>
      <c r="D67" s="18">
        <v>0</v>
      </c>
      <c r="E67" s="19">
        <v>51.01</v>
      </c>
      <c r="F67" s="23"/>
      <c r="G67" s="21"/>
      <c r="H67" s="14"/>
      <c r="I67" s="18" t="s">
        <v>110</v>
      </c>
      <c r="J67" s="18" t="s">
        <v>102</v>
      </c>
      <c r="K67" s="18">
        <v>0</v>
      </c>
      <c r="L67" s="19">
        <v>63.47</v>
      </c>
      <c r="M67" s="29"/>
      <c r="N67" s="21"/>
      <c r="O67" s="24"/>
      <c r="P67" s="24"/>
      <c r="Q67" s="24"/>
    </row>
    <row r="68" s="1" customFormat="1" ht="30" spans="1:17">
      <c r="A68" s="9" t="s">
        <v>91</v>
      </c>
      <c r="B68" s="9" t="s">
        <v>47</v>
      </c>
      <c r="C68" s="14"/>
      <c r="D68" s="14"/>
      <c r="E68" s="11" t="s">
        <v>92</v>
      </c>
      <c r="F68" s="12" t="s">
        <v>93</v>
      </c>
      <c r="G68" s="12" t="s">
        <v>94</v>
      </c>
      <c r="H68" s="9" t="s">
        <v>95</v>
      </c>
      <c r="I68" s="9"/>
      <c r="J68" s="14"/>
      <c r="K68" s="14"/>
      <c r="L68" s="11" t="s">
        <v>92</v>
      </c>
      <c r="M68" s="12" t="s">
        <v>93</v>
      </c>
      <c r="N68" s="12" t="s">
        <v>94</v>
      </c>
      <c r="O68" s="24"/>
      <c r="P68" s="24"/>
      <c r="Q68" s="24"/>
    </row>
    <row r="69" s="1" customFormat="1" ht="30" spans="1:17">
      <c r="A69" s="9" t="s">
        <v>96</v>
      </c>
      <c r="B69" s="9" t="s">
        <v>97</v>
      </c>
      <c r="C69" s="9" t="s">
        <v>98</v>
      </c>
      <c r="D69" s="9" t="s">
        <v>99</v>
      </c>
      <c r="E69" s="9"/>
      <c r="F69" s="16"/>
      <c r="G69" s="16"/>
      <c r="H69" s="9" t="s">
        <v>96</v>
      </c>
      <c r="I69" s="9" t="s">
        <v>97</v>
      </c>
      <c r="J69" s="9" t="s">
        <v>98</v>
      </c>
      <c r="K69" s="9" t="s">
        <v>99</v>
      </c>
      <c r="L69" s="9"/>
      <c r="M69" s="16"/>
      <c r="N69" s="16"/>
      <c r="O69" s="24"/>
      <c r="P69" s="24"/>
      <c r="Q69" s="24"/>
    </row>
    <row r="70" s="1" customFormat="1" spans="1:17">
      <c r="A70" s="26" t="s">
        <v>125</v>
      </c>
      <c r="B70" s="18" t="s">
        <v>101</v>
      </c>
      <c r="C70" s="18" t="s">
        <v>102</v>
      </c>
      <c r="D70" s="18">
        <v>0</v>
      </c>
      <c r="E70" s="19">
        <v>18.04</v>
      </c>
      <c r="F70" s="23"/>
      <c r="G70" s="21"/>
      <c r="H70" s="26" t="s">
        <v>126</v>
      </c>
      <c r="I70" s="18" t="s">
        <v>101</v>
      </c>
      <c r="J70" s="18" t="s">
        <v>102</v>
      </c>
      <c r="K70" s="18">
        <v>0</v>
      </c>
      <c r="L70" s="18">
        <v>22.345</v>
      </c>
      <c r="M70" s="23"/>
      <c r="N70" s="21"/>
      <c r="O70" s="24"/>
      <c r="P70" s="24"/>
      <c r="Q70" s="24"/>
    </row>
    <row r="71" s="1" customFormat="1" spans="1:17">
      <c r="A71" s="14"/>
      <c r="B71" s="18" t="s">
        <v>104</v>
      </c>
      <c r="C71" s="18" t="s">
        <v>124</v>
      </c>
      <c r="D71" s="18">
        <v>2</v>
      </c>
      <c r="E71" s="19">
        <v>23.66</v>
      </c>
      <c r="F71" s="23"/>
      <c r="G71" s="21"/>
      <c r="H71" s="14"/>
      <c r="I71" s="18" t="s">
        <v>104</v>
      </c>
      <c r="J71" s="18" t="s">
        <v>151</v>
      </c>
      <c r="K71" s="18">
        <v>7</v>
      </c>
      <c r="L71" s="19">
        <v>29.68</v>
      </c>
      <c r="M71" s="23"/>
      <c r="N71" s="21"/>
      <c r="O71" s="24"/>
      <c r="P71" s="24"/>
      <c r="Q71" s="24"/>
    </row>
    <row r="72" s="1" customFormat="1" ht="22" customHeight="1" spans="1:17">
      <c r="A72" s="14"/>
      <c r="B72" s="18" t="s">
        <v>106</v>
      </c>
      <c r="C72" s="18" t="s">
        <v>152</v>
      </c>
      <c r="D72" s="18">
        <v>27</v>
      </c>
      <c r="E72" s="19">
        <v>28.38</v>
      </c>
      <c r="F72" s="23"/>
      <c r="G72" s="21"/>
      <c r="H72" s="14"/>
      <c r="I72" s="18" t="s">
        <v>106</v>
      </c>
      <c r="J72" s="18" t="s">
        <v>153</v>
      </c>
      <c r="K72" s="18">
        <f>44+21</f>
        <v>65</v>
      </c>
      <c r="L72" s="19">
        <v>35.705</v>
      </c>
      <c r="M72" s="23"/>
      <c r="N72" s="21"/>
      <c r="O72" s="24"/>
      <c r="P72" s="24"/>
      <c r="Q72" s="24"/>
    </row>
    <row r="73" s="1" customFormat="1" ht="15" spans="1:17">
      <c r="A73" s="14"/>
      <c r="B73" s="18" t="s">
        <v>108</v>
      </c>
      <c r="C73" s="18" t="s">
        <v>154</v>
      </c>
      <c r="D73" s="18">
        <v>32</v>
      </c>
      <c r="E73" s="19">
        <v>41.02</v>
      </c>
      <c r="F73" s="23"/>
      <c r="G73" s="21"/>
      <c r="H73" s="14"/>
      <c r="I73" s="18" t="s">
        <v>108</v>
      </c>
      <c r="J73" s="18" t="s">
        <v>155</v>
      </c>
      <c r="K73" s="18">
        <v>3</v>
      </c>
      <c r="L73" s="19">
        <v>50.12</v>
      </c>
      <c r="M73" s="32"/>
      <c r="N73" s="21"/>
      <c r="O73" s="17"/>
      <c r="P73" s="17"/>
      <c r="Q73" s="17"/>
    </row>
    <row r="74" s="1" customFormat="1" ht="13" customHeight="1" spans="1:17">
      <c r="A74" s="14"/>
      <c r="B74" s="18" t="s">
        <v>110</v>
      </c>
      <c r="C74" s="18" t="s">
        <v>102</v>
      </c>
      <c r="D74" s="18">
        <v>0</v>
      </c>
      <c r="E74" s="19">
        <v>51.01</v>
      </c>
      <c r="F74" s="23"/>
      <c r="G74" s="21"/>
      <c r="H74" s="14"/>
      <c r="I74" s="18" t="s">
        <v>110</v>
      </c>
      <c r="J74" s="18" t="s">
        <v>102</v>
      </c>
      <c r="K74" s="18">
        <v>0</v>
      </c>
      <c r="L74" s="19">
        <v>63.47</v>
      </c>
      <c r="M74" s="29"/>
      <c r="N74" s="21"/>
      <c r="O74" s="24"/>
      <c r="P74" s="24"/>
      <c r="Q74" s="24"/>
    </row>
    <row r="75" s="1" customFormat="1" ht="30" spans="1:17">
      <c r="A75" s="9" t="s">
        <v>91</v>
      </c>
      <c r="B75" s="9" t="s">
        <v>53</v>
      </c>
      <c r="C75" s="10"/>
      <c r="D75" s="10"/>
      <c r="E75" s="11" t="s">
        <v>156</v>
      </c>
      <c r="F75" s="12" t="s">
        <v>157</v>
      </c>
      <c r="G75" s="12" t="s">
        <v>94</v>
      </c>
      <c r="H75" s="9" t="s">
        <v>95</v>
      </c>
      <c r="I75" s="13"/>
      <c r="J75" s="14"/>
      <c r="K75" s="14"/>
      <c r="L75" s="11" t="s">
        <v>156</v>
      </c>
      <c r="M75" s="12" t="s">
        <v>157</v>
      </c>
      <c r="N75" s="12" t="s">
        <v>94</v>
      </c>
      <c r="O75" s="24"/>
      <c r="P75" s="24"/>
      <c r="Q75" s="24"/>
    </row>
    <row r="76" s="1" customFormat="1" ht="13" customHeight="1" spans="1:17">
      <c r="A76" s="9" t="s">
        <v>96</v>
      </c>
      <c r="B76" s="9" t="s">
        <v>97</v>
      </c>
      <c r="C76" s="9" t="s">
        <v>98</v>
      </c>
      <c r="D76" s="9" t="s">
        <v>99</v>
      </c>
      <c r="E76" s="9"/>
      <c r="F76" s="16"/>
      <c r="G76" s="16"/>
      <c r="H76" s="9" t="s">
        <v>96</v>
      </c>
      <c r="I76" s="9" t="s">
        <v>97</v>
      </c>
      <c r="J76" s="9" t="s">
        <v>98</v>
      </c>
      <c r="K76" s="9" t="s">
        <v>99</v>
      </c>
      <c r="L76" s="9"/>
      <c r="M76" s="16"/>
      <c r="N76" s="16"/>
      <c r="O76" s="24"/>
      <c r="P76" s="24"/>
      <c r="Q76" s="24"/>
    </row>
    <row r="77" s="1" customFormat="1" ht="13" customHeight="1" spans="1:17">
      <c r="A77" s="9" t="s">
        <v>100</v>
      </c>
      <c r="B77" s="18" t="s">
        <v>101</v>
      </c>
      <c r="C77" s="18" t="s">
        <v>102</v>
      </c>
      <c r="D77" s="18">
        <v>0</v>
      </c>
      <c r="E77" s="18">
        <v>14.6</v>
      </c>
      <c r="F77" s="23"/>
      <c r="G77" s="21"/>
      <c r="H77" s="9" t="s">
        <v>103</v>
      </c>
      <c r="I77" s="18" t="s">
        <v>101</v>
      </c>
      <c r="J77" s="18" t="s">
        <v>158</v>
      </c>
      <c r="K77" s="22">
        <v>40</v>
      </c>
      <c r="L77" s="18">
        <v>18.82</v>
      </c>
      <c r="M77" s="23"/>
      <c r="N77" s="21"/>
      <c r="O77" s="24"/>
      <c r="P77" s="24"/>
      <c r="Q77" s="24"/>
    </row>
    <row r="78" s="1" customFormat="1" ht="13" customHeight="1" spans="1:17">
      <c r="A78" s="14"/>
      <c r="B78" s="18" t="s">
        <v>104</v>
      </c>
      <c r="C78" s="18" t="s">
        <v>102</v>
      </c>
      <c r="D78" s="18">
        <v>0</v>
      </c>
      <c r="E78" s="18">
        <v>19.515</v>
      </c>
      <c r="F78" s="23"/>
      <c r="G78" s="21"/>
      <c r="H78" s="14"/>
      <c r="I78" s="18" t="s">
        <v>104</v>
      </c>
      <c r="J78" s="33" t="s">
        <v>159</v>
      </c>
      <c r="K78" s="18">
        <v>250</v>
      </c>
      <c r="L78" s="18">
        <v>25.42</v>
      </c>
      <c r="M78" s="23"/>
      <c r="N78" s="21"/>
      <c r="O78" s="24"/>
      <c r="P78" s="24"/>
      <c r="Q78" s="24"/>
    </row>
    <row r="79" s="1" customFormat="1" ht="25" customHeight="1" spans="1:17">
      <c r="A79" s="14"/>
      <c r="B79" s="18" t="s">
        <v>106</v>
      </c>
      <c r="C79" s="18" t="s">
        <v>102</v>
      </c>
      <c r="D79" s="18">
        <v>0</v>
      </c>
      <c r="E79" s="18">
        <v>23.465</v>
      </c>
      <c r="F79" s="23"/>
      <c r="G79" s="21"/>
      <c r="H79" s="14"/>
      <c r="I79" s="18" t="s">
        <v>106</v>
      </c>
      <c r="J79" s="18" t="s">
        <v>102</v>
      </c>
      <c r="K79" s="18">
        <v>0</v>
      </c>
      <c r="L79" s="18">
        <v>30.775</v>
      </c>
      <c r="M79" s="23"/>
      <c r="N79" s="21"/>
      <c r="O79" s="25"/>
      <c r="P79" s="25"/>
      <c r="Q79" s="25"/>
    </row>
    <row r="80" s="1" customFormat="1" ht="15" spans="1:17">
      <c r="A80" s="14"/>
      <c r="B80" s="18" t="s">
        <v>108</v>
      </c>
      <c r="C80" s="18" t="s">
        <v>102</v>
      </c>
      <c r="D80" s="18">
        <v>0</v>
      </c>
      <c r="E80" s="18">
        <v>34.94</v>
      </c>
      <c r="F80" s="23"/>
      <c r="G80" s="21"/>
      <c r="H80" s="14"/>
      <c r="I80" s="18" t="s">
        <v>108</v>
      </c>
      <c r="J80" s="18" t="s">
        <v>102</v>
      </c>
      <c r="K80" s="18">
        <v>0</v>
      </c>
      <c r="L80" s="34">
        <v>42.6</v>
      </c>
      <c r="M80" s="32"/>
      <c r="N80" s="21"/>
      <c r="O80" s="17"/>
      <c r="P80" s="17"/>
      <c r="Q80" s="17"/>
    </row>
    <row r="81" s="1" customFormat="1" spans="1:17">
      <c r="A81" s="14"/>
      <c r="B81" s="18" t="s">
        <v>110</v>
      </c>
      <c r="C81" s="18" t="s">
        <v>102</v>
      </c>
      <c r="D81" s="18">
        <v>0</v>
      </c>
      <c r="E81" s="18">
        <v>43.925</v>
      </c>
      <c r="F81" s="23"/>
      <c r="G81" s="21"/>
      <c r="H81" s="14"/>
      <c r="I81" s="18" t="s">
        <v>110</v>
      </c>
      <c r="J81" s="18" t="s">
        <v>102</v>
      </c>
      <c r="K81" s="18">
        <v>0</v>
      </c>
      <c r="L81" s="28">
        <v>53.95</v>
      </c>
      <c r="M81" s="29"/>
      <c r="N81" s="21"/>
      <c r="O81" s="24"/>
      <c r="P81" s="24"/>
      <c r="Q81" s="24"/>
    </row>
    <row r="82" s="1" customFormat="1" ht="30" spans="1:17">
      <c r="A82" s="9" t="s">
        <v>91</v>
      </c>
      <c r="B82" s="9" t="s">
        <v>55</v>
      </c>
      <c r="C82" s="14"/>
      <c r="D82" s="14"/>
      <c r="E82" s="11" t="s">
        <v>156</v>
      </c>
      <c r="F82" s="12" t="s">
        <v>157</v>
      </c>
      <c r="G82" s="12" t="s">
        <v>94</v>
      </c>
      <c r="H82" s="9" t="s">
        <v>95</v>
      </c>
      <c r="I82" s="9"/>
      <c r="J82" s="14"/>
      <c r="K82" s="14"/>
      <c r="L82" s="11" t="s">
        <v>156</v>
      </c>
      <c r="M82" s="12" t="s">
        <v>157</v>
      </c>
      <c r="N82" s="12" t="s">
        <v>94</v>
      </c>
      <c r="O82" s="24"/>
      <c r="P82" s="24"/>
      <c r="Q82" s="24"/>
    </row>
    <row r="83" s="1" customFormat="1" ht="30" spans="1:17">
      <c r="A83" s="9" t="s">
        <v>96</v>
      </c>
      <c r="B83" s="9" t="s">
        <v>97</v>
      </c>
      <c r="C83" s="9" t="s">
        <v>98</v>
      </c>
      <c r="D83" s="9" t="s">
        <v>99</v>
      </c>
      <c r="E83" s="9"/>
      <c r="F83" s="16"/>
      <c r="G83" s="21"/>
      <c r="H83" s="9" t="s">
        <v>96</v>
      </c>
      <c r="I83" s="9" t="s">
        <v>97</v>
      </c>
      <c r="J83" s="9" t="s">
        <v>98</v>
      </c>
      <c r="K83" s="9" t="s">
        <v>99</v>
      </c>
      <c r="L83" s="9"/>
      <c r="M83" s="16"/>
      <c r="N83" s="21"/>
      <c r="O83" s="24"/>
      <c r="P83" s="24"/>
      <c r="Q83" s="24"/>
    </row>
    <row r="84" s="1" customFormat="1" spans="1:17">
      <c r="A84" s="26" t="s">
        <v>125</v>
      </c>
      <c r="B84" s="18" t="s">
        <v>101</v>
      </c>
      <c r="C84" s="18" t="s">
        <v>102</v>
      </c>
      <c r="D84" s="18">
        <v>0</v>
      </c>
      <c r="E84" s="18">
        <v>14.6</v>
      </c>
      <c r="F84" s="23"/>
      <c r="G84" s="21"/>
      <c r="H84" s="26" t="s">
        <v>126</v>
      </c>
      <c r="I84" s="18" t="s">
        <v>101</v>
      </c>
      <c r="J84" s="18" t="s">
        <v>102</v>
      </c>
      <c r="K84" s="18">
        <v>0</v>
      </c>
      <c r="L84" s="18">
        <v>18.82</v>
      </c>
      <c r="M84" s="23"/>
      <c r="N84" s="21"/>
      <c r="O84" s="24"/>
      <c r="P84" s="24"/>
      <c r="Q84" s="24"/>
    </row>
    <row r="85" s="1" customFormat="1" spans="1:17">
      <c r="A85" s="14"/>
      <c r="B85" s="18" t="s">
        <v>104</v>
      </c>
      <c r="C85" s="18" t="s">
        <v>102</v>
      </c>
      <c r="D85" s="18">
        <v>0</v>
      </c>
      <c r="E85" s="18">
        <v>19.515</v>
      </c>
      <c r="F85" s="23"/>
      <c r="G85" s="21"/>
      <c r="H85" s="14"/>
      <c r="I85" s="18" t="s">
        <v>104</v>
      </c>
      <c r="J85" s="18" t="s">
        <v>160</v>
      </c>
      <c r="K85" s="18">
        <v>23</v>
      </c>
      <c r="L85" s="18">
        <v>25.42</v>
      </c>
      <c r="M85" s="23"/>
      <c r="N85" s="21"/>
      <c r="O85" s="24"/>
      <c r="P85" s="24"/>
      <c r="Q85" s="24"/>
    </row>
    <row r="86" s="1" customFormat="1" ht="25" customHeight="1" spans="1:17">
      <c r="A86" s="14"/>
      <c r="B86" s="18" t="s">
        <v>106</v>
      </c>
      <c r="C86" s="18" t="s">
        <v>102</v>
      </c>
      <c r="D86" s="18">
        <v>0</v>
      </c>
      <c r="E86" s="18">
        <v>23.465</v>
      </c>
      <c r="F86" s="23"/>
      <c r="G86" s="21"/>
      <c r="H86" s="14"/>
      <c r="I86" s="18" t="s">
        <v>106</v>
      </c>
      <c r="J86" s="18" t="s">
        <v>161</v>
      </c>
      <c r="K86" s="18">
        <v>51</v>
      </c>
      <c r="L86" s="18">
        <v>30.775</v>
      </c>
      <c r="M86" s="23"/>
      <c r="N86" s="21"/>
      <c r="O86" s="25"/>
      <c r="P86" s="25"/>
      <c r="Q86" s="25"/>
    </row>
    <row r="87" s="1" customFormat="1" ht="15" spans="1:17">
      <c r="A87" s="14"/>
      <c r="B87" s="18" t="s">
        <v>108</v>
      </c>
      <c r="C87" s="18" t="s">
        <v>102</v>
      </c>
      <c r="D87" s="18">
        <v>0</v>
      </c>
      <c r="E87" s="18">
        <v>34.94</v>
      </c>
      <c r="F87" s="23"/>
      <c r="G87" s="21"/>
      <c r="H87" s="14"/>
      <c r="I87" s="18" t="s">
        <v>108</v>
      </c>
      <c r="J87" s="18" t="s">
        <v>162</v>
      </c>
      <c r="K87" s="18">
        <v>12</v>
      </c>
      <c r="L87" s="34">
        <v>42.6</v>
      </c>
      <c r="M87" s="32"/>
      <c r="N87" s="21"/>
      <c r="O87" s="17"/>
      <c r="P87" s="17"/>
      <c r="Q87" s="17"/>
    </row>
    <row r="88" s="1" customFormat="1" spans="1:17">
      <c r="A88" s="14"/>
      <c r="B88" s="18" t="s">
        <v>110</v>
      </c>
      <c r="C88" s="18" t="s">
        <v>102</v>
      </c>
      <c r="D88" s="18">
        <v>0</v>
      </c>
      <c r="E88" s="18">
        <v>43.925</v>
      </c>
      <c r="F88" s="23"/>
      <c r="G88" s="21"/>
      <c r="H88" s="14"/>
      <c r="I88" s="18" t="s">
        <v>110</v>
      </c>
      <c r="J88" s="18" t="s">
        <v>102</v>
      </c>
      <c r="K88" s="18">
        <v>0</v>
      </c>
      <c r="L88" s="28">
        <v>53.95</v>
      </c>
      <c r="M88" s="29"/>
      <c r="N88" s="21"/>
      <c r="O88" s="24"/>
      <c r="P88" s="24"/>
      <c r="Q88" s="24"/>
    </row>
    <row r="89" s="1" customFormat="1" ht="30" spans="1:17">
      <c r="A89" s="9" t="s">
        <v>91</v>
      </c>
      <c r="B89" s="9" t="s">
        <v>163</v>
      </c>
      <c r="C89" s="14"/>
      <c r="D89" s="14"/>
      <c r="E89" s="11" t="s">
        <v>156</v>
      </c>
      <c r="F89" s="12" t="s">
        <v>157</v>
      </c>
      <c r="G89" s="12" t="s">
        <v>94</v>
      </c>
      <c r="H89" s="9" t="s">
        <v>95</v>
      </c>
      <c r="I89" s="9"/>
      <c r="J89" s="14"/>
      <c r="K89" s="14"/>
      <c r="L89" s="11" t="s">
        <v>156</v>
      </c>
      <c r="M89" s="12" t="s">
        <v>157</v>
      </c>
      <c r="N89" s="12" t="s">
        <v>94</v>
      </c>
      <c r="O89" s="24"/>
      <c r="P89" s="24"/>
      <c r="Q89" s="24"/>
    </row>
    <row r="90" s="1" customFormat="1" ht="30" spans="1:17">
      <c r="A90" s="9" t="s">
        <v>96</v>
      </c>
      <c r="B90" s="9" t="s">
        <v>97</v>
      </c>
      <c r="C90" s="9" t="s">
        <v>98</v>
      </c>
      <c r="D90" s="9" t="s">
        <v>99</v>
      </c>
      <c r="E90" s="9"/>
      <c r="F90" s="16"/>
      <c r="G90" s="16"/>
      <c r="H90" s="9" t="s">
        <v>96</v>
      </c>
      <c r="I90" s="9" t="s">
        <v>97</v>
      </c>
      <c r="J90" s="9" t="s">
        <v>98</v>
      </c>
      <c r="K90" s="9" t="s">
        <v>99</v>
      </c>
      <c r="L90" s="9"/>
      <c r="M90" s="16"/>
      <c r="N90" s="16"/>
      <c r="O90" s="24"/>
      <c r="P90" s="24"/>
      <c r="Q90" s="24"/>
    </row>
    <row r="91" s="1" customFormat="1" spans="1:17">
      <c r="A91" s="26" t="s">
        <v>125</v>
      </c>
      <c r="B91" s="18" t="s">
        <v>101</v>
      </c>
      <c r="C91" s="18" t="s">
        <v>102</v>
      </c>
      <c r="D91" s="18">
        <v>0</v>
      </c>
      <c r="E91" s="18">
        <v>14.6</v>
      </c>
      <c r="F91" s="23"/>
      <c r="G91" s="21"/>
      <c r="H91" s="26" t="s">
        <v>126</v>
      </c>
      <c r="I91" s="18" t="s">
        <v>101</v>
      </c>
      <c r="J91" s="18" t="s">
        <v>102</v>
      </c>
      <c r="K91" s="18">
        <v>0</v>
      </c>
      <c r="L91" s="18">
        <v>18.82</v>
      </c>
      <c r="M91" s="23"/>
      <c r="N91" s="21"/>
      <c r="O91" s="24"/>
      <c r="P91" s="24"/>
      <c r="Q91" s="24"/>
    </row>
    <row r="92" s="1" customFormat="1" spans="1:17">
      <c r="A92" s="14"/>
      <c r="B92" s="18" t="s">
        <v>104</v>
      </c>
      <c r="C92" s="18" t="s">
        <v>124</v>
      </c>
      <c r="D92" s="18">
        <v>2</v>
      </c>
      <c r="E92" s="18">
        <v>19.515</v>
      </c>
      <c r="F92" s="23"/>
      <c r="G92" s="21"/>
      <c r="H92" s="14"/>
      <c r="I92" s="18" t="s">
        <v>104</v>
      </c>
      <c r="J92" s="18" t="s">
        <v>164</v>
      </c>
      <c r="K92" s="18">
        <f>33+125</f>
        <v>158</v>
      </c>
      <c r="L92" s="18">
        <v>25.42</v>
      </c>
      <c r="M92" s="23"/>
      <c r="N92" s="21"/>
      <c r="O92" s="24"/>
      <c r="P92" s="24"/>
      <c r="Q92" s="24"/>
    </row>
    <row r="93" s="1" customFormat="1" spans="1:17">
      <c r="A93" s="14"/>
      <c r="B93" s="18" t="s">
        <v>106</v>
      </c>
      <c r="C93" s="18" t="s">
        <v>124</v>
      </c>
      <c r="D93" s="18">
        <v>2</v>
      </c>
      <c r="E93" s="18">
        <v>23.465</v>
      </c>
      <c r="F93" s="23"/>
      <c r="G93" s="21"/>
      <c r="H93" s="14"/>
      <c r="I93" s="18" t="s">
        <v>106</v>
      </c>
      <c r="J93" s="18" t="s">
        <v>165</v>
      </c>
      <c r="K93" s="18">
        <f>79+62</f>
        <v>141</v>
      </c>
      <c r="L93" s="18">
        <v>30.775</v>
      </c>
      <c r="M93" s="23"/>
      <c r="N93" s="21"/>
      <c r="O93" s="24"/>
      <c r="P93" s="24"/>
      <c r="Q93" s="24"/>
    </row>
    <row r="94" s="1" customFormat="1" spans="1:17">
      <c r="A94" s="14"/>
      <c r="B94" s="18" t="s">
        <v>108</v>
      </c>
      <c r="C94" s="18" t="s">
        <v>102</v>
      </c>
      <c r="D94" s="18">
        <v>0</v>
      </c>
      <c r="E94" s="18">
        <v>34.94</v>
      </c>
      <c r="F94" s="23"/>
      <c r="G94" s="21"/>
      <c r="H94" s="14"/>
      <c r="I94" s="18" t="s">
        <v>108</v>
      </c>
      <c r="J94" s="18" t="s">
        <v>166</v>
      </c>
      <c r="K94" s="18">
        <v>4</v>
      </c>
      <c r="L94" s="34">
        <v>42.6</v>
      </c>
      <c r="M94" s="32"/>
      <c r="N94" s="21"/>
      <c r="O94" s="24"/>
      <c r="P94" s="24"/>
      <c r="Q94" s="24"/>
    </row>
    <row r="95" s="1" customFormat="1" spans="1:17">
      <c r="A95" s="14"/>
      <c r="B95" s="18" t="s">
        <v>110</v>
      </c>
      <c r="C95" s="18" t="s">
        <v>102</v>
      </c>
      <c r="D95" s="18">
        <v>0</v>
      </c>
      <c r="E95" s="18">
        <v>43.925</v>
      </c>
      <c r="F95" s="23"/>
      <c r="G95" s="21"/>
      <c r="H95" s="14"/>
      <c r="I95" s="18" t="s">
        <v>110</v>
      </c>
      <c r="J95" s="18" t="s">
        <v>102</v>
      </c>
      <c r="K95" s="18">
        <v>0</v>
      </c>
      <c r="L95" s="28">
        <v>53.95</v>
      </c>
      <c r="M95" s="29"/>
      <c r="N95" s="21"/>
      <c r="O95" s="24"/>
      <c r="P95" s="24"/>
      <c r="Q95" s="24"/>
    </row>
    <row r="96" s="1" customFormat="1" ht="30" spans="1:17">
      <c r="A96" s="9" t="s">
        <v>91</v>
      </c>
      <c r="B96" s="9" t="s">
        <v>167</v>
      </c>
      <c r="C96" s="14"/>
      <c r="D96" s="14"/>
      <c r="E96" s="11" t="s">
        <v>156</v>
      </c>
      <c r="F96" s="12" t="s">
        <v>157</v>
      </c>
      <c r="G96" s="12" t="s">
        <v>94</v>
      </c>
      <c r="H96" s="9" t="s">
        <v>95</v>
      </c>
      <c r="I96" s="9"/>
      <c r="J96" s="14"/>
      <c r="K96" s="14"/>
      <c r="L96" s="11" t="s">
        <v>156</v>
      </c>
      <c r="M96" s="12" t="s">
        <v>157</v>
      </c>
      <c r="N96" s="12" t="s">
        <v>94</v>
      </c>
      <c r="O96" s="24"/>
      <c r="P96" s="24"/>
      <c r="Q96" s="24"/>
    </row>
    <row r="97" s="1" customFormat="1" ht="30" spans="1:17">
      <c r="A97" s="9" t="s">
        <v>96</v>
      </c>
      <c r="B97" s="9" t="s">
        <v>97</v>
      </c>
      <c r="C97" s="9" t="s">
        <v>98</v>
      </c>
      <c r="D97" s="9" t="s">
        <v>99</v>
      </c>
      <c r="E97" s="9"/>
      <c r="F97" s="16"/>
      <c r="G97" s="16"/>
      <c r="H97" s="9" t="s">
        <v>96</v>
      </c>
      <c r="I97" s="9" t="s">
        <v>97</v>
      </c>
      <c r="J97" s="9" t="s">
        <v>98</v>
      </c>
      <c r="K97" s="9" t="s">
        <v>99</v>
      </c>
      <c r="L97" s="9"/>
      <c r="M97" s="16"/>
      <c r="N97" s="16"/>
      <c r="O97" s="24"/>
      <c r="P97" s="24"/>
      <c r="Q97" s="24"/>
    </row>
    <row r="98" s="1" customFormat="1" spans="1:17">
      <c r="A98" s="26" t="s">
        <v>125</v>
      </c>
      <c r="B98" s="18" t="s">
        <v>101</v>
      </c>
      <c r="C98" s="18" t="s">
        <v>102</v>
      </c>
      <c r="D98" s="18">
        <v>0</v>
      </c>
      <c r="E98" s="18">
        <v>14.6</v>
      </c>
      <c r="F98" s="23"/>
      <c r="G98" s="21"/>
      <c r="H98" s="26" t="s">
        <v>126</v>
      </c>
      <c r="I98" s="18" t="s">
        <v>101</v>
      </c>
      <c r="J98" s="18" t="s">
        <v>102</v>
      </c>
      <c r="K98" s="18">
        <v>0</v>
      </c>
      <c r="L98" s="18">
        <v>18.82</v>
      </c>
      <c r="M98" s="23"/>
      <c r="N98" s="21"/>
      <c r="O98" s="24"/>
      <c r="P98" s="24"/>
      <c r="Q98" s="24"/>
    </row>
    <row r="99" s="1" customFormat="1" spans="1:17">
      <c r="A99" s="14"/>
      <c r="B99" s="18" t="s">
        <v>104</v>
      </c>
      <c r="C99" s="18" t="s">
        <v>102</v>
      </c>
      <c r="D99" s="18">
        <v>0</v>
      </c>
      <c r="E99" s="18">
        <v>19.515</v>
      </c>
      <c r="F99" s="23"/>
      <c r="G99" s="21"/>
      <c r="H99" s="14"/>
      <c r="I99" s="18" t="s">
        <v>104</v>
      </c>
      <c r="J99" s="18" t="s">
        <v>102</v>
      </c>
      <c r="K99" s="18">
        <v>0</v>
      </c>
      <c r="L99" s="18">
        <v>25.42</v>
      </c>
      <c r="M99" s="23"/>
      <c r="N99" s="21"/>
      <c r="O99" s="24"/>
      <c r="P99" s="24"/>
      <c r="Q99" s="24"/>
    </row>
    <row r="100" s="1" customFormat="1" ht="25" customHeight="1" spans="1:17">
      <c r="A100" s="14"/>
      <c r="B100" s="18" t="s">
        <v>106</v>
      </c>
      <c r="C100" s="18" t="s">
        <v>168</v>
      </c>
      <c r="D100" s="18">
        <v>173</v>
      </c>
      <c r="E100" s="18">
        <v>23.465</v>
      </c>
      <c r="F100" s="23"/>
      <c r="G100" s="21"/>
      <c r="H100" s="14"/>
      <c r="I100" s="18" t="s">
        <v>106</v>
      </c>
      <c r="J100" s="18" t="s">
        <v>102</v>
      </c>
      <c r="K100" s="18">
        <v>0</v>
      </c>
      <c r="L100" s="18">
        <v>30.775</v>
      </c>
      <c r="M100" s="23"/>
      <c r="N100" s="21"/>
      <c r="O100" s="25"/>
      <c r="P100" s="25"/>
      <c r="Q100" s="25"/>
    </row>
    <row r="101" s="1" customFormat="1" ht="15" spans="1:17">
      <c r="A101" s="14"/>
      <c r="B101" s="18" t="s">
        <v>108</v>
      </c>
      <c r="C101" s="18" t="s">
        <v>169</v>
      </c>
      <c r="D101" s="18">
        <v>26</v>
      </c>
      <c r="E101" s="18">
        <v>34.94</v>
      </c>
      <c r="F101" s="23"/>
      <c r="G101" s="21"/>
      <c r="H101" s="14"/>
      <c r="I101" s="18" t="s">
        <v>108</v>
      </c>
      <c r="J101" s="18" t="s">
        <v>102</v>
      </c>
      <c r="K101" s="18">
        <v>0</v>
      </c>
      <c r="L101" s="34">
        <v>42.6</v>
      </c>
      <c r="M101" s="32"/>
      <c r="N101" s="21"/>
      <c r="O101" s="17"/>
      <c r="P101" s="17"/>
      <c r="Q101" s="17"/>
    </row>
    <row r="102" s="1" customFormat="1" spans="1:17">
      <c r="A102" s="14"/>
      <c r="B102" s="18" t="s">
        <v>110</v>
      </c>
      <c r="C102" s="18" t="s">
        <v>102</v>
      </c>
      <c r="D102" s="18">
        <v>0</v>
      </c>
      <c r="E102" s="18">
        <v>43.925</v>
      </c>
      <c r="F102" s="23"/>
      <c r="G102" s="21"/>
      <c r="H102" s="14"/>
      <c r="I102" s="18" t="s">
        <v>110</v>
      </c>
      <c r="J102" s="18" t="s">
        <v>102</v>
      </c>
      <c r="K102" s="18">
        <v>0</v>
      </c>
      <c r="L102" s="28">
        <v>53.95</v>
      </c>
      <c r="M102" s="29"/>
      <c r="N102" s="21"/>
      <c r="O102" s="24"/>
      <c r="P102" s="24"/>
      <c r="Q102" s="24"/>
    </row>
    <row r="103" s="1" customFormat="1" ht="30" spans="1:17">
      <c r="A103" s="9" t="s">
        <v>91</v>
      </c>
      <c r="B103" s="9" t="s">
        <v>60</v>
      </c>
      <c r="C103" s="14"/>
      <c r="D103" s="14"/>
      <c r="E103" s="11" t="s">
        <v>156</v>
      </c>
      <c r="F103" s="12" t="s">
        <v>157</v>
      </c>
      <c r="G103" s="12" t="s">
        <v>94</v>
      </c>
      <c r="H103" s="9" t="s">
        <v>95</v>
      </c>
      <c r="I103" s="9"/>
      <c r="J103" s="14"/>
      <c r="K103" s="14"/>
      <c r="L103" s="11" t="s">
        <v>156</v>
      </c>
      <c r="M103" s="12" t="s">
        <v>157</v>
      </c>
      <c r="N103" s="12" t="s">
        <v>94</v>
      </c>
      <c r="O103" s="24"/>
      <c r="P103" s="24"/>
      <c r="Q103" s="24"/>
    </row>
    <row r="104" s="1" customFormat="1" ht="30" spans="1:17">
      <c r="A104" s="9" t="s">
        <v>96</v>
      </c>
      <c r="B104" s="9" t="s">
        <v>97</v>
      </c>
      <c r="C104" s="9" t="s">
        <v>98</v>
      </c>
      <c r="D104" s="9" t="s">
        <v>99</v>
      </c>
      <c r="E104" s="9"/>
      <c r="F104" s="16"/>
      <c r="G104" s="16"/>
      <c r="H104" s="9" t="s">
        <v>96</v>
      </c>
      <c r="I104" s="9" t="s">
        <v>97</v>
      </c>
      <c r="J104" s="9" t="s">
        <v>98</v>
      </c>
      <c r="K104" s="9" t="s">
        <v>99</v>
      </c>
      <c r="L104" s="9"/>
      <c r="M104" s="16"/>
      <c r="N104" s="16"/>
      <c r="O104" s="24"/>
      <c r="P104" s="24"/>
      <c r="Q104" s="24"/>
    </row>
    <row r="105" s="1" customFormat="1" spans="1:17">
      <c r="A105" s="26" t="s">
        <v>125</v>
      </c>
      <c r="B105" s="18" t="s">
        <v>101</v>
      </c>
      <c r="C105" s="18" t="s">
        <v>102</v>
      </c>
      <c r="D105" s="18">
        <v>0</v>
      </c>
      <c r="E105" s="18">
        <v>14.6</v>
      </c>
      <c r="F105" s="23"/>
      <c r="G105" s="21"/>
      <c r="H105" s="26" t="s">
        <v>126</v>
      </c>
      <c r="I105" s="18" t="s">
        <v>101</v>
      </c>
      <c r="J105" s="18" t="s">
        <v>102</v>
      </c>
      <c r="K105" s="18">
        <v>0</v>
      </c>
      <c r="L105" s="18">
        <v>18.82</v>
      </c>
      <c r="M105" s="23"/>
      <c r="N105" s="21"/>
      <c r="O105" s="24"/>
      <c r="P105" s="24"/>
      <c r="Q105" s="24"/>
    </row>
    <row r="106" s="1" customFormat="1" spans="1:17">
      <c r="A106" s="14"/>
      <c r="B106" s="18" t="s">
        <v>104</v>
      </c>
      <c r="C106" s="18" t="s">
        <v>102</v>
      </c>
      <c r="D106" s="22">
        <v>0</v>
      </c>
      <c r="E106" s="18">
        <v>19.515</v>
      </c>
      <c r="F106" s="23"/>
      <c r="G106" s="21"/>
      <c r="H106" s="14"/>
      <c r="I106" s="18" t="s">
        <v>104</v>
      </c>
      <c r="J106" s="18" t="s">
        <v>102</v>
      </c>
      <c r="K106" s="18">
        <v>0</v>
      </c>
      <c r="L106" s="18">
        <v>25.42</v>
      </c>
      <c r="M106" s="23"/>
      <c r="N106" s="21"/>
      <c r="O106" s="24"/>
      <c r="P106" s="24"/>
      <c r="Q106" s="24"/>
    </row>
    <row r="107" s="1" customFormat="1" ht="25" customHeight="1" spans="1:17">
      <c r="A107" s="14"/>
      <c r="B107" s="18" t="s">
        <v>106</v>
      </c>
      <c r="C107" s="18" t="s">
        <v>170</v>
      </c>
      <c r="D107" s="18">
        <v>29</v>
      </c>
      <c r="E107" s="18">
        <v>23.465</v>
      </c>
      <c r="F107" s="23"/>
      <c r="G107" s="21"/>
      <c r="H107" s="14"/>
      <c r="I107" s="18" t="s">
        <v>106</v>
      </c>
      <c r="J107" s="18" t="s">
        <v>102</v>
      </c>
      <c r="K107" s="18">
        <v>0</v>
      </c>
      <c r="L107" s="18">
        <v>30.775</v>
      </c>
      <c r="M107" s="23"/>
      <c r="N107" s="21"/>
      <c r="O107" s="25"/>
      <c r="P107" s="25"/>
      <c r="Q107" s="25"/>
    </row>
    <row r="108" s="1" customFormat="1" ht="15" spans="1:17">
      <c r="A108" s="14"/>
      <c r="B108" s="18" t="s">
        <v>108</v>
      </c>
      <c r="C108" s="18" t="s">
        <v>102</v>
      </c>
      <c r="D108" s="18">
        <v>0</v>
      </c>
      <c r="E108" s="18">
        <v>34.94</v>
      </c>
      <c r="F108" s="23"/>
      <c r="G108" s="21"/>
      <c r="H108" s="14"/>
      <c r="I108" s="18" t="s">
        <v>108</v>
      </c>
      <c r="J108" s="18" t="s">
        <v>102</v>
      </c>
      <c r="K108" s="18">
        <v>0</v>
      </c>
      <c r="L108" s="34">
        <v>42.6</v>
      </c>
      <c r="M108" s="32"/>
      <c r="N108" s="21"/>
      <c r="O108" s="17"/>
      <c r="P108" s="17"/>
      <c r="Q108" s="17"/>
    </row>
    <row r="109" s="1" customFormat="1" spans="1:17">
      <c r="A109" s="14"/>
      <c r="B109" s="18" t="s">
        <v>110</v>
      </c>
      <c r="C109" s="18" t="s">
        <v>102</v>
      </c>
      <c r="D109" s="18">
        <v>0</v>
      </c>
      <c r="E109" s="18">
        <v>43.925</v>
      </c>
      <c r="F109" s="23"/>
      <c r="G109" s="21"/>
      <c r="H109" s="14"/>
      <c r="I109" s="18" t="s">
        <v>110</v>
      </c>
      <c r="J109" s="18" t="s">
        <v>102</v>
      </c>
      <c r="K109" s="18">
        <v>0</v>
      </c>
      <c r="L109" s="28">
        <v>53.95</v>
      </c>
      <c r="M109" s="29"/>
      <c r="N109" s="21"/>
      <c r="O109" s="24"/>
      <c r="P109" s="24"/>
      <c r="Q109" s="24"/>
    </row>
    <row r="110" s="1" customFormat="1" ht="30" spans="1:17">
      <c r="A110" s="26" t="s">
        <v>91</v>
      </c>
      <c r="B110" s="9" t="s">
        <v>61</v>
      </c>
      <c r="C110" s="9"/>
      <c r="D110" s="9"/>
      <c r="E110" s="11" t="s">
        <v>156</v>
      </c>
      <c r="F110" s="12" t="s">
        <v>157</v>
      </c>
      <c r="G110" s="12" t="s">
        <v>94</v>
      </c>
      <c r="H110" s="9" t="s">
        <v>95</v>
      </c>
      <c r="I110" s="13"/>
      <c r="J110" s="18"/>
      <c r="K110" s="18"/>
      <c r="L110" s="11" t="s">
        <v>156</v>
      </c>
      <c r="M110" s="12" t="s">
        <v>157</v>
      </c>
      <c r="N110" s="12" t="s">
        <v>94</v>
      </c>
      <c r="O110" s="24"/>
      <c r="P110" s="24"/>
      <c r="Q110" s="24"/>
    </row>
    <row r="111" s="1" customFormat="1" ht="30" spans="1:17">
      <c r="A111" s="9" t="s">
        <v>96</v>
      </c>
      <c r="B111" s="9" t="s">
        <v>97</v>
      </c>
      <c r="C111" s="9" t="s">
        <v>98</v>
      </c>
      <c r="D111" s="9" t="s">
        <v>99</v>
      </c>
      <c r="E111" s="9"/>
      <c r="F111" s="16"/>
      <c r="G111" s="21"/>
      <c r="H111" s="9" t="s">
        <v>96</v>
      </c>
      <c r="I111" s="9" t="s">
        <v>97</v>
      </c>
      <c r="J111" s="9" t="s">
        <v>98</v>
      </c>
      <c r="K111" s="9" t="s">
        <v>99</v>
      </c>
      <c r="L111" s="9"/>
      <c r="M111" s="16"/>
      <c r="N111" s="21"/>
      <c r="O111" s="24"/>
      <c r="P111" s="24"/>
      <c r="Q111" s="24"/>
    </row>
    <row r="112" s="1" customFormat="1" spans="1:17">
      <c r="A112" s="26" t="s">
        <v>125</v>
      </c>
      <c r="B112" s="18" t="s">
        <v>101</v>
      </c>
      <c r="C112" s="18" t="s">
        <v>102</v>
      </c>
      <c r="D112" s="18">
        <v>0</v>
      </c>
      <c r="E112" s="18">
        <v>14.6</v>
      </c>
      <c r="F112" s="23"/>
      <c r="G112" s="21"/>
      <c r="H112" s="26" t="s">
        <v>126</v>
      </c>
      <c r="I112" s="18" t="s">
        <v>101</v>
      </c>
      <c r="J112" s="18" t="s">
        <v>102</v>
      </c>
      <c r="K112" s="18">
        <v>0</v>
      </c>
      <c r="L112" s="18">
        <v>18.82</v>
      </c>
      <c r="M112" s="23"/>
      <c r="N112" s="21"/>
      <c r="O112" s="24"/>
      <c r="P112" s="24"/>
      <c r="Q112" s="24"/>
    </row>
    <row r="113" s="1" customFormat="1" spans="1:17">
      <c r="A113" s="9"/>
      <c r="B113" s="18" t="s">
        <v>104</v>
      </c>
      <c r="C113" s="18" t="s">
        <v>102</v>
      </c>
      <c r="D113" s="18">
        <v>0</v>
      </c>
      <c r="E113" s="18">
        <v>19.515</v>
      </c>
      <c r="F113" s="23"/>
      <c r="G113" s="21"/>
      <c r="H113" s="9"/>
      <c r="I113" s="18" t="s">
        <v>104</v>
      </c>
      <c r="J113" s="18" t="s">
        <v>171</v>
      </c>
      <c r="K113" s="18">
        <v>124</v>
      </c>
      <c r="L113" s="18">
        <v>25.42</v>
      </c>
      <c r="M113" s="23"/>
      <c r="N113" s="21"/>
      <c r="O113" s="24"/>
      <c r="P113" s="24"/>
      <c r="Q113" s="24"/>
    </row>
    <row r="114" s="1" customFormat="1" spans="1:17">
      <c r="A114" s="9"/>
      <c r="B114" s="18" t="s">
        <v>106</v>
      </c>
      <c r="C114" s="18" t="s">
        <v>102</v>
      </c>
      <c r="D114" s="18">
        <v>0</v>
      </c>
      <c r="E114" s="18">
        <v>23.465</v>
      </c>
      <c r="F114" s="23"/>
      <c r="G114" s="21"/>
      <c r="H114" s="9"/>
      <c r="I114" s="18" t="s">
        <v>106</v>
      </c>
      <c r="J114" s="18" t="s">
        <v>142</v>
      </c>
      <c r="K114" s="18">
        <v>3</v>
      </c>
      <c r="L114" s="18">
        <v>30.775</v>
      </c>
      <c r="M114" s="23"/>
      <c r="N114" s="21"/>
      <c r="O114" s="24"/>
      <c r="P114" s="24"/>
      <c r="Q114" s="24"/>
    </row>
    <row r="115" s="1" customFormat="1" spans="1:17">
      <c r="A115" s="9"/>
      <c r="B115" s="18" t="s">
        <v>108</v>
      </c>
      <c r="C115" s="18" t="s">
        <v>102</v>
      </c>
      <c r="D115" s="18">
        <v>0</v>
      </c>
      <c r="E115" s="18">
        <v>34.94</v>
      </c>
      <c r="F115" s="23"/>
      <c r="G115" s="21"/>
      <c r="H115" s="9"/>
      <c r="I115" s="18" t="s">
        <v>108</v>
      </c>
      <c r="J115" s="18" t="s">
        <v>102</v>
      </c>
      <c r="K115" s="18">
        <v>0</v>
      </c>
      <c r="L115" s="34">
        <v>42.6</v>
      </c>
      <c r="M115" s="32"/>
      <c r="N115" s="21"/>
      <c r="O115" s="24"/>
      <c r="P115" s="24"/>
      <c r="Q115" s="24"/>
    </row>
    <row r="116" s="1" customFormat="1" spans="1:17">
      <c r="A116" s="9"/>
      <c r="B116" s="18" t="s">
        <v>110</v>
      </c>
      <c r="C116" s="18" t="s">
        <v>102</v>
      </c>
      <c r="D116" s="18">
        <v>0</v>
      </c>
      <c r="E116" s="18">
        <v>43.925</v>
      </c>
      <c r="F116" s="23"/>
      <c r="G116" s="21"/>
      <c r="H116" s="9"/>
      <c r="I116" s="18" t="s">
        <v>110</v>
      </c>
      <c r="J116" s="18" t="s">
        <v>102</v>
      </c>
      <c r="K116" s="18">
        <v>0</v>
      </c>
      <c r="L116" s="28">
        <v>53.95</v>
      </c>
      <c r="M116" s="29"/>
      <c r="N116" s="21"/>
      <c r="O116" s="24"/>
      <c r="P116" s="24"/>
      <c r="Q116" s="24"/>
    </row>
    <row r="117" s="1" customFormat="1" ht="30" spans="1:17">
      <c r="A117" s="9" t="s">
        <v>91</v>
      </c>
      <c r="B117" s="9" t="s">
        <v>172</v>
      </c>
      <c r="C117" s="14"/>
      <c r="D117" s="14"/>
      <c r="E117" s="11" t="s">
        <v>156</v>
      </c>
      <c r="F117" s="12" t="s">
        <v>157</v>
      </c>
      <c r="G117" s="12" t="s">
        <v>94</v>
      </c>
      <c r="H117" s="9" t="s">
        <v>95</v>
      </c>
      <c r="I117" s="9"/>
      <c r="J117" s="14"/>
      <c r="K117" s="14"/>
      <c r="L117" s="11" t="s">
        <v>156</v>
      </c>
      <c r="M117" s="12" t="s">
        <v>157</v>
      </c>
      <c r="N117" s="12" t="s">
        <v>94</v>
      </c>
      <c r="O117" s="24"/>
      <c r="P117" s="24"/>
      <c r="Q117" s="24"/>
    </row>
    <row r="118" s="1" customFormat="1" ht="30" spans="1:17">
      <c r="A118" s="9" t="s">
        <v>96</v>
      </c>
      <c r="B118" s="9" t="s">
        <v>97</v>
      </c>
      <c r="C118" s="9" t="s">
        <v>98</v>
      </c>
      <c r="D118" s="9" t="s">
        <v>99</v>
      </c>
      <c r="E118" s="9"/>
      <c r="F118" s="16"/>
      <c r="G118" s="16"/>
      <c r="H118" s="9" t="s">
        <v>96</v>
      </c>
      <c r="I118" s="9" t="s">
        <v>97</v>
      </c>
      <c r="J118" s="9" t="s">
        <v>98</v>
      </c>
      <c r="K118" s="9" t="s">
        <v>99</v>
      </c>
      <c r="L118" s="9"/>
      <c r="M118" s="16"/>
      <c r="N118" s="16"/>
      <c r="O118" s="24"/>
      <c r="P118" s="24"/>
      <c r="Q118" s="24"/>
    </row>
    <row r="119" s="1" customFormat="1" spans="1:17">
      <c r="A119" s="26" t="s">
        <v>125</v>
      </c>
      <c r="B119" s="18" t="s">
        <v>101</v>
      </c>
      <c r="C119" s="18" t="s">
        <v>102</v>
      </c>
      <c r="D119" s="18">
        <v>0</v>
      </c>
      <c r="E119" s="18">
        <v>14.6</v>
      </c>
      <c r="F119" s="23"/>
      <c r="G119" s="21"/>
      <c r="H119" s="26" t="s">
        <v>126</v>
      </c>
      <c r="I119" s="18" t="s">
        <v>101</v>
      </c>
      <c r="J119" s="18" t="s">
        <v>102</v>
      </c>
      <c r="K119" s="18">
        <v>0</v>
      </c>
      <c r="L119" s="18">
        <v>18.82</v>
      </c>
      <c r="M119" s="23"/>
      <c r="N119" s="21"/>
      <c r="O119" s="24"/>
      <c r="P119" s="24"/>
      <c r="Q119" s="24"/>
    </row>
    <row r="120" s="1" customFormat="1" spans="1:17">
      <c r="A120" s="14"/>
      <c r="B120" s="18" t="s">
        <v>104</v>
      </c>
      <c r="C120" s="18" t="s">
        <v>102</v>
      </c>
      <c r="D120" s="18">
        <v>0</v>
      </c>
      <c r="E120" s="18">
        <v>19.515</v>
      </c>
      <c r="F120" s="23"/>
      <c r="G120" s="21"/>
      <c r="H120" s="14"/>
      <c r="I120" s="18" t="s">
        <v>104</v>
      </c>
      <c r="J120" s="18" t="s">
        <v>102</v>
      </c>
      <c r="K120" s="18">
        <v>0</v>
      </c>
      <c r="L120" s="18">
        <v>25.42</v>
      </c>
      <c r="M120" s="23"/>
      <c r="N120" s="21"/>
      <c r="O120" s="24"/>
      <c r="P120" s="24"/>
      <c r="Q120" s="24"/>
    </row>
    <row r="121" s="1" customFormat="1" spans="1:17">
      <c r="A121" s="14"/>
      <c r="B121" s="18" t="s">
        <v>106</v>
      </c>
      <c r="C121" s="18" t="s">
        <v>173</v>
      </c>
      <c r="D121" s="18">
        <v>69</v>
      </c>
      <c r="E121" s="18">
        <v>23.465</v>
      </c>
      <c r="F121" s="23"/>
      <c r="G121" s="21"/>
      <c r="H121" s="14"/>
      <c r="I121" s="18" t="s">
        <v>106</v>
      </c>
      <c r="J121" s="18" t="s">
        <v>102</v>
      </c>
      <c r="K121" s="18">
        <v>0</v>
      </c>
      <c r="L121" s="18">
        <v>30.775</v>
      </c>
      <c r="M121" s="23"/>
      <c r="N121" s="21"/>
      <c r="O121" s="24"/>
      <c r="P121" s="24"/>
      <c r="Q121" s="24"/>
    </row>
    <row r="122" s="1" customFormat="1" spans="1:17">
      <c r="A122" s="14"/>
      <c r="B122" s="18" t="s">
        <v>108</v>
      </c>
      <c r="C122" s="18" t="s">
        <v>174</v>
      </c>
      <c r="D122" s="18">
        <v>8</v>
      </c>
      <c r="E122" s="18">
        <v>34.94</v>
      </c>
      <c r="F122" s="23"/>
      <c r="G122" s="21"/>
      <c r="H122" s="14"/>
      <c r="I122" s="18" t="s">
        <v>108</v>
      </c>
      <c r="J122" s="18" t="s">
        <v>102</v>
      </c>
      <c r="K122" s="18">
        <v>0</v>
      </c>
      <c r="L122" s="34">
        <v>42.6</v>
      </c>
      <c r="M122" s="32"/>
      <c r="N122" s="21"/>
      <c r="O122" s="24"/>
      <c r="P122" s="24"/>
      <c r="Q122" s="24"/>
    </row>
    <row r="123" s="1" customFormat="1" spans="1:17">
      <c r="A123" s="14"/>
      <c r="B123" s="18" t="s">
        <v>110</v>
      </c>
      <c r="C123" s="18" t="s">
        <v>102</v>
      </c>
      <c r="D123" s="18">
        <v>0</v>
      </c>
      <c r="E123" s="18">
        <v>43.925</v>
      </c>
      <c r="F123" s="23"/>
      <c r="G123" s="21"/>
      <c r="H123" s="14"/>
      <c r="I123" s="18" t="s">
        <v>110</v>
      </c>
      <c r="J123" s="18" t="s">
        <v>102</v>
      </c>
      <c r="K123" s="18">
        <v>0</v>
      </c>
      <c r="L123" s="28">
        <v>53.95</v>
      </c>
      <c r="M123" s="29"/>
      <c r="N123" s="21"/>
      <c r="O123" s="24"/>
      <c r="P123" s="24"/>
      <c r="Q123" s="24"/>
    </row>
    <row r="124" s="1" customFormat="1" ht="30" spans="1:17">
      <c r="A124" s="9" t="s">
        <v>91</v>
      </c>
      <c r="B124" s="9" t="s">
        <v>175</v>
      </c>
      <c r="C124" s="14"/>
      <c r="D124" s="14"/>
      <c r="E124" s="11" t="s">
        <v>156</v>
      </c>
      <c r="F124" s="12" t="s">
        <v>157</v>
      </c>
      <c r="G124" s="12" t="s">
        <v>94</v>
      </c>
      <c r="H124" s="9" t="s">
        <v>95</v>
      </c>
      <c r="I124" s="9"/>
      <c r="J124" s="14"/>
      <c r="K124" s="14"/>
      <c r="L124" s="11" t="s">
        <v>156</v>
      </c>
      <c r="M124" s="12" t="s">
        <v>157</v>
      </c>
      <c r="N124" s="12" t="s">
        <v>94</v>
      </c>
      <c r="O124" s="24"/>
      <c r="P124" s="24"/>
      <c r="Q124" s="24"/>
    </row>
    <row r="125" s="1" customFormat="1" ht="30" spans="1:17">
      <c r="A125" s="9" t="s">
        <v>96</v>
      </c>
      <c r="B125" s="9" t="s">
        <v>97</v>
      </c>
      <c r="C125" s="9" t="s">
        <v>98</v>
      </c>
      <c r="D125" s="9" t="s">
        <v>99</v>
      </c>
      <c r="E125" s="9"/>
      <c r="F125" s="16"/>
      <c r="G125" s="21"/>
      <c r="H125" s="9" t="s">
        <v>96</v>
      </c>
      <c r="I125" s="9" t="s">
        <v>97</v>
      </c>
      <c r="J125" s="9" t="s">
        <v>98</v>
      </c>
      <c r="K125" s="9" t="s">
        <v>99</v>
      </c>
      <c r="L125" s="9"/>
      <c r="M125" s="16"/>
      <c r="N125" s="21"/>
      <c r="O125" s="24"/>
      <c r="P125" s="24"/>
      <c r="Q125" s="24"/>
    </row>
    <row r="126" s="1" customFormat="1" spans="1:17">
      <c r="A126" s="26" t="s">
        <v>125</v>
      </c>
      <c r="B126" s="18" t="s">
        <v>101</v>
      </c>
      <c r="C126" s="18" t="s">
        <v>102</v>
      </c>
      <c r="D126" s="18">
        <v>0</v>
      </c>
      <c r="E126" s="18">
        <v>14.6</v>
      </c>
      <c r="F126" s="23"/>
      <c r="G126" s="21"/>
      <c r="H126" s="26" t="s">
        <v>126</v>
      </c>
      <c r="I126" s="18" t="s">
        <v>101</v>
      </c>
      <c r="J126" s="18" t="s">
        <v>102</v>
      </c>
      <c r="K126" s="18">
        <v>0</v>
      </c>
      <c r="L126" s="18">
        <v>18.82</v>
      </c>
      <c r="M126" s="23"/>
      <c r="N126" s="21"/>
      <c r="O126" s="24"/>
      <c r="P126" s="24"/>
      <c r="Q126" s="24"/>
    </row>
    <row r="127" s="1" customFormat="1" spans="1:17">
      <c r="A127" s="14"/>
      <c r="B127" s="18" t="s">
        <v>104</v>
      </c>
      <c r="C127" s="18" t="s">
        <v>102</v>
      </c>
      <c r="D127" s="18">
        <v>0</v>
      </c>
      <c r="E127" s="18">
        <v>19.515</v>
      </c>
      <c r="F127" s="23"/>
      <c r="G127" s="21"/>
      <c r="H127" s="14"/>
      <c r="I127" s="18" t="s">
        <v>104</v>
      </c>
      <c r="J127" s="18" t="s">
        <v>102</v>
      </c>
      <c r="K127" s="18">
        <v>0</v>
      </c>
      <c r="L127" s="18">
        <v>25.42</v>
      </c>
      <c r="M127" s="23"/>
      <c r="N127" s="21"/>
      <c r="O127" s="24"/>
      <c r="P127" s="24"/>
      <c r="Q127" s="24"/>
    </row>
    <row r="128" s="1" customFormat="1" spans="1:17">
      <c r="A128" s="14"/>
      <c r="B128" s="18" t="s">
        <v>106</v>
      </c>
      <c r="C128" s="18" t="s">
        <v>102</v>
      </c>
      <c r="D128" s="18">
        <v>0</v>
      </c>
      <c r="E128" s="18">
        <v>23.465</v>
      </c>
      <c r="F128" s="23"/>
      <c r="G128" s="21"/>
      <c r="H128" s="14"/>
      <c r="I128" s="18" t="s">
        <v>106</v>
      </c>
      <c r="J128" s="18" t="s">
        <v>102</v>
      </c>
      <c r="K128" s="18">
        <v>0</v>
      </c>
      <c r="L128" s="18">
        <v>30.775</v>
      </c>
      <c r="M128" s="23"/>
      <c r="N128" s="21"/>
      <c r="O128" s="24"/>
      <c r="P128" s="24"/>
      <c r="Q128" s="24"/>
    </row>
    <row r="129" s="1" customFormat="1" spans="1:17">
      <c r="A129" s="14"/>
      <c r="B129" s="18" t="s">
        <v>108</v>
      </c>
      <c r="C129" s="18" t="s">
        <v>102</v>
      </c>
      <c r="D129" s="18">
        <v>0</v>
      </c>
      <c r="E129" s="18">
        <v>34.94</v>
      </c>
      <c r="F129" s="23"/>
      <c r="G129" s="21"/>
      <c r="H129" s="14"/>
      <c r="I129" s="18" t="s">
        <v>108</v>
      </c>
      <c r="J129" s="18" t="s">
        <v>176</v>
      </c>
      <c r="K129" s="18">
        <v>11</v>
      </c>
      <c r="L129" s="34">
        <v>42.6</v>
      </c>
      <c r="M129" s="32"/>
      <c r="N129" s="21"/>
      <c r="O129" s="24"/>
      <c r="P129" s="24"/>
      <c r="Q129" s="24"/>
    </row>
    <row r="130" s="1" customFormat="1" spans="1:17">
      <c r="A130" s="14"/>
      <c r="B130" s="18" t="s">
        <v>110</v>
      </c>
      <c r="C130" s="18" t="s">
        <v>102</v>
      </c>
      <c r="D130" s="18">
        <v>0</v>
      </c>
      <c r="E130" s="18">
        <v>43.925</v>
      </c>
      <c r="F130" s="23"/>
      <c r="G130" s="21"/>
      <c r="H130" s="14"/>
      <c r="I130" s="18" t="s">
        <v>110</v>
      </c>
      <c r="J130" s="18" t="s">
        <v>177</v>
      </c>
      <c r="K130" s="18">
        <v>17</v>
      </c>
      <c r="L130" s="28">
        <v>53.95</v>
      </c>
      <c r="M130" s="29"/>
      <c r="N130" s="21"/>
      <c r="O130" s="24"/>
      <c r="P130" s="24"/>
      <c r="Q130" s="24"/>
    </row>
    <row r="131" s="1" customFormat="1" ht="30" spans="1:17">
      <c r="A131" s="9" t="s">
        <v>91</v>
      </c>
      <c r="B131" s="9" t="s">
        <v>178</v>
      </c>
      <c r="C131" s="14"/>
      <c r="D131" s="14"/>
      <c r="E131" s="11" t="s">
        <v>156</v>
      </c>
      <c r="F131" s="12" t="s">
        <v>157</v>
      </c>
      <c r="G131" s="12" t="s">
        <v>94</v>
      </c>
      <c r="H131" s="9" t="s">
        <v>95</v>
      </c>
      <c r="I131" s="9"/>
      <c r="J131" s="14"/>
      <c r="K131" s="14"/>
      <c r="L131" s="11" t="s">
        <v>156</v>
      </c>
      <c r="M131" s="12" t="s">
        <v>157</v>
      </c>
      <c r="N131" s="12" t="s">
        <v>94</v>
      </c>
      <c r="O131" s="24"/>
      <c r="P131" s="24"/>
      <c r="Q131" s="24"/>
    </row>
    <row r="132" s="1" customFormat="1" ht="30" spans="1:17">
      <c r="A132" s="9" t="s">
        <v>96</v>
      </c>
      <c r="B132" s="9" t="s">
        <v>97</v>
      </c>
      <c r="C132" s="9" t="s">
        <v>98</v>
      </c>
      <c r="D132" s="9" t="s">
        <v>99</v>
      </c>
      <c r="E132" s="9"/>
      <c r="F132" s="16"/>
      <c r="G132" s="21"/>
      <c r="H132" s="9" t="s">
        <v>96</v>
      </c>
      <c r="I132" s="9" t="s">
        <v>97</v>
      </c>
      <c r="J132" s="9" t="s">
        <v>98</v>
      </c>
      <c r="K132" s="9" t="s">
        <v>99</v>
      </c>
      <c r="L132" s="9"/>
      <c r="M132" s="16"/>
      <c r="N132" s="21"/>
      <c r="O132" s="24"/>
      <c r="P132" s="24"/>
      <c r="Q132" s="24"/>
    </row>
    <row r="133" s="1" customFormat="1" spans="1:17">
      <c r="A133" s="26" t="s">
        <v>125</v>
      </c>
      <c r="B133" s="18" t="s">
        <v>101</v>
      </c>
      <c r="C133" s="18" t="s">
        <v>102</v>
      </c>
      <c r="D133" s="18">
        <v>0</v>
      </c>
      <c r="E133" s="18">
        <v>14.6</v>
      </c>
      <c r="F133" s="23"/>
      <c r="G133" s="21"/>
      <c r="H133" s="26" t="s">
        <v>126</v>
      </c>
      <c r="I133" s="18" t="s">
        <v>101</v>
      </c>
      <c r="J133" s="18" t="s">
        <v>102</v>
      </c>
      <c r="K133" s="18">
        <v>0</v>
      </c>
      <c r="L133" s="18">
        <v>18.82</v>
      </c>
      <c r="M133" s="23"/>
      <c r="N133" s="21"/>
      <c r="O133" s="24"/>
      <c r="P133" s="24"/>
      <c r="Q133" s="24"/>
    </row>
    <row r="134" s="1" customFormat="1" spans="1:17">
      <c r="A134" s="14"/>
      <c r="B134" s="18" t="s">
        <v>104</v>
      </c>
      <c r="C134" s="18" t="s">
        <v>102</v>
      </c>
      <c r="D134" s="18">
        <v>0</v>
      </c>
      <c r="E134" s="18">
        <v>19.515</v>
      </c>
      <c r="F134" s="23"/>
      <c r="G134" s="21"/>
      <c r="H134" s="14"/>
      <c r="I134" s="18" t="s">
        <v>104</v>
      </c>
      <c r="J134" s="18" t="s">
        <v>179</v>
      </c>
      <c r="K134" s="18">
        <v>70</v>
      </c>
      <c r="L134" s="18">
        <v>25.42</v>
      </c>
      <c r="M134" s="23"/>
      <c r="N134" s="21"/>
      <c r="O134" s="24"/>
      <c r="P134" s="24"/>
      <c r="Q134" s="24"/>
    </row>
    <row r="135" s="1" customFormat="1" spans="1:17">
      <c r="A135" s="14"/>
      <c r="B135" s="18" t="s">
        <v>106</v>
      </c>
      <c r="C135" s="18" t="s">
        <v>102</v>
      </c>
      <c r="D135" s="18">
        <v>0</v>
      </c>
      <c r="E135" s="18">
        <v>23.465</v>
      </c>
      <c r="F135" s="23"/>
      <c r="G135" s="21"/>
      <c r="H135" s="14"/>
      <c r="I135" s="18" t="s">
        <v>106</v>
      </c>
      <c r="J135" s="18" t="s">
        <v>102</v>
      </c>
      <c r="K135" s="18">
        <v>0</v>
      </c>
      <c r="L135" s="18">
        <v>30.775</v>
      </c>
      <c r="M135" s="23"/>
      <c r="N135" s="21"/>
      <c r="O135" s="24"/>
      <c r="P135" s="24"/>
      <c r="Q135" s="24"/>
    </row>
    <row r="136" s="1" customFormat="1" spans="1:17">
      <c r="A136" s="14"/>
      <c r="B136" s="18" t="s">
        <v>108</v>
      </c>
      <c r="C136" s="18" t="s">
        <v>102</v>
      </c>
      <c r="D136" s="18">
        <v>0</v>
      </c>
      <c r="E136" s="18">
        <v>34.94</v>
      </c>
      <c r="F136" s="23"/>
      <c r="G136" s="21"/>
      <c r="H136" s="14"/>
      <c r="I136" s="18" t="s">
        <v>108</v>
      </c>
      <c r="J136" s="18" t="s">
        <v>102</v>
      </c>
      <c r="K136" s="18">
        <v>0</v>
      </c>
      <c r="L136" s="34">
        <v>42.6</v>
      </c>
      <c r="M136" s="32"/>
      <c r="N136" s="21"/>
      <c r="O136" s="24"/>
      <c r="P136" s="24"/>
      <c r="Q136" s="24"/>
    </row>
    <row r="137" s="1" customFormat="1" spans="1:17">
      <c r="A137" s="14"/>
      <c r="B137" s="18" t="s">
        <v>110</v>
      </c>
      <c r="C137" s="18" t="s">
        <v>102</v>
      </c>
      <c r="D137" s="18">
        <v>0</v>
      </c>
      <c r="E137" s="18">
        <v>43.925</v>
      </c>
      <c r="F137" s="23"/>
      <c r="G137" s="21"/>
      <c r="H137" s="14"/>
      <c r="I137" s="18" t="s">
        <v>110</v>
      </c>
      <c r="J137" s="18" t="s">
        <v>102</v>
      </c>
      <c r="K137" s="18">
        <v>0</v>
      </c>
      <c r="L137" s="28">
        <v>53.95</v>
      </c>
      <c r="M137" s="29"/>
      <c r="N137" s="21"/>
      <c r="O137" s="24"/>
      <c r="P137" s="24"/>
      <c r="Q137" s="24"/>
    </row>
    <row r="138" s="1" customFormat="1" ht="30" spans="1:17">
      <c r="A138" s="9" t="s">
        <v>91</v>
      </c>
      <c r="B138" s="9" t="s">
        <v>180</v>
      </c>
      <c r="C138" s="14"/>
      <c r="D138" s="14"/>
      <c r="E138" s="11" t="s">
        <v>156</v>
      </c>
      <c r="F138" s="12" t="s">
        <v>157</v>
      </c>
      <c r="G138" s="12" t="s">
        <v>94</v>
      </c>
      <c r="H138" s="9" t="s">
        <v>95</v>
      </c>
      <c r="I138" s="9"/>
      <c r="J138" s="14"/>
      <c r="K138" s="14"/>
      <c r="L138" s="11" t="s">
        <v>156</v>
      </c>
      <c r="M138" s="12" t="s">
        <v>157</v>
      </c>
      <c r="N138" s="12" t="s">
        <v>94</v>
      </c>
      <c r="O138" s="24"/>
      <c r="P138" s="24"/>
      <c r="Q138" s="24"/>
    </row>
    <row r="139" s="1" customFormat="1" ht="30" spans="1:17">
      <c r="A139" s="9" t="s">
        <v>96</v>
      </c>
      <c r="B139" s="9" t="s">
        <v>97</v>
      </c>
      <c r="C139" s="9" t="s">
        <v>98</v>
      </c>
      <c r="D139" s="9" t="s">
        <v>99</v>
      </c>
      <c r="E139" s="9"/>
      <c r="F139" s="16"/>
      <c r="G139" s="21"/>
      <c r="H139" s="9" t="s">
        <v>96</v>
      </c>
      <c r="I139" s="9" t="s">
        <v>97</v>
      </c>
      <c r="J139" s="9" t="s">
        <v>98</v>
      </c>
      <c r="K139" s="9" t="s">
        <v>99</v>
      </c>
      <c r="L139" s="9"/>
      <c r="M139" s="16"/>
      <c r="N139" s="21"/>
      <c r="O139" s="24"/>
      <c r="P139" s="24"/>
      <c r="Q139" s="24"/>
    </row>
    <row r="140" s="1" customFormat="1" spans="1:17">
      <c r="A140" s="26" t="s">
        <v>125</v>
      </c>
      <c r="B140" s="18" t="s">
        <v>101</v>
      </c>
      <c r="C140" s="18" t="s">
        <v>102</v>
      </c>
      <c r="D140" s="18">
        <v>0</v>
      </c>
      <c r="E140" s="18">
        <v>14.6</v>
      </c>
      <c r="F140" s="23"/>
      <c r="G140" s="21"/>
      <c r="H140" s="26" t="s">
        <v>126</v>
      </c>
      <c r="I140" s="18" t="s">
        <v>101</v>
      </c>
      <c r="J140" s="18" t="s">
        <v>102</v>
      </c>
      <c r="K140" s="18">
        <v>0</v>
      </c>
      <c r="L140" s="18">
        <v>18.82</v>
      </c>
      <c r="M140" s="23"/>
      <c r="N140" s="21"/>
      <c r="O140" s="24"/>
      <c r="P140" s="24"/>
      <c r="Q140" s="24"/>
    </row>
    <row r="141" s="1" customFormat="1" spans="1:17">
      <c r="A141" s="14"/>
      <c r="B141" s="18" t="s">
        <v>104</v>
      </c>
      <c r="C141" s="18" t="s">
        <v>102</v>
      </c>
      <c r="D141" s="18">
        <v>0</v>
      </c>
      <c r="E141" s="18">
        <v>19.515</v>
      </c>
      <c r="F141" s="23"/>
      <c r="G141" s="21"/>
      <c r="H141" s="14"/>
      <c r="I141" s="18" t="s">
        <v>104</v>
      </c>
      <c r="J141" s="18" t="s">
        <v>181</v>
      </c>
      <c r="K141" s="18">
        <v>134</v>
      </c>
      <c r="L141" s="18">
        <v>25.42</v>
      </c>
      <c r="M141" s="23"/>
      <c r="N141" s="21"/>
      <c r="O141" s="24"/>
      <c r="P141" s="24"/>
      <c r="Q141" s="24"/>
    </row>
    <row r="142" s="1" customFormat="1" spans="1:17">
      <c r="A142" s="14"/>
      <c r="B142" s="18" t="s">
        <v>106</v>
      </c>
      <c r="C142" s="18" t="s">
        <v>102</v>
      </c>
      <c r="D142" s="18">
        <v>0</v>
      </c>
      <c r="E142" s="18">
        <v>23.465</v>
      </c>
      <c r="F142" s="23"/>
      <c r="G142" s="21"/>
      <c r="H142" s="14"/>
      <c r="I142" s="18" t="s">
        <v>106</v>
      </c>
      <c r="J142" s="18" t="s">
        <v>102</v>
      </c>
      <c r="K142" s="18">
        <v>0</v>
      </c>
      <c r="L142" s="18">
        <v>30.775</v>
      </c>
      <c r="M142" s="23"/>
      <c r="N142" s="21"/>
      <c r="O142" s="24"/>
      <c r="P142" s="24"/>
      <c r="Q142" s="24"/>
    </row>
    <row r="143" s="1" customFormat="1" spans="1:17">
      <c r="A143" s="14"/>
      <c r="B143" s="18" t="s">
        <v>108</v>
      </c>
      <c r="C143" s="18" t="s">
        <v>102</v>
      </c>
      <c r="D143" s="18">
        <v>0</v>
      </c>
      <c r="E143" s="18">
        <v>34.94</v>
      </c>
      <c r="F143" s="23"/>
      <c r="G143" s="21"/>
      <c r="H143" s="14"/>
      <c r="I143" s="18" t="s">
        <v>108</v>
      </c>
      <c r="J143" s="18" t="s">
        <v>102</v>
      </c>
      <c r="K143" s="18">
        <v>0</v>
      </c>
      <c r="L143" s="34">
        <v>42.6</v>
      </c>
      <c r="M143" s="32"/>
      <c r="N143" s="21"/>
      <c r="O143" s="24"/>
      <c r="P143" s="24"/>
      <c r="Q143" s="24"/>
    </row>
    <row r="144" s="1" customFormat="1" spans="1:17">
      <c r="A144" s="14"/>
      <c r="B144" s="18" t="s">
        <v>110</v>
      </c>
      <c r="C144" s="18" t="s">
        <v>102</v>
      </c>
      <c r="D144" s="18">
        <v>0</v>
      </c>
      <c r="E144" s="18">
        <v>43.925</v>
      </c>
      <c r="F144" s="23"/>
      <c r="G144" s="21"/>
      <c r="H144" s="14"/>
      <c r="I144" s="18" t="s">
        <v>110</v>
      </c>
      <c r="J144" s="18" t="s">
        <v>102</v>
      </c>
      <c r="K144" s="18">
        <v>0</v>
      </c>
      <c r="L144" s="28">
        <v>53.95</v>
      </c>
      <c r="M144" s="29"/>
      <c r="N144" s="21"/>
      <c r="O144" s="24"/>
      <c r="P144" s="24"/>
      <c r="Q144" s="24"/>
    </row>
    <row r="145" s="1" customFormat="1" ht="24" customHeight="1" spans="1:22">
      <c r="A145" s="35" t="s">
        <v>182</v>
      </c>
      <c r="B145" s="36"/>
      <c r="C145" s="37">
        <f>SUM(D63,D4:D10,K4:K10,D13:D17,K13:K17,D20:D24,K20:K24,D27:D32,K27:K32,D35:D39,K35:K39,D42:D46,K42:K46,D49:D53,D56:D60,K56:K60,K49:K53,D64:D67,K63:K67,K70:K74,D70:D74,D77:D81,D84:D88,D91:D95,K77:K81,K84:K88,K91:K95,D98:D102,D105:D109,K98:K102,K105:K109,D112:D116,D119:D123,D126:D130,K126:K130,K119:K123,K112:K116,D133:D137,D140:D144,K133:K137,K140:K144)</f>
        <v>8162</v>
      </c>
      <c r="D145" s="38"/>
      <c r="E145" s="38"/>
      <c r="F145" s="38"/>
      <c r="G145" s="39"/>
      <c r="H145" s="35" t="s">
        <v>183</v>
      </c>
      <c r="I145" s="36"/>
      <c r="J145" s="40">
        <f>SUM(G4:G10,N4:N10,G13:G17,N13:N17,G20:G24,N20:N24,G27:G32,N27:N32,G35:G39,N35:N39,N42:N46,G42:G46,G49:G53,N49:N53,N56:N60,G56:G60,G63:G67,N63:N67,G70:G74,N70:N74,N77:N81,G77:G82,G84:G88,N84:N88,G91:G95,N91:N95,N98:N102,G98:G102,G105:G109,G112:G116,G119:G123,G126:G130,N105:N109,N112:N116,N119:N123,N126:N130,G133:G137,G140:G144,N140:N144,N133:N137)</f>
        <v>0</v>
      </c>
      <c r="K145" s="41"/>
      <c r="L145" s="41"/>
      <c r="M145" s="41"/>
      <c r="N145" s="42"/>
      <c r="O145" s="4"/>
      <c r="P145" s="4"/>
      <c r="Q145" s="4"/>
    </row>
    <row r="146" s="2" customFormat="1" spans="1:22">
      <c r="A146" s="43" t="s">
        <v>184</v>
      </c>
      <c r="B146" s="44"/>
      <c r="C146" s="45"/>
      <c r="D146" s="45"/>
      <c r="E146" s="46"/>
      <c r="F146" s="45"/>
      <c r="G146" s="45"/>
      <c r="H146" s="44"/>
      <c r="I146" s="44"/>
      <c r="J146" s="45"/>
      <c r="K146" s="45"/>
      <c r="L146" s="46"/>
      <c r="M146" s="45"/>
      <c r="N146" s="45"/>
      <c r="O146" s="47"/>
      <c r="P146" s="47"/>
      <c r="Q146" s="47"/>
      <c r="R146" s="48"/>
      <c r="S146" s="48"/>
      <c r="T146" s="48"/>
      <c r="U146" s="48"/>
      <c r="V146" s="48"/>
    </row>
    <row r="147" s="2" customFormat="1" ht="40" customHeight="1" spans="1:22">
      <c r="A147" s="44"/>
      <c r="B147" s="44"/>
      <c r="C147" s="45"/>
      <c r="D147" s="45"/>
      <c r="E147" s="46"/>
      <c r="F147" s="45"/>
      <c r="G147" s="45"/>
      <c r="H147" s="44"/>
      <c r="I147" s="44"/>
      <c r="J147" s="45"/>
      <c r="K147" s="45"/>
      <c r="L147" s="46"/>
      <c r="M147" s="45"/>
      <c r="N147" s="45"/>
      <c r="O147" s="47"/>
      <c r="P147" s="47"/>
      <c r="Q147" s="47"/>
      <c r="R147" s="48"/>
      <c r="S147" s="48"/>
      <c r="T147" s="48"/>
      <c r="U147" s="48"/>
      <c r="V147" s="48"/>
    </row>
    <row r="148" s="2" customFormat="1" ht="15" customHeight="1" spans="1:2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47"/>
      <c r="P148" s="47"/>
      <c r="Q148" s="47"/>
      <c r="R148" s="48"/>
      <c r="S148" s="48"/>
      <c r="T148" s="48"/>
      <c r="U148" s="48"/>
      <c r="V148" s="48"/>
    </row>
    <row r="149" s="2" customFormat="1" ht="15" customHeight="1" spans="1:2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47"/>
      <c r="P149" s="47"/>
      <c r="Q149" s="47"/>
      <c r="R149" s="48"/>
      <c r="S149" s="48"/>
      <c r="T149" s="48"/>
      <c r="U149" s="48"/>
      <c r="V149" s="48"/>
    </row>
    <row r="150" s="2" customFormat="1" spans="1:22">
      <c r="O150" s="47"/>
      <c r="P150" s="47"/>
      <c r="Q150" s="47"/>
      <c r="R150" s="48"/>
      <c r="S150" s="48"/>
      <c r="T150" s="48"/>
      <c r="U150" s="48"/>
      <c r="V150" s="48"/>
    </row>
    <row r="151" s="1" customFormat="1" spans="1:22">
      <c r="C151" s="4"/>
      <c r="D151" s="4"/>
      <c r="E151" s="5"/>
      <c r="F151" s="49"/>
      <c r="G151" s="4"/>
      <c r="J151" s="4"/>
      <c r="K151" s="4"/>
      <c r="L151" s="5"/>
      <c r="M151" s="4"/>
      <c r="N151" s="4"/>
      <c r="O151" s="4"/>
      <c r="P151" s="4"/>
      <c r="Q151" s="4"/>
    </row>
    <row r="152" s="1" customFormat="1" spans="1:22">
      <c r="C152" s="4"/>
      <c r="D152" s="4"/>
      <c r="E152" s="5"/>
      <c r="F152" s="4"/>
      <c r="G152" s="4"/>
      <c r="J152" s="4"/>
      <c r="K152" s="4"/>
      <c r="L152" s="5"/>
      <c r="M152" s="4"/>
      <c r="N152" s="4"/>
      <c r="O152" s="4"/>
      <c r="P152" s="4"/>
      <c r="Q152" s="4"/>
    </row>
    <row r="153" s="3" customFormat="1" spans="1:22">
      <c r="A153" s="1"/>
      <c r="B153" s="1"/>
      <c r="C153" s="4"/>
      <c r="D153" s="4"/>
      <c r="E153" s="5"/>
      <c r="F153" s="4"/>
      <c r="G153" s="4"/>
      <c r="H153" s="1"/>
      <c r="I153" s="1"/>
      <c r="J153" s="4"/>
      <c r="K153" s="4"/>
      <c r="L153" s="5"/>
      <c r="M153" s="4"/>
      <c r="N153" s="4"/>
      <c r="O153" s="4"/>
      <c r="P153" s="4"/>
      <c r="Q153" s="4"/>
      <c r="R153" s="1"/>
      <c r="S153" s="1"/>
      <c r="T153" s="1"/>
      <c r="U153" s="1"/>
    </row>
    <row r="154" s="3" customFormat="1" spans="1:22">
      <c r="A154" s="1"/>
      <c r="B154" s="1"/>
      <c r="C154" s="4"/>
      <c r="D154" s="4"/>
      <c r="E154" s="5"/>
      <c r="F154" s="4"/>
      <c r="G154" s="4"/>
      <c r="H154" s="1"/>
      <c r="I154" s="1"/>
      <c r="J154" s="4"/>
      <c r="K154" s="4"/>
      <c r="L154" s="5"/>
      <c r="M154" s="4"/>
      <c r="N154" s="4"/>
      <c r="O154" s="4"/>
      <c r="P154" s="4"/>
      <c r="Q154" s="4"/>
      <c r="R154" s="1"/>
      <c r="S154" s="1"/>
      <c r="T154" s="1"/>
      <c r="U154" s="1"/>
    </row>
    <row r="155" s="3" customFormat="1" spans="1:22">
      <c r="A155" s="1"/>
      <c r="B155" s="1"/>
      <c r="C155" s="4"/>
      <c r="D155" s="4"/>
      <c r="E155" s="5"/>
      <c r="F155" s="4"/>
      <c r="G155" s="4"/>
      <c r="H155" s="1"/>
      <c r="I155" s="1"/>
      <c r="J155" s="4"/>
      <c r="K155" s="4"/>
      <c r="L155" s="5"/>
      <c r="M155" s="4"/>
      <c r="N155" s="4"/>
      <c r="O155" s="4"/>
      <c r="P155" s="4"/>
      <c r="Q155" s="4"/>
      <c r="R155" s="1"/>
      <c r="S155" s="1"/>
      <c r="T155" s="1"/>
      <c r="U155" s="1"/>
    </row>
    <row r="156" s="3" customFormat="1" spans="1:22">
      <c r="A156" s="1"/>
      <c r="B156" s="1"/>
      <c r="C156" s="4"/>
      <c r="D156" s="4"/>
      <c r="E156" s="5"/>
      <c r="F156" s="4"/>
      <c r="G156" s="4"/>
      <c r="H156" s="1"/>
      <c r="I156" s="1"/>
      <c r="J156" s="4"/>
      <c r="K156" s="4"/>
      <c r="L156" s="5"/>
      <c r="M156" s="4"/>
      <c r="N156" s="4"/>
      <c r="O156" s="4"/>
      <c r="P156" s="4"/>
      <c r="Q156" s="4"/>
      <c r="R156" s="1"/>
      <c r="S156" s="1"/>
      <c r="T156" s="1"/>
      <c r="U156" s="1"/>
    </row>
    <row r="157" s="3" customFormat="1" spans="1:22">
      <c r="A157" s="1"/>
      <c r="B157" s="1"/>
      <c r="C157" s="4"/>
      <c r="D157" s="4"/>
      <c r="E157" s="5"/>
      <c r="F157" s="4"/>
      <c r="G157" s="4"/>
      <c r="H157" s="1"/>
      <c r="I157" s="1"/>
      <c r="J157" s="4"/>
      <c r="K157" s="4"/>
      <c r="L157" s="5"/>
      <c r="M157" s="4"/>
      <c r="N157" s="4"/>
      <c r="O157" s="4"/>
      <c r="P157" s="4"/>
      <c r="Q157" s="4"/>
      <c r="R157" s="1"/>
      <c r="S157" s="1"/>
      <c r="T157" s="1"/>
      <c r="U157" s="1"/>
    </row>
    <row r="158" s="3" customFormat="1" spans="1:22">
      <c r="A158" s="1"/>
      <c r="B158" s="1"/>
      <c r="C158" s="4"/>
      <c r="D158" s="4"/>
      <c r="E158" s="5"/>
      <c r="F158" s="4"/>
      <c r="G158" s="4"/>
      <c r="H158" s="1"/>
      <c r="I158" s="1"/>
      <c r="J158" s="4"/>
      <c r="K158" s="4"/>
      <c r="L158" s="5"/>
      <c r="M158" s="4"/>
      <c r="N158" s="4"/>
      <c r="O158" s="4"/>
      <c r="P158" s="4"/>
      <c r="Q158" s="4"/>
      <c r="R158" s="1"/>
      <c r="S158" s="1"/>
      <c r="T158" s="1"/>
      <c r="U158" s="1"/>
    </row>
    <row r="159" s="3" customFormat="1" spans="1:22">
      <c r="A159" s="1"/>
      <c r="B159" s="1"/>
      <c r="C159" s="4"/>
      <c r="D159" s="4"/>
      <c r="E159" s="5"/>
      <c r="F159" s="4"/>
      <c r="G159" s="4"/>
      <c r="H159" s="1"/>
      <c r="I159" s="1"/>
      <c r="J159" s="4"/>
      <c r="K159" s="4"/>
      <c r="L159" s="5"/>
      <c r="M159" s="4"/>
      <c r="N159" s="4"/>
      <c r="O159" s="4"/>
      <c r="P159" s="4"/>
      <c r="Q159" s="4"/>
      <c r="R159" s="1"/>
      <c r="S159" s="1"/>
      <c r="T159" s="1"/>
      <c r="U159" s="1"/>
    </row>
    <row r="160" s="3" customFormat="1" spans="1:22">
      <c r="A160" s="1"/>
      <c r="B160" s="1"/>
      <c r="C160" s="4"/>
      <c r="D160" s="4"/>
      <c r="E160" s="5"/>
      <c r="F160" s="4"/>
      <c r="G160" s="4"/>
      <c r="H160" s="1"/>
      <c r="I160" s="1"/>
      <c r="J160" s="4"/>
      <c r="K160" s="4"/>
      <c r="L160" s="5"/>
      <c r="M160" s="4"/>
      <c r="N160" s="4"/>
      <c r="O160" s="4"/>
      <c r="P160" s="4"/>
      <c r="Q160" s="4"/>
      <c r="R160" s="1"/>
      <c r="S160" s="1"/>
      <c r="T160" s="1"/>
      <c r="U160" s="1"/>
    </row>
    <row r="161" s="3" customFormat="1" spans="1:21">
      <c r="A161" s="1"/>
      <c r="B161" s="1"/>
      <c r="C161" s="4"/>
      <c r="D161" s="4"/>
      <c r="E161" s="5"/>
      <c r="F161" s="4"/>
      <c r="G161" s="4"/>
      <c r="H161" s="1"/>
      <c r="I161" s="1"/>
      <c r="J161" s="4"/>
      <c r="K161" s="4"/>
      <c r="L161" s="5"/>
      <c r="M161" s="4"/>
      <c r="N161" s="4"/>
      <c r="O161" s="4"/>
      <c r="P161" s="4"/>
      <c r="Q161" s="4"/>
      <c r="R161" s="1"/>
      <c r="S161" s="1"/>
      <c r="T161" s="1"/>
      <c r="U161" s="1"/>
    </row>
    <row r="162" s="3" customFormat="1" spans="1:21">
      <c r="A162" s="1"/>
      <c r="B162" s="1"/>
      <c r="C162" s="4"/>
      <c r="D162" s="4"/>
      <c r="E162" s="5"/>
      <c r="F162" s="4"/>
      <c r="G162" s="4"/>
      <c r="H162" s="1"/>
      <c r="I162" s="1"/>
      <c r="J162" s="4"/>
      <c r="K162" s="4"/>
      <c r="L162" s="5"/>
      <c r="M162" s="4"/>
      <c r="N162" s="4"/>
      <c r="O162" s="4"/>
      <c r="P162" s="4"/>
      <c r="Q162" s="4"/>
      <c r="R162" s="1"/>
      <c r="S162" s="1"/>
      <c r="T162" s="1"/>
      <c r="U162" s="1"/>
    </row>
    <row r="163" s="3" customFormat="1" spans="1:21">
      <c r="A163" s="1"/>
      <c r="B163" s="1"/>
      <c r="C163" s="4"/>
      <c r="D163" s="4"/>
      <c r="E163" s="5"/>
      <c r="F163" s="4"/>
      <c r="G163" s="4"/>
      <c r="H163" s="1"/>
      <c r="I163" s="1"/>
      <c r="J163" s="4"/>
      <c r="K163" s="4"/>
      <c r="L163" s="5"/>
      <c r="M163" s="4"/>
      <c r="N163" s="4"/>
      <c r="O163" s="4"/>
      <c r="P163" s="4"/>
      <c r="Q163" s="4"/>
      <c r="R163" s="1"/>
      <c r="S163" s="1"/>
      <c r="T163" s="1"/>
      <c r="U163" s="1"/>
    </row>
    <row r="164" s="3" customFormat="1" spans="1:21">
      <c r="A164" s="1"/>
      <c r="B164" s="1"/>
      <c r="C164" s="4"/>
      <c r="D164" s="4"/>
      <c r="E164" s="5"/>
      <c r="F164" s="4"/>
      <c r="G164" s="4"/>
      <c r="H164" s="1"/>
      <c r="I164" s="1"/>
      <c r="J164" s="4"/>
      <c r="K164" s="4"/>
      <c r="L164" s="5"/>
      <c r="M164" s="4"/>
      <c r="N164" s="4"/>
      <c r="O164" s="4"/>
      <c r="P164" s="4"/>
      <c r="Q164" s="4"/>
      <c r="R164" s="1"/>
      <c r="S164" s="1"/>
      <c r="T164" s="1"/>
      <c r="U164" s="1"/>
    </row>
    <row r="165" s="3" customFormat="1" spans="1:21">
      <c r="A165" s="1"/>
      <c r="B165" s="1"/>
      <c r="C165" s="4"/>
      <c r="D165" s="4"/>
      <c r="E165" s="5"/>
      <c r="F165" s="4"/>
      <c r="G165" s="4"/>
      <c r="H165" s="1"/>
      <c r="I165" s="1"/>
      <c r="J165" s="4"/>
      <c r="K165" s="4"/>
      <c r="L165" s="5"/>
      <c r="M165" s="4"/>
      <c r="N165" s="4"/>
      <c r="O165" s="4"/>
      <c r="P165" s="4"/>
      <c r="Q165" s="4"/>
      <c r="R165" s="1"/>
      <c r="S165" s="1"/>
      <c r="T165" s="1"/>
      <c r="U165" s="1"/>
    </row>
    <row r="166" s="3" customFormat="1" spans="1:21">
      <c r="A166" s="1"/>
      <c r="B166" s="1"/>
      <c r="C166" s="4"/>
      <c r="D166" s="4"/>
      <c r="E166" s="5"/>
      <c r="F166" s="4"/>
      <c r="G166" s="4"/>
      <c r="H166" s="1"/>
      <c r="I166" s="1"/>
      <c r="J166" s="4"/>
      <c r="K166" s="4"/>
      <c r="L166" s="5"/>
      <c r="M166" s="4"/>
      <c r="N166" s="4"/>
      <c r="O166" s="4"/>
      <c r="P166" s="4"/>
      <c r="Q166" s="4"/>
      <c r="R166" s="1"/>
      <c r="S166" s="1"/>
      <c r="T166" s="1"/>
      <c r="U166" s="1"/>
    </row>
    <row r="167" s="3" customFormat="1" spans="1:21">
      <c r="A167" s="1"/>
      <c r="B167" s="1"/>
      <c r="C167" s="4"/>
      <c r="D167" s="4"/>
      <c r="E167" s="5"/>
      <c r="F167" s="4"/>
      <c r="G167" s="4"/>
      <c r="H167" s="1"/>
      <c r="I167" s="1"/>
      <c r="J167" s="4"/>
      <c r="K167" s="4"/>
      <c r="L167" s="5"/>
      <c r="M167" s="4"/>
      <c r="N167" s="4"/>
      <c r="O167" s="4"/>
      <c r="P167" s="4"/>
      <c r="Q167" s="4"/>
      <c r="R167" s="1"/>
      <c r="S167" s="1"/>
      <c r="T167" s="1"/>
      <c r="U167" s="1"/>
    </row>
    <row r="168" s="3" customFormat="1" spans="1:21">
      <c r="A168" s="1"/>
      <c r="B168" s="1"/>
      <c r="C168" s="4"/>
      <c r="D168" s="4"/>
      <c r="E168" s="5"/>
      <c r="F168" s="4"/>
      <c r="G168" s="4"/>
      <c r="H168" s="1"/>
      <c r="I168" s="1"/>
      <c r="J168" s="4"/>
      <c r="K168" s="4"/>
      <c r="L168" s="5"/>
      <c r="M168" s="4"/>
      <c r="N168" s="4"/>
      <c r="O168" s="4"/>
      <c r="P168" s="4"/>
      <c r="Q168" s="4"/>
      <c r="R168" s="1"/>
      <c r="S168" s="1"/>
      <c r="T168" s="1"/>
      <c r="U168" s="1"/>
    </row>
    <row r="169" s="3" customFormat="1" spans="1:21">
      <c r="A169" s="1"/>
      <c r="B169" s="1"/>
      <c r="C169" s="4"/>
      <c r="D169" s="4"/>
      <c r="E169" s="5"/>
      <c r="F169" s="4"/>
      <c r="G169" s="4"/>
      <c r="H169" s="1"/>
      <c r="I169" s="1"/>
      <c r="J169" s="4"/>
      <c r="K169" s="4"/>
      <c r="L169" s="5"/>
      <c r="M169" s="4"/>
      <c r="N169" s="4"/>
      <c r="O169" s="4"/>
      <c r="P169" s="4"/>
      <c r="Q169" s="4"/>
      <c r="R169" s="1"/>
      <c r="S169" s="1"/>
      <c r="T169" s="1"/>
      <c r="U169" s="1"/>
    </row>
    <row r="170" s="3" customFormat="1" spans="1:21">
      <c r="A170" s="1"/>
      <c r="B170" s="1"/>
      <c r="C170" s="4"/>
      <c r="D170" s="4"/>
      <c r="E170" s="5"/>
      <c r="F170" s="4"/>
      <c r="G170" s="4"/>
      <c r="H170" s="1"/>
      <c r="I170" s="1"/>
      <c r="J170" s="4"/>
      <c r="K170" s="4"/>
      <c r="L170" s="5"/>
      <c r="M170" s="4"/>
      <c r="N170" s="4"/>
      <c r="O170" s="4"/>
      <c r="P170" s="4"/>
      <c r="Q170" s="4"/>
      <c r="R170" s="1"/>
      <c r="S170" s="1"/>
      <c r="T170" s="1"/>
      <c r="U170" s="1"/>
    </row>
    <row r="171" s="3" customFormat="1" spans="1:21">
      <c r="A171" s="1"/>
      <c r="B171" s="1"/>
      <c r="C171" s="4"/>
      <c r="D171" s="4"/>
      <c r="E171" s="5"/>
      <c r="F171" s="4"/>
      <c r="G171" s="4"/>
      <c r="H171" s="1"/>
      <c r="I171" s="1"/>
      <c r="J171" s="4"/>
      <c r="K171" s="4"/>
      <c r="L171" s="5"/>
      <c r="M171" s="4"/>
      <c r="N171" s="4"/>
      <c r="O171" s="4"/>
      <c r="P171" s="4"/>
      <c r="Q171" s="4"/>
      <c r="R171" s="1"/>
      <c r="S171" s="1"/>
      <c r="T171" s="1"/>
      <c r="U171" s="1"/>
    </row>
    <row r="172" s="3" customFormat="1" spans="1:21">
      <c r="A172" s="1"/>
      <c r="B172" s="1"/>
      <c r="C172" s="4"/>
      <c r="D172" s="4"/>
      <c r="E172" s="5"/>
      <c r="F172" s="4"/>
      <c r="G172" s="4"/>
      <c r="H172" s="1"/>
      <c r="I172" s="1"/>
      <c r="J172" s="4"/>
      <c r="K172" s="4"/>
      <c r="L172" s="5"/>
      <c r="M172" s="4"/>
      <c r="N172" s="4"/>
      <c r="O172" s="4"/>
      <c r="P172" s="4"/>
      <c r="Q172" s="4"/>
      <c r="R172" s="1"/>
      <c r="S172" s="1"/>
      <c r="T172" s="1"/>
      <c r="U172" s="1"/>
    </row>
    <row r="173" s="3" customFormat="1" spans="1:21">
      <c r="A173" s="1"/>
      <c r="B173" s="1"/>
      <c r="C173" s="4"/>
      <c r="D173" s="4"/>
      <c r="E173" s="5"/>
      <c r="F173" s="4"/>
      <c r="G173" s="4"/>
      <c r="H173" s="1"/>
      <c r="I173" s="1"/>
      <c r="J173" s="4"/>
      <c r="K173" s="4"/>
      <c r="L173" s="5"/>
      <c r="M173" s="4"/>
      <c r="N173" s="4"/>
      <c r="O173" s="4"/>
      <c r="P173" s="4"/>
      <c r="Q173" s="4"/>
      <c r="R173" s="1"/>
      <c r="S173" s="1"/>
      <c r="T173" s="1"/>
      <c r="U173" s="1"/>
    </row>
    <row r="174" s="3" customFormat="1" spans="1:21">
      <c r="A174" s="1"/>
      <c r="B174" s="1"/>
      <c r="C174" s="4"/>
      <c r="D174" s="4"/>
      <c r="E174" s="5"/>
      <c r="F174" s="4"/>
      <c r="G174" s="4"/>
      <c r="H174" s="1"/>
      <c r="I174" s="1"/>
      <c r="J174" s="4"/>
      <c r="K174" s="4"/>
      <c r="L174" s="5"/>
      <c r="M174" s="4"/>
      <c r="N174" s="4"/>
      <c r="O174" s="4"/>
      <c r="P174" s="4"/>
      <c r="Q174" s="4"/>
      <c r="R174" s="1"/>
      <c r="S174" s="1"/>
      <c r="T174" s="1"/>
      <c r="U174" s="1"/>
    </row>
    <row r="175" s="3" customFormat="1" spans="1:21">
      <c r="A175" s="1"/>
      <c r="B175" s="1"/>
      <c r="C175" s="4"/>
      <c r="D175" s="4"/>
      <c r="E175" s="5"/>
      <c r="F175" s="4"/>
      <c r="G175" s="4"/>
      <c r="H175" s="1"/>
      <c r="I175" s="1"/>
      <c r="J175" s="4"/>
      <c r="K175" s="4"/>
      <c r="L175" s="5"/>
      <c r="M175" s="4"/>
      <c r="N175" s="4"/>
      <c r="O175" s="4"/>
      <c r="P175" s="4"/>
      <c r="Q175" s="4"/>
      <c r="R175" s="1"/>
      <c r="S175" s="1"/>
      <c r="T175" s="1"/>
      <c r="U175" s="1"/>
    </row>
    <row r="176" s="3" customFormat="1" spans="1:21">
      <c r="A176" s="1"/>
      <c r="B176" s="1"/>
      <c r="C176" s="4"/>
      <c r="D176" s="4"/>
      <c r="E176" s="5"/>
      <c r="F176" s="4"/>
      <c r="G176" s="4"/>
      <c r="H176" s="1"/>
      <c r="I176" s="1"/>
      <c r="J176" s="4"/>
      <c r="K176" s="4"/>
      <c r="L176" s="5"/>
      <c r="M176" s="4"/>
      <c r="N176" s="4"/>
      <c r="O176" s="4"/>
      <c r="P176" s="4"/>
      <c r="Q176" s="4"/>
      <c r="R176" s="1"/>
      <c r="S176" s="1"/>
      <c r="T176" s="1"/>
      <c r="U176" s="1"/>
    </row>
    <row r="177" s="3" customFormat="1" spans="1:21">
      <c r="A177" s="1"/>
      <c r="B177" s="1"/>
      <c r="C177" s="4"/>
      <c r="D177" s="4"/>
      <c r="E177" s="5"/>
      <c r="F177" s="4"/>
      <c r="G177" s="4"/>
      <c r="H177" s="1"/>
      <c r="I177" s="1"/>
      <c r="J177" s="4"/>
      <c r="K177" s="4"/>
      <c r="L177" s="5"/>
      <c r="M177" s="4"/>
      <c r="N177" s="4"/>
      <c r="O177" s="4"/>
      <c r="P177" s="4"/>
      <c r="Q177" s="4"/>
      <c r="R177" s="1"/>
      <c r="S177" s="1"/>
      <c r="T177" s="1"/>
      <c r="U177" s="1"/>
    </row>
    <row r="178" s="3" customFormat="1" spans="1:21">
      <c r="A178" s="1"/>
      <c r="B178" s="1"/>
      <c r="C178" s="4"/>
      <c r="D178" s="4"/>
      <c r="E178" s="5"/>
      <c r="F178" s="4"/>
      <c r="G178" s="4"/>
      <c r="H178" s="1"/>
      <c r="I178" s="1"/>
      <c r="J178" s="4"/>
      <c r="K178" s="4"/>
      <c r="L178" s="5"/>
      <c r="M178" s="4"/>
      <c r="N178" s="4"/>
      <c r="O178" s="4"/>
      <c r="P178" s="4"/>
      <c r="Q178" s="4"/>
      <c r="R178" s="1"/>
      <c r="S178" s="1"/>
      <c r="T178" s="1"/>
      <c r="U178" s="1"/>
    </row>
    <row r="179" s="3" customFormat="1" spans="1:21">
      <c r="A179" s="1"/>
      <c r="B179" s="1"/>
      <c r="C179" s="4"/>
      <c r="D179" s="4"/>
      <c r="E179" s="5"/>
      <c r="F179" s="4"/>
      <c r="G179" s="4"/>
      <c r="H179" s="1"/>
      <c r="I179" s="1"/>
      <c r="J179" s="4"/>
      <c r="K179" s="4"/>
      <c r="L179" s="5"/>
      <c r="M179" s="4"/>
      <c r="N179" s="4"/>
      <c r="O179" s="4"/>
      <c r="P179" s="4"/>
      <c r="Q179" s="4"/>
      <c r="R179" s="1"/>
      <c r="S179" s="1"/>
      <c r="T179" s="1"/>
      <c r="U179" s="1"/>
    </row>
    <row r="180" s="3" customFormat="1" spans="1:21">
      <c r="A180" s="1"/>
      <c r="B180" s="1"/>
      <c r="C180" s="4"/>
      <c r="D180" s="4"/>
      <c r="E180" s="5"/>
      <c r="F180" s="4"/>
      <c r="G180" s="4"/>
      <c r="H180" s="1"/>
      <c r="I180" s="1"/>
      <c r="J180" s="4"/>
      <c r="K180" s="4"/>
      <c r="L180" s="5"/>
      <c r="M180" s="4"/>
      <c r="N180" s="4"/>
      <c r="O180" s="4"/>
      <c r="P180" s="4"/>
      <c r="Q180" s="4"/>
      <c r="R180" s="1"/>
      <c r="S180" s="1"/>
      <c r="T180" s="1"/>
      <c r="U180" s="1"/>
    </row>
    <row r="181" s="3" customFormat="1" spans="1:21">
      <c r="A181" s="1"/>
      <c r="B181" s="1"/>
      <c r="C181" s="4"/>
      <c r="D181" s="4"/>
      <c r="E181" s="5"/>
      <c r="F181" s="4"/>
      <c r="G181" s="4"/>
      <c r="H181" s="1"/>
      <c r="I181" s="1"/>
      <c r="J181" s="4"/>
      <c r="K181" s="4"/>
      <c r="L181" s="5"/>
      <c r="M181" s="4"/>
      <c r="N181" s="4"/>
      <c r="O181" s="4"/>
      <c r="P181" s="4"/>
      <c r="Q181" s="4"/>
      <c r="R181" s="1"/>
      <c r="S181" s="1"/>
      <c r="T181" s="1"/>
      <c r="U181" s="1"/>
    </row>
    <row r="182" s="3" customFormat="1" spans="1:21">
      <c r="A182" s="1"/>
      <c r="B182" s="1"/>
      <c r="C182" s="4"/>
      <c r="D182" s="4"/>
      <c r="E182" s="5"/>
      <c r="F182" s="4"/>
      <c r="G182" s="4"/>
      <c r="H182" s="1"/>
      <c r="I182" s="1"/>
      <c r="J182" s="4"/>
      <c r="K182" s="4"/>
      <c r="L182" s="5"/>
      <c r="M182" s="4"/>
      <c r="N182" s="4"/>
      <c r="O182" s="4"/>
      <c r="P182" s="4"/>
      <c r="Q182" s="4"/>
      <c r="R182" s="1"/>
      <c r="S182" s="1"/>
      <c r="T182" s="1"/>
      <c r="U182" s="1"/>
    </row>
    <row r="183" s="1" customFormat="1" spans="1:21">
      <c r="C183" s="4"/>
      <c r="D183" s="4"/>
      <c r="E183" s="5"/>
      <c r="F183" s="4"/>
      <c r="G183" s="4"/>
      <c r="J183" s="4"/>
      <c r="K183" s="4"/>
      <c r="L183" s="5"/>
      <c r="M183" s="4"/>
      <c r="N183" s="4"/>
      <c r="O183" s="4"/>
      <c r="P183" s="4"/>
      <c r="Q183" s="4"/>
    </row>
    <row r="184" s="1" customFormat="1" spans="1:21">
      <c r="C184" s="4"/>
      <c r="D184" s="4"/>
      <c r="E184" s="5"/>
      <c r="F184" s="4"/>
      <c r="G184" s="4"/>
      <c r="J184" s="4"/>
      <c r="K184" s="4"/>
      <c r="L184" s="5"/>
      <c r="M184" s="4"/>
      <c r="N184" s="4"/>
      <c r="O184" s="4"/>
      <c r="P184" s="4"/>
      <c r="Q184" s="4"/>
    </row>
    <row r="185" s="1" customFormat="1" spans="1:21">
      <c r="C185" s="4"/>
      <c r="D185" s="4"/>
      <c r="E185" s="5"/>
      <c r="F185" s="4"/>
      <c r="G185" s="4"/>
      <c r="J185" s="4"/>
      <c r="K185" s="4"/>
      <c r="L185" s="5"/>
      <c r="M185" s="4"/>
      <c r="N185" s="4"/>
      <c r="O185" s="4"/>
      <c r="P185" s="4"/>
      <c r="Q185" s="4"/>
    </row>
    <row r="186" s="1" customFormat="1" spans="1:21">
      <c r="C186" s="4"/>
      <c r="D186" s="4"/>
      <c r="E186" s="5"/>
      <c r="F186" s="4"/>
      <c r="G186" s="4"/>
      <c r="J186" s="4"/>
      <c r="K186" s="4"/>
      <c r="L186" s="5"/>
      <c r="M186" s="4"/>
      <c r="N186" s="4"/>
      <c r="O186" s="4"/>
      <c r="P186" s="4"/>
      <c r="Q186" s="4"/>
    </row>
    <row r="187" s="1" customFormat="1" spans="1:21">
      <c r="C187" s="4"/>
      <c r="D187" s="4"/>
      <c r="E187" s="5"/>
      <c r="F187" s="4"/>
      <c r="G187" s="4"/>
      <c r="J187" s="4"/>
      <c r="K187" s="4"/>
      <c r="L187" s="5"/>
      <c r="M187" s="4"/>
      <c r="N187" s="4"/>
      <c r="O187" s="4"/>
      <c r="P187" s="4"/>
      <c r="Q187" s="4"/>
    </row>
    <row r="188" s="1" customFormat="1" spans="1:21">
      <c r="C188" s="4"/>
      <c r="D188" s="4"/>
      <c r="E188" s="5"/>
      <c r="F188" s="4"/>
      <c r="G188" s="4"/>
      <c r="J188" s="4"/>
      <c r="K188" s="4"/>
      <c r="L188" s="5"/>
      <c r="M188" s="4"/>
      <c r="N188" s="4"/>
      <c r="O188" s="4"/>
      <c r="P188" s="4"/>
      <c r="Q188" s="4"/>
    </row>
    <row r="189" s="1" customFormat="1" spans="1:21">
      <c r="C189" s="4"/>
      <c r="D189" s="4"/>
      <c r="E189" s="5"/>
      <c r="F189" s="4"/>
      <c r="G189" s="4"/>
      <c r="J189" s="4"/>
      <c r="K189" s="4"/>
      <c r="L189" s="5"/>
      <c r="M189" s="4"/>
      <c r="N189" s="4"/>
      <c r="O189" s="4"/>
      <c r="P189" s="4"/>
      <c r="Q189" s="4"/>
    </row>
    <row r="190" s="1" customFormat="1" spans="1:21">
      <c r="C190" s="4"/>
      <c r="D190" s="4"/>
      <c r="E190" s="5"/>
      <c r="F190" s="4"/>
      <c r="G190" s="4"/>
      <c r="J190" s="4"/>
      <c r="K190" s="4"/>
      <c r="L190" s="5"/>
      <c r="M190" s="4"/>
      <c r="N190" s="4"/>
      <c r="O190" s="4"/>
      <c r="P190" s="4"/>
      <c r="Q190" s="4"/>
    </row>
    <row r="191" s="1" customFormat="1" spans="1:21">
      <c r="C191" s="4"/>
      <c r="D191" s="4"/>
      <c r="E191" s="5"/>
      <c r="F191" s="4"/>
      <c r="G191" s="4"/>
      <c r="J191" s="4"/>
      <c r="K191" s="4"/>
      <c r="L191" s="5"/>
      <c r="M191" s="4"/>
      <c r="N191" s="4"/>
      <c r="O191" s="4"/>
      <c r="P191" s="4"/>
      <c r="Q191" s="4"/>
    </row>
    <row r="192" s="1" customFormat="1" spans="1:21">
      <c r="C192" s="4"/>
      <c r="D192" s="4"/>
      <c r="E192" s="5"/>
      <c r="F192" s="4"/>
      <c r="G192" s="4"/>
      <c r="J192" s="4"/>
      <c r="K192" s="4"/>
      <c r="L192" s="5"/>
      <c r="M192" s="4"/>
      <c r="N192" s="4"/>
      <c r="O192" s="4"/>
      <c r="P192" s="4"/>
      <c r="Q192" s="4"/>
    </row>
    <row r="193" s="1" customFormat="1" spans="3:17">
      <c r="C193" s="4"/>
      <c r="D193" s="4"/>
      <c r="E193" s="5"/>
      <c r="F193" s="4"/>
      <c r="G193" s="4"/>
      <c r="J193" s="4"/>
      <c r="K193" s="4"/>
      <c r="L193" s="5"/>
      <c r="M193" s="4"/>
      <c r="N193" s="4"/>
      <c r="O193" s="4"/>
      <c r="P193" s="4"/>
      <c r="Q193" s="4"/>
    </row>
    <row r="194" s="1" customFormat="1" spans="3:17">
      <c r="C194" s="4"/>
      <c r="D194" s="4"/>
      <c r="E194" s="5"/>
      <c r="F194" s="4"/>
      <c r="G194" s="4"/>
      <c r="J194" s="4"/>
      <c r="K194" s="4"/>
      <c r="L194" s="5"/>
      <c r="M194" s="4"/>
      <c r="N194" s="4"/>
      <c r="O194" s="4"/>
      <c r="P194" s="4"/>
      <c r="Q194" s="4"/>
    </row>
    <row r="195" s="1" customFormat="1" spans="3:17">
      <c r="C195" s="4"/>
      <c r="D195" s="4"/>
      <c r="E195" s="5"/>
      <c r="F195" s="4"/>
      <c r="G195" s="4"/>
      <c r="J195" s="4"/>
      <c r="K195" s="4"/>
      <c r="L195" s="5"/>
      <c r="M195" s="4"/>
      <c r="N195" s="4"/>
      <c r="O195" s="4"/>
      <c r="P195" s="4"/>
      <c r="Q195" s="4"/>
    </row>
    <row r="196" s="1" customFormat="1" spans="3:17">
      <c r="C196" s="4"/>
      <c r="D196" s="4"/>
      <c r="E196" s="5"/>
      <c r="F196" s="4"/>
      <c r="G196" s="4"/>
      <c r="J196" s="4"/>
      <c r="K196" s="4"/>
      <c r="L196" s="5"/>
      <c r="M196" s="4"/>
      <c r="N196" s="4"/>
      <c r="O196" s="4"/>
      <c r="P196" s="4"/>
      <c r="Q196" s="4"/>
    </row>
    <row r="197" s="1" customFormat="1" spans="3:17">
      <c r="C197" s="4"/>
      <c r="D197" s="4"/>
      <c r="E197" s="5"/>
      <c r="F197" s="4"/>
      <c r="G197" s="4"/>
      <c r="J197" s="4"/>
      <c r="K197" s="4"/>
      <c r="L197" s="5"/>
      <c r="M197" s="4"/>
      <c r="N197" s="4"/>
      <c r="O197" s="4"/>
      <c r="P197" s="4"/>
      <c r="Q197" s="4"/>
    </row>
  </sheetData>
  <sheetProtection sheet="1" objects="1"/>
  <mergeCells count="86">
    <mergeCell ref="A1:N1"/>
    <mergeCell ref="B2:D2"/>
    <mergeCell ref="I2:K2"/>
    <mergeCell ref="B11:D11"/>
    <mergeCell ref="I11:K11"/>
    <mergeCell ref="B18:D18"/>
    <mergeCell ref="I18:K18"/>
    <mergeCell ref="B25:D25"/>
    <mergeCell ref="I25:K25"/>
    <mergeCell ref="B33:D33"/>
    <mergeCell ref="I33:K33"/>
    <mergeCell ref="B40:D40"/>
    <mergeCell ref="I40:K40"/>
    <mergeCell ref="B47:D47"/>
    <mergeCell ref="I47:K47"/>
    <mergeCell ref="B54:D54"/>
    <mergeCell ref="I54:K54"/>
    <mergeCell ref="B61:D61"/>
    <mergeCell ref="I61:K61"/>
    <mergeCell ref="B68:D68"/>
    <mergeCell ref="I68:K68"/>
    <mergeCell ref="B75:D75"/>
    <mergeCell ref="I75:K75"/>
    <mergeCell ref="B82:D82"/>
    <mergeCell ref="I82:K82"/>
    <mergeCell ref="B89:D89"/>
    <mergeCell ref="I89:K89"/>
    <mergeCell ref="B96:D96"/>
    <mergeCell ref="I96:K96"/>
    <mergeCell ref="B103:D103"/>
    <mergeCell ref="I103:K103"/>
    <mergeCell ref="B110:D110"/>
    <mergeCell ref="I110:K110"/>
    <mergeCell ref="B117:D117"/>
    <mergeCell ref="I117:K117"/>
    <mergeCell ref="B124:D124"/>
    <mergeCell ref="I124:K124"/>
    <mergeCell ref="B131:D131"/>
    <mergeCell ref="I131:K131"/>
    <mergeCell ref="B138:D138"/>
    <mergeCell ref="I138:K138"/>
    <mergeCell ref="A145:B145"/>
    <mergeCell ref="C145:G145"/>
    <mergeCell ref="H145:I145"/>
    <mergeCell ref="J145:N145"/>
    <mergeCell ref="A4:A10"/>
    <mergeCell ref="A13:A17"/>
    <mergeCell ref="A20:A24"/>
    <mergeCell ref="A27:A32"/>
    <mergeCell ref="A35:A39"/>
    <mergeCell ref="A42:A46"/>
    <mergeCell ref="A49:A53"/>
    <mergeCell ref="A56:A60"/>
    <mergeCell ref="A63:A67"/>
    <mergeCell ref="A70:A74"/>
    <mergeCell ref="A77:A81"/>
    <mergeCell ref="A84:A88"/>
    <mergeCell ref="A91:A95"/>
    <mergeCell ref="A98:A102"/>
    <mergeCell ref="A105:A109"/>
    <mergeCell ref="A112:A116"/>
    <mergeCell ref="A119:A123"/>
    <mergeCell ref="A126:A130"/>
    <mergeCell ref="A133:A137"/>
    <mergeCell ref="A140:A144"/>
    <mergeCell ref="H4:H10"/>
    <mergeCell ref="H13:H17"/>
    <mergeCell ref="H20:H24"/>
    <mergeCell ref="H27:H32"/>
    <mergeCell ref="H35:H39"/>
    <mergeCell ref="H42:H46"/>
    <mergeCell ref="H49:H53"/>
    <mergeCell ref="H56:H60"/>
    <mergeCell ref="H63:H67"/>
    <mergeCell ref="H70:H74"/>
    <mergeCell ref="H77:H81"/>
    <mergeCell ref="H84:H88"/>
    <mergeCell ref="H91:H95"/>
    <mergeCell ref="H98:H102"/>
    <mergeCell ref="H105:H109"/>
    <mergeCell ref="H112:H116"/>
    <mergeCell ref="H119:H123"/>
    <mergeCell ref="H126:H130"/>
    <mergeCell ref="H133:H137"/>
    <mergeCell ref="H140:H144"/>
    <mergeCell ref="A146:N147"/>
  </mergeCells>
  <pageMargins left="0.2125" right="0.2125" top="0.2125" bottom="0.2125" header="0.511805555555556" footer="0.2125"/>
  <pageSetup paperSize="9" scale="54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面积表</vt:lpstr>
      <vt:lpstr>行道树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888</dc:creator>
  <cp:lastModifiedBy>black and white</cp:lastModifiedBy>
  <dcterms:created xsi:type="dcterms:W3CDTF">2025-11-18T01:12:00Z</dcterms:created>
  <dcterms:modified xsi:type="dcterms:W3CDTF">2026-02-03T09:59:32Z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3E7FB522609F47029D9BA262B3129876_11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