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E:\2026年\交通\县道养护2026\"/>
    </mc:Choice>
  </mc:AlternateContent>
  <xr:revisionPtr revIDLastSave="0" documentId="13_ncr:1_{980B9718-D125-4CE0-BE5C-0227992FBEA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里程一览表" sheetId="4" r:id="rId1"/>
  </sheets>
  <definedNames>
    <definedName name="_xlnm.Print_Area" localSheetId="0">里程一览表!$A$1:$O$75</definedName>
    <definedName name="_xlnm.Print_Titles" localSheetId="0">里程一览表!$1:$2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2" i="4" l="1"/>
  <c r="H70" i="4"/>
  <c r="H3" i="4" s="1"/>
  <c r="H75" i="4" s="1"/>
  <c r="I67" i="4"/>
  <c r="I70" i="4" s="1"/>
  <c r="G67" i="4"/>
  <c r="J66" i="4"/>
  <c r="G66" i="4"/>
  <c r="J65" i="4"/>
  <c r="G65" i="4"/>
  <c r="J64" i="4"/>
  <c r="G64" i="4"/>
  <c r="J63" i="4"/>
  <c r="G63" i="4"/>
  <c r="J62" i="4"/>
  <c r="G62" i="4"/>
  <c r="J61" i="4"/>
  <c r="G61" i="4"/>
  <c r="J60" i="4"/>
  <c r="G60" i="4"/>
  <c r="J59" i="4"/>
  <c r="G59" i="4"/>
  <c r="J58" i="4"/>
  <c r="G58" i="4"/>
  <c r="J57" i="4"/>
  <c r="G57" i="4"/>
  <c r="J56" i="4"/>
  <c r="G56" i="4"/>
  <c r="J55" i="4"/>
  <c r="G55" i="4"/>
  <c r="J54" i="4"/>
  <c r="G54" i="4"/>
  <c r="J53" i="4"/>
  <c r="G53" i="4"/>
  <c r="J52" i="4"/>
  <c r="G52" i="4"/>
  <c r="J51" i="4"/>
  <c r="G51" i="4"/>
  <c r="J50" i="4"/>
  <c r="G50" i="4"/>
  <c r="J49" i="4"/>
  <c r="G49" i="4"/>
  <c r="J48" i="4"/>
  <c r="G48" i="4"/>
  <c r="K47" i="4"/>
  <c r="G47" i="4"/>
  <c r="K46" i="4"/>
  <c r="G46" i="4"/>
  <c r="K45" i="4"/>
  <c r="G45" i="4"/>
  <c r="K44" i="4"/>
  <c r="G44" i="4"/>
  <c r="K43" i="4"/>
  <c r="G43" i="4"/>
  <c r="K42" i="4"/>
  <c r="G42" i="4"/>
  <c r="K41" i="4"/>
  <c r="G41" i="4"/>
  <c r="K40" i="4"/>
  <c r="G40" i="4"/>
  <c r="K39" i="4"/>
  <c r="G39" i="4"/>
  <c r="K38" i="4"/>
  <c r="G38" i="4"/>
  <c r="K37" i="4"/>
  <c r="G37" i="4"/>
  <c r="K36" i="4"/>
  <c r="G36" i="4"/>
  <c r="K35" i="4"/>
  <c r="G35" i="4"/>
  <c r="K34" i="4"/>
  <c r="G34" i="4"/>
  <c r="J31" i="4"/>
  <c r="G31" i="4"/>
  <c r="J21" i="4"/>
  <c r="I21" i="4"/>
  <c r="I3" i="4" s="1"/>
  <c r="G20" i="4"/>
  <c r="G19" i="4"/>
  <c r="G18" i="4"/>
  <c r="G17" i="4"/>
  <c r="G16" i="4"/>
  <c r="G15" i="4"/>
  <c r="J14" i="4"/>
  <c r="J12" i="4"/>
  <c r="G11" i="4"/>
  <c r="G10" i="4"/>
  <c r="G9" i="4"/>
  <c r="G8" i="4"/>
  <c r="I7" i="4"/>
  <c r="G7" i="4"/>
  <c r="G12" i="4" l="1"/>
  <c r="G3" i="4" s="1"/>
  <c r="G75" i="4" s="1"/>
  <c r="I75" i="4"/>
  <c r="G70" i="4"/>
  <c r="K70" i="4"/>
  <c r="K3" i="4" s="1"/>
  <c r="K75" i="4" s="1"/>
  <c r="G21" i="4"/>
  <c r="J70" i="4"/>
  <c r="J3" i="4" s="1"/>
  <c r="J75" i="4" s="1"/>
</calcChain>
</file>

<file path=xl/sharedStrings.xml><?xml version="1.0" encoding="utf-8"?>
<sst xmlns="http://schemas.openxmlformats.org/spreadsheetml/2006/main" count="177" uniqueCount="121">
  <si>
    <t>序号</t>
  </si>
  <si>
    <t>路名</t>
  </si>
  <si>
    <t>老路线  编号</t>
  </si>
  <si>
    <t>起点桩号</t>
  </si>
  <si>
    <t>终点桩号</t>
  </si>
  <si>
    <t>具体位置</t>
  </si>
  <si>
    <t>养护里程</t>
  </si>
  <si>
    <t>一级   公路</t>
  </si>
  <si>
    <t>二级     公路</t>
  </si>
  <si>
    <t>三级    公路</t>
  </si>
  <si>
    <t>四级  公路</t>
  </si>
  <si>
    <t>路面宽度</t>
  </si>
  <si>
    <t>路肩宽度</t>
  </si>
  <si>
    <t>路面层边缘到公路界宽度</t>
  </si>
  <si>
    <t>县 道 小  计</t>
  </si>
  <si>
    <t>海防公路</t>
  </si>
  <si>
    <t>如东界--G328</t>
  </si>
  <si>
    <t>G328--长江路</t>
  </si>
  <si>
    <t>乐海大道--海门界</t>
  </si>
  <si>
    <t>小计</t>
  </si>
  <si>
    <t>环海线</t>
  </si>
  <si>
    <t>X211-1</t>
  </si>
  <si>
    <t>原恒东线</t>
  </si>
  <si>
    <t>X211-2</t>
  </si>
  <si>
    <t>闸北－东余</t>
  </si>
  <si>
    <t>东余镇北-东余镇南</t>
  </si>
  <si>
    <t>东余镇南-海门界</t>
  </si>
  <si>
    <t>北二线</t>
  </si>
  <si>
    <t>X212-1</t>
  </si>
  <si>
    <t>X304－五北桥</t>
  </si>
  <si>
    <t>海五线</t>
  </si>
  <si>
    <t>X304-1</t>
  </si>
  <si>
    <t>S221-新三门闸桥</t>
  </si>
  <si>
    <t>X304-2</t>
  </si>
  <si>
    <t>新三门闸桥-东风桥</t>
  </si>
  <si>
    <t>X304-3</t>
  </si>
  <si>
    <t>东风桥-北兴镇东</t>
  </si>
  <si>
    <t>X304-4</t>
  </si>
  <si>
    <t>北兴镇东-北兴镇南</t>
  </si>
  <si>
    <t>X304-5</t>
  </si>
  <si>
    <t>北兴镇南-北兴镇西</t>
  </si>
  <si>
    <t>X304-6</t>
  </si>
  <si>
    <t>北兴镇西－谢家渡桥</t>
  </si>
  <si>
    <t>老平海公路</t>
  </si>
  <si>
    <t>X313-1</t>
  </si>
  <si>
    <t>海晏东--三余桥</t>
  </si>
  <si>
    <r>
      <rPr>
        <sz val="8"/>
        <color indexed="10"/>
        <rFont val="宋体"/>
        <family val="3"/>
        <charset val="134"/>
      </rPr>
      <t>三余桥-</t>
    </r>
    <r>
      <rPr>
        <sz val="8"/>
        <color indexed="10"/>
        <rFont val="宋体"/>
        <family val="3"/>
        <charset val="134"/>
      </rPr>
      <t>-合力桥西</t>
    </r>
  </si>
  <si>
    <t>新海平线</t>
  </si>
  <si>
    <t>X313-2</t>
  </si>
  <si>
    <t>滨海大道--通州界</t>
  </si>
  <si>
    <t>全幅</t>
  </si>
  <si>
    <t>海启高速跨线桥</t>
  </si>
  <si>
    <t>G328国道跨线桥</t>
  </si>
  <si>
    <t>冬青路隧道</t>
  </si>
  <si>
    <t>S222南侧连接线</t>
  </si>
  <si>
    <t>S222北侧连接线</t>
  </si>
  <si>
    <t>环海线上跨桥</t>
  </si>
  <si>
    <t>护坡：10米</t>
  </si>
  <si>
    <t>环海线连接线（平海路北侧）</t>
  </si>
  <si>
    <t>环海线连接线（平海路南侧）</t>
  </si>
  <si>
    <t>通州湾欢迎您下穿通道北侧辅路</t>
  </si>
  <si>
    <t>通州湾欢迎您下穿通道</t>
  </si>
  <si>
    <t>通州湾欢迎您下穿通道南侧辅路</t>
  </si>
  <si>
    <t>乐衷桥下穿通道北侧辅路</t>
  </si>
  <si>
    <t>乐衷桥下穿通道</t>
  </si>
  <si>
    <t>乐衷桥下穿通道南侧辅路</t>
  </si>
  <si>
    <t>8K+050下穿通道南侧辅路</t>
  </si>
  <si>
    <t>8K+050下穿通道</t>
  </si>
  <si>
    <t>8K+050下穿通道北侧辅路</t>
  </si>
  <si>
    <t>6K+700下穿通道南侧辅路</t>
  </si>
  <si>
    <t>6K+700下穿通道</t>
  </si>
  <si>
    <t>6K+700下穿通道北侧辅路</t>
  </si>
  <si>
    <t>14K+950上跨桥（主桥）</t>
  </si>
  <si>
    <t>14K+950上跨桥（北侧小桥）</t>
  </si>
  <si>
    <t>14K+950上跨桥北侧辅路</t>
  </si>
  <si>
    <t>护坡：6.5米</t>
  </si>
  <si>
    <t>14K+950上跨桥南侧辅路</t>
  </si>
  <si>
    <t>12K+000上跨桥</t>
  </si>
  <si>
    <t>12K+000上跨桥南侧辅路1</t>
  </si>
  <si>
    <t>12K+000上跨桥南侧辅路2</t>
  </si>
  <si>
    <t>12K+000上跨桥北侧辅路1</t>
  </si>
  <si>
    <t>12K+000上跨桥北侧辅路2</t>
  </si>
  <si>
    <t>10K+000上跨桥</t>
  </si>
  <si>
    <t>10K+000上跨桥南侧辅路1</t>
  </si>
  <si>
    <t>只有一侧：1.5米</t>
  </si>
  <si>
    <t>10K+000上跨桥南侧辅路2</t>
  </si>
  <si>
    <t>10K+000上跨桥北侧辅路1</t>
  </si>
  <si>
    <t>10K+000上跨桥北侧辅路2</t>
  </si>
  <si>
    <t>5K+200上跨桥</t>
  </si>
  <si>
    <t>5K+200上跨桥南侧辅路1</t>
  </si>
  <si>
    <t>5K+200上跨桥南侧辅路2</t>
  </si>
  <si>
    <t>5K+200上跨桥北侧辅路1</t>
  </si>
  <si>
    <t>5K+200上跨桥北侧辅路2</t>
  </si>
  <si>
    <t>北兴桥支线上跨桥</t>
  </si>
  <si>
    <t>北兴桥支线南侧连接线</t>
  </si>
  <si>
    <t>北兴桥支线北侧连接线</t>
  </si>
  <si>
    <t>三东线</t>
  </si>
  <si>
    <t>X314-1</t>
  </si>
  <si>
    <t>七排头桥－忠义栏桥</t>
  </si>
  <si>
    <t>通海大道</t>
  </si>
  <si>
    <t>合计</t>
  </si>
  <si>
    <t>路肩或到排水边沟，或到界桩，或到水塘，一般在2.5米内。</t>
    <phoneticPr fontId="12" type="noConversion"/>
  </si>
  <si>
    <t>到界桩</t>
    <phoneticPr fontId="12" type="noConversion"/>
  </si>
  <si>
    <t>或到界桩，或到边坡排水沟，或到路面排水沟，或到路肩，或到护栏</t>
    <phoneticPr fontId="12" type="noConversion"/>
  </si>
  <si>
    <t>或到界桩，或到边坡排水沟</t>
    <phoneticPr fontId="12" type="noConversion"/>
  </si>
  <si>
    <t>至两侧路缘（含中分带）</t>
    <phoneticPr fontId="12" type="noConversion"/>
  </si>
  <si>
    <t>桥面</t>
    <phoneticPr fontId="12" type="noConversion"/>
  </si>
  <si>
    <t>桥面（含两侧辅道）</t>
    <phoneticPr fontId="12" type="noConversion"/>
  </si>
  <si>
    <t>遂道内（含上侧辅道）</t>
    <phoneticPr fontId="12" type="noConversion"/>
  </si>
  <si>
    <t>护栏内（含路肩）</t>
    <phoneticPr fontId="12" type="noConversion"/>
  </si>
  <si>
    <t>（含路面，桥面）到河口，2.5米内</t>
    <phoneticPr fontId="12" type="noConversion"/>
  </si>
  <si>
    <t>（含路面，桥面）到河口，2.6米内</t>
  </si>
  <si>
    <t>遂道内</t>
    <phoneticPr fontId="12" type="noConversion"/>
  </si>
  <si>
    <t>或到护栏，或到界桩，或到边坡排水沟</t>
    <phoneticPr fontId="12" type="noConversion"/>
  </si>
  <si>
    <t>养护范围</t>
    <phoneticPr fontId="12" type="noConversion"/>
  </si>
  <si>
    <t>或到界桩，或到边坡排水沟，或到路肩</t>
    <phoneticPr fontId="12" type="noConversion"/>
  </si>
  <si>
    <t>豫港线</t>
    <phoneticPr fontId="12" type="noConversion"/>
  </si>
  <si>
    <t>S334</t>
    <phoneticPr fontId="12" type="noConversion"/>
  </si>
  <si>
    <t>或到护栏，或到界桩，或到边坡排水沟</t>
  </si>
  <si>
    <t>或路缘外2米范围，或排水边沟，或绿化带（含全线中分带10米宽）</t>
    <phoneticPr fontId="12" type="noConversion"/>
  </si>
  <si>
    <t>2026年通州湾示范区县级公路养护招标里程明细表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</si>
</sst>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_ "/>
    <numFmt numFmtId="177" formatCode="0.000_);[Red]\(0.000\)"/>
    <numFmt numFmtId="178" formatCode="0.00_);[Red]\(0.00\)"/>
    <numFmt numFmtId="179" formatCode="0.0_);[Red]\(0.0\)"/>
    <numFmt numFmtId="180" formatCode="0.00_ "/>
    <numFmt numFmtId="181" formatCode="0_);[Red]\(0\)"/>
  </numFmts>
  <fonts count="15" x14ac:knownFonts="1">
    <font>
      <sz val="12"/>
      <name val="宋体"/>
      <charset val="134"/>
    </font>
    <font>
      <sz val="8"/>
      <name val="宋体"/>
      <family val="3"/>
      <charset val="134"/>
    </font>
    <font>
      <sz val="8"/>
      <color indexed="10"/>
      <name val="宋体"/>
      <family val="3"/>
      <charset val="134"/>
    </font>
    <font>
      <b/>
      <sz val="12"/>
      <name val="宋体"/>
      <family val="3"/>
      <charset val="134"/>
    </font>
    <font>
      <b/>
      <sz val="9"/>
      <name val="宋体"/>
      <family val="3"/>
      <charset val="134"/>
    </font>
    <font>
      <sz val="8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color indexed="10"/>
      <name val="宋体"/>
      <family val="3"/>
      <charset val="134"/>
    </font>
    <font>
      <b/>
      <sz val="8"/>
      <color indexed="10"/>
      <name val="宋体"/>
      <family val="3"/>
      <charset val="134"/>
    </font>
    <font>
      <b/>
      <sz val="9"/>
      <color indexed="10"/>
      <name val="宋体"/>
      <family val="3"/>
      <charset val="134"/>
    </font>
    <font>
      <b/>
      <sz val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rgb="FF0070C0"/>
      <name val="宋体"/>
      <family val="3"/>
      <charset val="134"/>
    </font>
    <font>
      <b/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181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7" fontId="1" fillId="0" borderId="0" xfId="0" applyNumberFormat="1" applyFont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180" fontId="1" fillId="0" borderId="0" xfId="0" applyNumberFormat="1" applyFont="1" applyAlignment="1">
      <alignment wrapText="1"/>
    </xf>
    <xf numFmtId="176" fontId="1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177" fontId="8" fillId="3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vertical="top" wrapText="1"/>
    </xf>
    <xf numFmtId="0" fontId="13" fillId="2" borderId="1" xfId="0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83"/>
  <sheetViews>
    <sheetView tabSelected="1" zoomScale="106" zoomScaleNormal="106" workbookViewId="0">
      <pane ySplit="2" topLeftCell="A3" activePane="bottomLeft" state="frozen"/>
      <selection pane="bottomLeft" activeCell="O75" sqref="A1:O75"/>
    </sheetView>
  </sheetViews>
  <sheetFormatPr defaultColWidth="9" defaultRowHeight="10.5" x14ac:dyDescent="0.15"/>
  <cols>
    <col min="1" max="1" width="2.875" style="3" customWidth="1"/>
    <col min="2" max="2" width="4.875" style="4" customWidth="1"/>
    <col min="3" max="3" width="6.25" style="3" customWidth="1"/>
    <col min="4" max="4" width="7.125" style="3" customWidth="1"/>
    <col min="5" max="5" width="7.5" style="3" customWidth="1"/>
    <col min="6" max="6" width="9" style="3"/>
    <col min="7" max="7" width="7.625" style="3" customWidth="1"/>
    <col min="8" max="8" width="6.625" style="3" customWidth="1"/>
    <col min="9" max="9" width="8.125" style="3" customWidth="1"/>
    <col min="10" max="10" width="7.875" style="3" customWidth="1"/>
    <col min="11" max="11" width="5.875" style="3" customWidth="1"/>
    <col min="12" max="12" width="5.125" style="5" customWidth="1"/>
    <col min="13" max="13" width="5.25" style="5" customWidth="1"/>
    <col min="14" max="14" width="11.25" style="3" customWidth="1"/>
    <col min="15" max="15" width="23.5" style="3" customWidth="1"/>
    <col min="16" max="17" width="9" style="3"/>
    <col min="18" max="18" width="9.5" style="3" customWidth="1"/>
    <col min="19" max="20" width="9" style="3"/>
    <col min="21" max="22" width="9.75" style="3" bestFit="1" customWidth="1"/>
    <col min="23" max="16384" width="9" style="3"/>
  </cols>
  <sheetData>
    <row r="1" spans="1:18" ht="32.25" customHeight="1" x14ac:dyDescent="0.15">
      <c r="A1" s="65" t="s">
        <v>120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8" ht="28.5" customHeight="1" x14ac:dyDescent="0.1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29" t="s">
        <v>11</v>
      </c>
      <c r="M2" s="29" t="s">
        <v>12</v>
      </c>
      <c r="N2" s="6" t="s">
        <v>13</v>
      </c>
      <c r="O2" s="51" t="s">
        <v>114</v>
      </c>
    </row>
    <row r="3" spans="1:18" s="1" customFormat="1" ht="17.25" customHeight="1" x14ac:dyDescent="0.15">
      <c r="A3" s="56" t="s">
        <v>14</v>
      </c>
      <c r="B3" s="56"/>
      <c r="C3" s="56"/>
      <c r="D3" s="7"/>
      <c r="E3" s="7"/>
      <c r="F3" s="7"/>
      <c r="G3" s="8">
        <f>G7+G12+G21+G24+G25+G14+G72+G70+G73+G74</f>
        <v>107.91119999999999</v>
      </c>
      <c r="H3" s="9">
        <f>H25+H70+H73</f>
        <v>31.678000000000001</v>
      </c>
      <c r="I3" s="8">
        <f>I21+I24+I7+I70+I74</f>
        <v>37.445000000000007</v>
      </c>
      <c r="J3" s="8">
        <f>J12+J14+J21+J70+J72</f>
        <v>37.963299999999997</v>
      </c>
      <c r="K3" s="8">
        <f>K70</f>
        <v>0.82489999999999997</v>
      </c>
      <c r="L3" s="30"/>
      <c r="M3" s="30"/>
      <c r="N3" s="14"/>
      <c r="O3" s="31"/>
      <c r="R3" s="36"/>
    </row>
    <row r="4" spans="1:18" s="1" customFormat="1" ht="21.95" customHeight="1" x14ac:dyDescent="0.15">
      <c r="A4" s="53">
        <v>1</v>
      </c>
      <c r="B4" s="53" t="s">
        <v>15</v>
      </c>
      <c r="C4" s="10"/>
      <c r="D4" s="11">
        <v>110.2</v>
      </c>
      <c r="E4" s="11">
        <v>123.45</v>
      </c>
      <c r="F4" s="11" t="s">
        <v>16</v>
      </c>
      <c r="G4" s="12">
        <v>13.25</v>
      </c>
      <c r="H4" s="11"/>
      <c r="I4" s="12">
        <v>13.25</v>
      </c>
      <c r="J4" s="6"/>
      <c r="K4" s="6"/>
      <c r="L4" s="11">
        <v>9</v>
      </c>
      <c r="M4" s="11">
        <v>2.5</v>
      </c>
      <c r="N4" s="6">
        <v>4</v>
      </c>
      <c r="O4" s="57" t="s">
        <v>101</v>
      </c>
      <c r="R4" s="36"/>
    </row>
    <row r="5" spans="1:18" s="1" customFormat="1" ht="21.95" customHeight="1" x14ac:dyDescent="0.15">
      <c r="A5" s="54"/>
      <c r="B5" s="54"/>
      <c r="C5" s="10"/>
      <c r="D5" s="11">
        <v>124.64</v>
      </c>
      <c r="E5" s="11">
        <v>129.1</v>
      </c>
      <c r="F5" s="11" t="s">
        <v>17</v>
      </c>
      <c r="G5" s="12">
        <v>4.46</v>
      </c>
      <c r="H5" s="11"/>
      <c r="I5" s="12">
        <v>4.46</v>
      </c>
      <c r="J5" s="6"/>
      <c r="K5" s="6"/>
      <c r="L5" s="11">
        <v>9</v>
      </c>
      <c r="M5" s="11">
        <v>2.5</v>
      </c>
      <c r="N5" s="6">
        <v>5</v>
      </c>
      <c r="O5" s="58"/>
      <c r="R5" s="36"/>
    </row>
    <row r="6" spans="1:18" s="1" customFormat="1" ht="21.95" customHeight="1" x14ac:dyDescent="0.15">
      <c r="A6" s="54"/>
      <c r="B6" s="54"/>
      <c r="C6" s="7"/>
      <c r="D6" s="13">
        <v>136.11500000000001</v>
      </c>
      <c r="E6" s="13">
        <v>136.99700000000001</v>
      </c>
      <c r="F6" s="13" t="s">
        <v>18</v>
      </c>
      <c r="G6" s="13">
        <v>0.88200000000000001</v>
      </c>
      <c r="H6" s="11"/>
      <c r="I6" s="13">
        <v>0.88200000000000001</v>
      </c>
      <c r="J6" s="6"/>
      <c r="K6" s="6"/>
      <c r="L6" s="11">
        <v>9</v>
      </c>
      <c r="M6" s="11">
        <v>2.5</v>
      </c>
      <c r="N6" s="7">
        <v>5</v>
      </c>
      <c r="O6" s="59"/>
      <c r="R6" s="36"/>
    </row>
    <row r="7" spans="1:18" s="1" customFormat="1" ht="17.25" customHeight="1" x14ac:dyDescent="0.15">
      <c r="A7" s="55"/>
      <c r="B7" s="55"/>
      <c r="C7" s="7" t="s">
        <v>19</v>
      </c>
      <c r="D7" s="7"/>
      <c r="E7" s="7"/>
      <c r="F7" s="7"/>
      <c r="G7" s="8">
        <f>SUM(G4:G6)</f>
        <v>18.592000000000002</v>
      </c>
      <c r="H7" s="9"/>
      <c r="I7" s="8">
        <f>SUM(I4:I6)</f>
        <v>18.592000000000002</v>
      </c>
      <c r="J7" s="8"/>
      <c r="K7" s="8"/>
      <c r="L7" s="30"/>
      <c r="M7" s="30"/>
      <c r="N7" s="14"/>
      <c r="O7" s="31"/>
      <c r="R7" s="36"/>
    </row>
    <row r="8" spans="1:18" s="1" customFormat="1" ht="21.95" customHeight="1" x14ac:dyDescent="0.15">
      <c r="A8" s="56">
        <v>2</v>
      </c>
      <c r="B8" s="56" t="s">
        <v>20</v>
      </c>
      <c r="C8" s="7" t="s">
        <v>21</v>
      </c>
      <c r="D8" s="7">
        <v>0</v>
      </c>
      <c r="E8" s="7">
        <v>4.3979999999999997</v>
      </c>
      <c r="F8" s="7" t="s">
        <v>22</v>
      </c>
      <c r="G8" s="7">
        <f>SUM(H8:K8)</f>
        <v>4.3979999999999997</v>
      </c>
      <c r="H8" s="7"/>
      <c r="I8" s="7"/>
      <c r="J8" s="7">
        <v>4.3979999999999997</v>
      </c>
      <c r="K8" s="7"/>
      <c r="L8" s="13">
        <v>7</v>
      </c>
      <c r="M8" s="13">
        <v>1.5</v>
      </c>
      <c r="N8" s="7">
        <v>2</v>
      </c>
      <c r="O8" s="60" t="s">
        <v>115</v>
      </c>
      <c r="Q8" s="34"/>
      <c r="R8" s="36"/>
    </row>
    <row r="9" spans="1:18" s="1" customFormat="1" ht="21.95" customHeight="1" x14ac:dyDescent="0.15">
      <c r="A9" s="56"/>
      <c r="B9" s="56"/>
      <c r="C9" s="7" t="s">
        <v>23</v>
      </c>
      <c r="D9" s="7">
        <v>4.3979999999999997</v>
      </c>
      <c r="E9" s="7">
        <v>11.9</v>
      </c>
      <c r="F9" s="7" t="s">
        <v>24</v>
      </c>
      <c r="G9" s="7">
        <f t="shared" ref="G9:G20" si="0">E9-D9</f>
        <v>7.5020000000000007</v>
      </c>
      <c r="H9" s="7"/>
      <c r="I9" s="7"/>
      <c r="J9" s="15">
        <v>7.5019999999999998</v>
      </c>
      <c r="K9" s="7"/>
      <c r="L9" s="13">
        <v>7</v>
      </c>
      <c r="M9" s="13">
        <v>1.5</v>
      </c>
      <c r="N9" s="7">
        <v>2.5</v>
      </c>
      <c r="O9" s="61"/>
      <c r="R9" s="36"/>
    </row>
    <row r="10" spans="1:18" s="1" customFormat="1" ht="21.95" customHeight="1" x14ac:dyDescent="0.15">
      <c r="A10" s="56"/>
      <c r="B10" s="56"/>
      <c r="C10" s="7"/>
      <c r="D10" s="7">
        <v>11.9</v>
      </c>
      <c r="E10" s="7">
        <v>12.8</v>
      </c>
      <c r="F10" s="7" t="s">
        <v>25</v>
      </c>
      <c r="G10" s="7">
        <f t="shared" si="0"/>
        <v>0.90000000000000036</v>
      </c>
      <c r="H10" s="7"/>
      <c r="I10" s="7"/>
      <c r="J10" s="15">
        <v>0.9</v>
      </c>
      <c r="K10" s="7"/>
      <c r="L10" s="13">
        <v>12</v>
      </c>
      <c r="M10" s="13"/>
      <c r="N10" s="7"/>
      <c r="O10" s="61"/>
      <c r="R10" s="36"/>
    </row>
    <row r="11" spans="1:18" s="1" customFormat="1" ht="21.95" customHeight="1" x14ac:dyDescent="0.15">
      <c r="A11" s="56"/>
      <c r="B11" s="56"/>
      <c r="C11" s="7"/>
      <c r="D11" s="7">
        <v>12.8</v>
      </c>
      <c r="E11" s="7">
        <v>14.827999999999999</v>
      </c>
      <c r="F11" s="7" t="s">
        <v>26</v>
      </c>
      <c r="G11" s="7">
        <f t="shared" si="0"/>
        <v>2.0279999999999987</v>
      </c>
      <c r="H11" s="7"/>
      <c r="I11" s="7"/>
      <c r="J11" s="15">
        <v>2.028</v>
      </c>
      <c r="K11" s="7"/>
      <c r="L11" s="13">
        <v>7</v>
      </c>
      <c r="M11" s="13">
        <v>1.5</v>
      </c>
      <c r="N11" s="7">
        <v>2.5</v>
      </c>
      <c r="O11" s="62"/>
      <c r="R11" s="36"/>
    </row>
    <row r="12" spans="1:18" s="1" customFormat="1" ht="21.95" customHeight="1" x14ac:dyDescent="0.15">
      <c r="A12" s="56"/>
      <c r="B12" s="56"/>
      <c r="C12" s="7" t="s">
        <v>19</v>
      </c>
      <c r="D12" s="7"/>
      <c r="E12" s="7"/>
      <c r="F12" s="7"/>
      <c r="G12" s="14">
        <f>SUM(G8:G11)</f>
        <v>14.827999999999999</v>
      </c>
      <c r="H12" s="14"/>
      <c r="I12" s="14"/>
      <c r="J12" s="14">
        <f>SUM(J8:J11)</f>
        <v>14.827999999999999</v>
      </c>
      <c r="K12" s="14"/>
      <c r="L12" s="18"/>
      <c r="M12" s="18"/>
      <c r="N12" s="14"/>
      <c r="O12" s="31"/>
      <c r="R12" s="36"/>
    </row>
    <row r="13" spans="1:18" s="1" customFormat="1" ht="21.95" customHeight="1" x14ac:dyDescent="0.15">
      <c r="A13" s="56">
        <v>3</v>
      </c>
      <c r="B13" s="56" t="s">
        <v>27</v>
      </c>
      <c r="C13" s="7" t="s">
        <v>28</v>
      </c>
      <c r="D13" s="7">
        <v>0</v>
      </c>
      <c r="E13" s="7">
        <v>0.3</v>
      </c>
      <c r="F13" s="7" t="s">
        <v>29</v>
      </c>
      <c r="G13" s="7">
        <v>0.3</v>
      </c>
      <c r="H13" s="7"/>
      <c r="I13" s="7"/>
      <c r="J13" s="7">
        <v>0.3</v>
      </c>
      <c r="K13" s="7"/>
      <c r="L13" s="13">
        <v>7</v>
      </c>
      <c r="M13" s="13">
        <v>1.5</v>
      </c>
      <c r="N13" s="7">
        <v>2.5</v>
      </c>
      <c r="O13" s="48" t="s">
        <v>102</v>
      </c>
      <c r="R13" s="36"/>
    </row>
    <row r="14" spans="1:18" s="1" customFormat="1" ht="21.95" customHeight="1" x14ac:dyDescent="0.15">
      <c r="A14" s="56"/>
      <c r="B14" s="56"/>
      <c r="C14" s="7" t="s">
        <v>19</v>
      </c>
      <c r="D14" s="7"/>
      <c r="E14" s="7"/>
      <c r="F14" s="7"/>
      <c r="G14" s="14">
        <v>0.3</v>
      </c>
      <c r="H14" s="14"/>
      <c r="I14" s="14"/>
      <c r="J14" s="14">
        <f>SUM(J13:J13)</f>
        <v>0.3</v>
      </c>
      <c r="K14" s="14"/>
      <c r="L14" s="18"/>
      <c r="M14" s="18"/>
      <c r="N14" s="14"/>
      <c r="O14" s="31"/>
      <c r="R14" s="36"/>
    </row>
    <row r="15" spans="1:18" s="1" customFormat="1" ht="21.95" customHeight="1" x14ac:dyDescent="0.15">
      <c r="A15" s="56">
        <v>4</v>
      </c>
      <c r="B15" s="56" t="s">
        <v>30</v>
      </c>
      <c r="C15" s="7" t="s">
        <v>31</v>
      </c>
      <c r="D15" s="15">
        <v>0</v>
      </c>
      <c r="E15" s="15">
        <v>3.1</v>
      </c>
      <c r="F15" s="7" t="s">
        <v>32</v>
      </c>
      <c r="G15" s="16">
        <f t="shared" si="0"/>
        <v>3.1</v>
      </c>
      <c r="H15" s="7"/>
      <c r="I15" s="16">
        <v>3.1</v>
      </c>
      <c r="J15" s="16"/>
      <c r="K15" s="16"/>
      <c r="L15" s="32">
        <v>9</v>
      </c>
      <c r="M15" s="33">
        <v>1.5</v>
      </c>
      <c r="N15" s="7">
        <v>2.5</v>
      </c>
      <c r="O15" s="60" t="s">
        <v>103</v>
      </c>
      <c r="P15" s="34"/>
      <c r="R15" s="36"/>
    </row>
    <row r="16" spans="1:18" s="1" customFormat="1" ht="21.95" customHeight="1" x14ac:dyDescent="0.15">
      <c r="A16" s="56"/>
      <c r="B16" s="56"/>
      <c r="C16" s="7" t="s">
        <v>33</v>
      </c>
      <c r="D16" s="15">
        <v>3.1</v>
      </c>
      <c r="E16" s="15">
        <v>7.3</v>
      </c>
      <c r="F16" s="7" t="s">
        <v>34</v>
      </c>
      <c r="G16" s="16">
        <f t="shared" si="0"/>
        <v>4.1999999999999993</v>
      </c>
      <c r="H16" s="7"/>
      <c r="I16" s="16"/>
      <c r="J16" s="16">
        <v>4.2</v>
      </c>
      <c r="K16" s="16"/>
      <c r="L16" s="32">
        <v>7</v>
      </c>
      <c r="M16" s="33">
        <v>1.5</v>
      </c>
      <c r="N16" s="7">
        <v>2</v>
      </c>
      <c r="O16" s="61"/>
      <c r="R16" s="36"/>
    </row>
    <row r="17" spans="1:18" s="1" customFormat="1" ht="21.95" customHeight="1" x14ac:dyDescent="0.15">
      <c r="A17" s="56"/>
      <c r="B17" s="56"/>
      <c r="C17" s="7" t="s">
        <v>35</v>
      </c>
      <c r="D17" s="15">
        <v>7.3</v>
      </c>
      <c r="E17" s="15">
        <v>10.6</v>
      </c>
      <c r="F17" s="7" t="s">
        <v>36</v>
      </c>
      <c r="G17" s="16">
        <f t="shared" si="0"/>
        <v>3.3</v>
      </c>
      <c r="H17" s="7"/>
      <c r="I17" s="16"/>
      <c r="J17" s="16">
        <v>3.3</v>
      </c>
      <c r="K17" s="16"/>
      <c r="L17" s="32">
        <v>7</v>
      </c>
      <c r="M17" s="33">
        <v>1.5</v>
      </c>
      <c r="N17" s="7">
        <v>2.5</v>
      </c>
      <c r="O17" s="61"/>
      <c r="R17" s="36"/>
    </row>
    <row r="18" spans="1:18" s="1" customFormat="1" ht="21.95" customHeight="1" x14ac:dyDescent="0.15">
      <c r="A18" s="56"/>
      <c r="B18" s="56"/>
      <c r="C18" s="7" t="s">
        <v>37</v>
      </c>
      <c r="D18" s="15">
        <v>10.6</v>
      </c>
      <c r="E18" s="15">
        <v>11.3</v>
      </c>
      <c r="F18" s="7" t="s">
        <v>38</v>
      </c>
      <c r="G18" s="16">
        <f t="shared" si="0"/>
        <v>0.70000000000000107</v>
      </c>
      <c r="H18" s="7"/>
      <c r="I18" s="16">
        <v>0.7</v>
      </c>
      <c r="J18" s="16"/>
      <c r="K18" s="16"/>
      <c r="L18" s="32">
        <v>17</v>
      </c>
      <c r="M18" s="32"/>
      <c r="N18" s="7"/>
      <c r="O18" s="61"/>
      <c r="R18" s="36"/>
    </row>
    <row r="19" spans="1:18" s="1" customFormat="1" ht="21.95" customHeight="1" x14ac:dyDescent="0.15">
      <c r="A19" s="56"/>
      <c r="B19" s="56"/>
      <c r="C19" s="7" t="s">
        <v>39</v>
      </c>
      <c r="D19" s="15">
        <v>11.3</v>
      </c>
      <c r="E19" s="15">
        <v>12.2</v>
      </c>
      <c r="F19" s="7" t="s">
        <v>40</v>
      </c>
      <c r="G19" s="16">
        <f t="shared" si="0"/>
        <v>0.89999999999999858</v>
      </c>
      <c r="H19" s="7"/>
      <c r="I19" s="16"/>
      <c r="J19" s="16">
        <v>0.9</v>
      </c>
      <c r="K19" s="16"/>
      <c r="L19" s="32">
        <v>7</v>
      </c>
      <c r="M19" s="32"/>
      <c r="N19" s="7"/>
      <c r="O19" s="61"/>
      <c r="R19" s="36"/>
    </row>
    <row r="20" spans="1:18" s="1" customFormat="1" ht="21.95" customHeight="1" x14ac:dyDescent="0.15">
      <c r="A20" s="56"/>
      <c r="B20" s="56"/>
      <c r="C20" s="7" t="s">
        <v>41</v>
      </c>
      <c r="D20" s="15">
        <v>12.2</v>
      </c>
      <c r="E20" s="15">
        <v>14.689</v>
      </c>
      <c r="F20" s="13" t="s">
        <v>42</v>
      </c>
      <c r="G20" s="16">
        <f t="shared" si="0"/>
        <v>2.4890000000000008</v>
      </c>
      <c r="H20" s="7"/>
      <c r="I20" s="16"/>
      <c r="J20" s="16">
        <v>2.4889999999999999</v>
      </c>
      <c r="K20" s="16"/>
      <c r="L20" s="32">
        <v>7</v>
      </c>
      <c r="M20" s="33">
        <v>1.5</v>
      </c>
      <c r="N20" s="7">
        <v>2.5</v>
      </c>
      <c r="O20" s="62"/>
      <c r="R20" s="36"/>
    </row>
    <row r="21" spans="1:18" s="1" customFormat="1" ht="21.95" customHeight="1" x14ac:dyDescent="0.15">
      <c r="A21" s="56"/>
      <c r="B21" s="56"/>
      <c r="C21" s="7" t="s">
        <v>19</v>
      </c>
      <c r="D21" s="7"/>
      <c r="E21" s="7"/>
      <c r="F21" s="7"/>
      <c r="G21" s="8">
        <f>SUM(G15:G20)</f>
        <v>14.688999999999998</v>
      </c>
      <c r="H21" s="8"/>
      <c r="I21" s="8">
        <f>SUM(I15:I20)</f>
        <v>3.8</v>
      </c>
      <c r="J21" s="8">
        <f>SUM(J15:J20)</f>
        <v>10.888999999999999</v>
      </c>
      <c r="K21" s="14"/>
      <c r="L21" s="18"/>
      <c r="M21" s="18"/>
      <c r="N21" s="7"/>
      <c r="O21" s="31"/>
      <c r="R21" s="36"/>
    </row>
    <row r="22" spans="1:18" s="1" customFormat="1" ht="21.95" customHeight="1" x14ac:dyDescent="0.15">
      <c r="A22" s="56">
        <v>5</v>
      </c>
      <c r="B22" s="56" t="s">
        <v>43</v>
      </c>
      <c r="C22" s="7" t="s">
        <v>44</v>
      </c>
      <c r="D22" s="7">
        <v>5.5</v>
      </c>
      <c r="E22" s="7">
        <v>12.5</v>
      </c>
      <c r="F22" s="13" t="s">
        <v>45</v>
      </c>
      <c r="G22" s="7">
        <v>7</v>
      </c>
      <c r="H22" s="7"/>
      <c r="I22" s="7">
        <v>7</v>
      </c>
      <c r="J22" s="7"/>
      <c r="K22" s="7"/>
      <c r="L22" s="13">
        <v>9</v>
      </c>
      <c r="M22" s="13">
        <v>2</v>
      </c>
      <c r="N22" s="7">
        <v>6</v>
      </c>
      <c r="O22" s="63" t="s">
        <v>104</v>
      </c>
      <c r="R22" s="36"/>
    </row>
    <row r="23" spans="1:18" s="1" customFormat="1" ht="21.95" customHeight="1" x14ac:dyDescent="0.15">
      <c r="A23" s="56"/>
      <c r="B23" s="56"/>
      <c r="C23" s="7"/>
      <c r="D23" s="7">
        <v>12.5</v>
      </c>
      <c r="E23" s="7">
        <v>17.600000000000001</v>
      </c>
      <c r="F23" s="13" t="s">
        <v>46</v>
      </c>
      <c r="G23" s="7">
        <v>5.0999999999999996</v>
      </c>
      <c r="H23" s="7"/>
      <c r="I23" s="7">
        <v>5.0999999999999996</v>
      </c>
      <c r="J23" s="7"/>
      <c r="K23" s="7"/>
      <c r="L23" s="13">
        <v>12</v>
      </c>
      <c r="M23" s="13">
        <v>3</v>
      </c>
      <c r="N23" s="7">
        <v>8</v>
      </c>
      <c r="O23" s="64"/>
      <c r="R23" s="36"/>
    </row>
    <row r="24" spans="1:18" s="1" customFormat="1" ht="21.95" customHeight="1" x14ac:dyDescent="0.15">
      <c r="A24" s="56"/>
      <c r="B24" s="56"/>
      <c r="C24" s="7" t="s">
        <v>19</v>
      </c>
      <c r="D24" s="7"/>
      <c r="E24" s="7"/>
      <c r="F24" s="13"/>
      <c r="G24" s="14">
        <v>12.1</v>
      </c>
      <c r="H24" s="7"/>
      <c r="I24" s="14">
        <v>12.1</v>
      </c>
      <c r="J24" s="7"/>
      <c r="K24" s="7"/>
      <c r="L24" s="13"/>
      <c r="M24" s="13"/>
      <c r="N24" s="7"/>
      <c r="O24" s="31"/>
      <c r="R24" s="36"/>
    </row>
    <row r="25" spans="1:18" s="1" customFormat="1" ht="21.95" customHeight="1" x14ac:dyDescent="0.15">
      <c r="A25" s="7">
        <v>6</v>
      </c>
      <c r="B25" s="17" t="s">
        <v>47</v>
      </c>
      <c r="C25" s="7" t="s">
        <v>48</v>
      </c>
      <c r="D25" s="7">
        <v>0</v>
      </c>
      <c r="E25" s="13">
        <v>18.73</v>
      </c>
      <c r="F25" s="13" t="s">
        <v>49</v>
      </c>
      <c r="G25" s="18">
        <v>18.73</v>
      </c>
      <c r="H25" s="18">
        <v>18.73</v>
      </c>
      <c r="I25" s="18"/>
      <c r="J25" s="7"/>
      <c r="K25" s="7"/>
      <c r="L25" s="13">
        <v>30</v>
      </c>
      <c r="M25" s="13"/>
      <c r="N25" s="7" t="s">
        <v>50</v>
      </c>
      <c r="O25" s="47" t="s">
        <v>105</v>
      </c>
      <c r="R25" s="36"/>
    </row>
    <row r="26" spans="1:18" s="1" customFormat="1" ht="35.1" customHeight="1" x14ac:dyDescent="0.15">
      <c r="A26" s="56">
        <v>7</v>
      </c>
      <c r="B26" s="17" t="s">
        <v>51</v>
      </c>
      <c r="C26" s="7"/>
      <c r="D26" s="7"/>
      <c r="E26" s="13"/>
      <c r="F26" s="13"/>
      <c r="G26" s="10">
        <v>0.24</v>
      </c>
      <c r="H26" s="19">
        <v>0.24</v>
      </c>
      <c r="I26" s="10"/>
      <c r="J26" s="10"/>
      <c r="K26" s="10"/>
      <c r="L26" s="10">
        <v>18</v>
      </c>
      <c r="M26" s="13"/>
      <c r="N26" s="7"/>
      <c r="O26" s="48" t="s">
        <v>106</v>
      </c>
      <c r="R26" s="36"/>
    </row>
    <row r="27" spans="1:18" s="1" customFormat="1" ht="36" customHeight="1" x14ac:dyDescent="0.15">
      <c r="A27" s="56"/>
      <c r="B27" s="17" t="s">
        <v>52</v>
      </c>
      <c r="C27" s="7"/>
      <c r="D27" s="7"/>
      <c r="E27" s="13"/>
      <c r="F27" s="13"/>
      <c r="G27" s="20">
        <v>0.30399999999999999</v>
      </c>
      <c r="H27" s="20">
        <v>0.30399999999999999</v>
      </c>
      <c r="I27" s="20"/>
      <c r="J27" s="10"/>
      <c r="K27" s="10"/>
      <c r="L27" s="10">
        <v>18</v>
      </c>
      <c r="M27" s="13"/>
      <c r="N27" s="7"/>
      <c r="O27" s="48" t="s">
        <v>107</v>
      </c>
      <c r="R27" s="36"/>
    </row>
    <row r="28" spans="1:18" s="1" customFormat="1" ht="30" customHeight="1" x14ac:dyDescent="0.15">
      <c r="A28" s="56"/>
      <c r="B28" s="17" t="s">
        <v>53</v>
      </c>
      <c r="C28" s="7"/>
      <c r="D28" s="7"/>
      <c r="E28" s="13"/>
      <c r="F28" s="13"/>
      <c r="G28" s="19">
        <v>0.84</v>
      </c>
      <c r="H28" s="19">
        <v>0.84</v>
      </c>
      <c r="I28" s="20"/>
      <c r="J28" s="10"/>
      <c r="K28" s="10"/>
      <c r="L28" s="10">
        <v>18.5</v>
      </c>
      <c r="M28" s="13"/>
      <c r="N28" s="7"/>
      <c r="O28" s="48" t="s">
        <v>108</v>
      </c>
      <c r="R28" s="36"/>
    </row>
    <row r="29" spans="1:18" s="1" customFormat="1" ht="39" customHeight="1" x14ac:dyDescent="0.15">
      <c r="A29" s="56"/>
      <c r="B29" s="17" t="s">
        <v>54</v>
      </c>
      <c r="C29" s="7"/>
      <c r="D29" s="7"/>
      <c r="E29" s="13"/>
      <c r="F29" s="13"/>
      <c r="G29" s="10">
        <v>0.53500000000000003</v>
      </c>
      <c r="H29" s="10"/>
      <c r="I29" s="10"/>
      <c r="J29" s="10">
        <v>0.53500000000000003</v>
      </c>
      <c r="K29" s="10"/>
      <c r="L29" s="10">
        <v>6</v>
      </c>
      <c r="M29" s="13"/>
      <c r="N29" s="7">
        <v>1</v>
      </c>
      <c r="O29" s="48" t="s">
        <v>109</v>
      </c>
      <c r="R29" s="36"/>
    </row>
    <row r="30" spans="1:18" s="1" customFormat="1" ht="42" customHeight="1" x14ac:dyDescent="0.15">
      <c r="A30" s="56"/>
      <c r="B30" s="17" t="s">
        <v>55</v>
      </c>
      <c r="C30" s="7"/>
      <c r="D30" s="7"/>
      <c r="E30" s="13"/>
      <c r="F30" s="13"/>
      <c r="G30" s="20">
        <v>0.47799999999999998</v>
      </c>
      <c r="H30" s="10"/>
      <c r="I30" s="20"/>
      <c r="J30" s="20">
        <v>0.47799999999999998</v>
      </c>
      <c r="K30" s="10"/>
      <c r="L30" s="10">
        <v>7</v>
      </c>
      <c r="M30" s="13"/>
      <c r="N30" s="7"/>
      <c r="O30" s="48" t="s">
        <v>109</v>
      </c>
      <c r="R30" s="36"/>
    </row>
    <row r="31" spans="1:18" s="1" customFormat="1" ht="36" customHeight="1" x14ac:dyDescent="0.15">
      <c r="A31" s="56"/>
      <c r="B31" s="17" t="s">
        <v>56</v>
      </c>
      <c r="C31" s="7"/>
      <c r="D31" s="7"/>
      <c r="E31" s="13"/>
      <c r="F31" s="13"/>
      <c r="G31" s="20">
        <f>0.125+0.034</f>
        <v>0.159</v>
      </c>
      <c r="H31" s="10"/>
      <c r="I31" s="20"/>
      <c r="J31" s="20">
        <f>0.125+0.034</f>
        <v>0.159</v>
      </c>
      <c r="K31" s="10"/>
      <c r="L31" s="10">
        <v>7</v>
      </c>
      <c r="M31" s="13"/>
      <c r="N31" s="7" t="s">
        <v>57</v>
      </c>
      <c r="O31" s="48" t="s">
        <v>106</v>
      </c>
      <c r="R31" s="36"/>
    </row>
    <row r="32" spans="1:18" s="1" customFormat="1" ht="62.1" customHeight="1" x14ac:dyDescent="0.15">
      <c r="A32" s="56"/>
      <c r="B32" s="17" t="s">
        <v>58</v>
      </c>
      <c r="C32" s="7"/>
      <c r="D32" s="7"/>
      <c r="E32" s="13"/>
      <c r="F32" s="13"/>
      <c r="G32" s="20">
        <v>0.438</v>
      </c>
      <c r="H32" s="10"/>
      <c r="I32" s="20"/>
      <c r="J32" s="20">
        <v>0.438</v>
      </c>
      <c r="K32" s="10"/>
      <c r="L32" s="10">
        <v>6</v>
      </c>
      <c r="M32" s="13"/>
      <c r="N32" s="7">
        <v>1.5</v>
      </c>
      <c r="O32" s="48" t="s">
        <v>110</v>
      </c>
      <c r="R32" s="36"/>
    </row>
    <row r="33" spans="1:18" s="1" customFormat="1" ht="54" customHeight="1" x14ac:dyDescent="0.15">
      <c r="A33" s="56"/>
      <c r="B33" s="17" t="s">
        <v>59</v>
      </c>
      <c r="C33" s="7"/>
      <c r="D33" s="7"/>
      <c r="E33" s="13"/>
      <c r="F33" s="13"/>
      <c r="G33" s="10">
        <v>0.27800000000000002</v>
      </c>
      <c r="H33" s="10"/>
      <c r="I33" s="10"/>
      <c r="J33" s="10">
        <v>0.27800000000000002</v>
      </c>
      <c r="K33" s="10"/>
      <c r="L33" s="10">
        <v>4</v>
      </c>
      <c r="M33" s="13"/>
      <c r="N33" s="7">
        <v>1</v>
      </c>
      <c r="O33" s="48" t="s">
        <v>111</v>
      </c>
      <c r="R33" s="36"/>
    </row>
    <row r="34" spans="1:18" s="1" customFormat="1" ht="54" customHeight="1" x14ac:dyDescent="0.15">
      <c r="A34" s="56"/>
      <c r="B34" s="21" t="s">
        <v>60</v>
      </c>
      <c r="C34" s="22"/>
      <c r="D34" s="22"/>
      <c r="E34" s="23"/>
      <c r="F34" s="23"/>
      <c r="G34" s="24">
        <f>4/1000</f>
        <v>4.0000000000000001E-3</v>
      </c>
      <c r="H34" s="24"/>
      <c r="I34" s="24"/>
      <c r="J34" s="24"/>
      <c r="K34" s="24">
        <f>4/1000</f>
        <v>4.0000000000000001E-3</v>
      </c>
      <c r="L34" s="24">
        <v>4</v>
      </c>
      <c r="M34" s="23"/>
      <c r="N34" s="22"/>
      <c r="O34" s="49" t="s">
        <v>112</v>
      </c>
      <c r="R34" s="36"/>
    </row>
    <row r="35" spans="1:18" s="1" customFormat="1" ht="54" customHeight="1" x14ac:dyDescent="0.15">
      <c r="A35" s="56"/>
      <c r="B35" s="21" t="s">
        <v>61</v>
      </c>
      <c r="C35" s="22"/>
      <c r="D35" s="22"/>
      <c r="E35" s="23"/>
      <c r="F35" s="23"/>
      <c r="G35" s="24">
        <f>116/1000</f>
        <v>0.11600000000000001</v>
      </c>
      <c r="H35" s="24"/>
      <c r="I35" s="24"/>
      <c r="J35" s="24"/>
      <c r="K35" s="24">
        <f>116/1000</f>
        <v>0.11600000000000001</v>
      </c>
      <c r="L35" s="24">
        <v>4</v>
      </c>
      <c r="M35" s="23"/>
      <c r="N35" s="22"/>
      <c r="O35" s="49" t="s">
        <v>112</v>
      </c>
      <c r="R35" s="36"/>
    </row>
    <row r="36" spans="1:18" s="1" customFormat="1" ht="54" customHeight="1" x14ac:dyDescent="0.15">
      <c r="A36" s="56"/>
      <c r="B36" s="21" t="s">
        <v>62</v>
      </c>
      <c r="C36" s="22"/>
      <c r="D36" s="22"/>
      <c r="E36" s="23"/>
      <c r="F36" s="23"/>
      <c r="G36" s="24">
        <f>59/1000</f>
        <v>5.8999999999999997E-2</v>
      </c>
      <c r="H36" s="24"/>
      <c r="I36" s="24"/>
      <c r="J36" s="24"/>
      <c r="K36" s="24">
        <f>59/1000</f>
        <v>5.8999999999999997E-2</v>
      </c>
      <c r="L36" s="24">
        <v>4</v>
      </c>
      <c r="M36" s="23"/>
      <c r="N36" s="22"/>
      <c r="O36" s="49" t="s">
        <v>112</v>
      </c>
      <c r="R36" s="36"/>
    </row>
    <row r="37" spans="1:18" s="1" customFormat="1" ht="54" customHeight="1" x14ac:dyDescent="0.15">
      <c r="A37" s="56"/>
      <c r="B37" s="21" t="s">
        <v>63</v>
      </c>
      <c r="C37" s="22"/>
      <c r="D37" s="22"/>
      <c r="E37" s="23"/>
      <c r="F37" s="23"/>
      <c r="G37" s="24">
        <f>40.7/1000</f>
        <v>4.07E-2</v>
      </c>
      <c r="H37" s="24"/>
      <c r="I37" s="24"/>
      <c r="J37" s="24"/>
      <c r="K37" s="24">
        <f>40.7/1000</f>
        <v>4.07E-2</v>
      </c>
      <c r="L37" s="24">
        <v>3</v>
      </c>
      <c r="M37" s="23"/>
      <c r="N37" s="22"/>
      <c r="O37" s="49" t="s">
        <v>112</v>
      </c>
      <c r="R37" s="36"/>
    </row>
    <row r="38" spans="1:18" s="1" customFormat="1" ht="54" customHeight="1" x14ac:dyDescent="0.15">
      <c r="A38" s="56"/>
      <c r="B38" s="21" t="s">
        <v>64</v>
      </c>
      <c r="C38" s="22"/>
      <c r="D38" s="22"/>
      <c r="E38" s="23"/>
      <c r="F38" s="23"/>
      <c r="G38" s="24">
        <f>107.5/1000</f>
        <v>0.1075</v>
      </c>
      <c r="H38" s="24"/>
      <c r="I38" s="24"/>
      <c r="J38" s="24"/>
      <c r="K38" s="24">
        <f>107.5/1000</f>
        <v>0.1075</v>
      </c>
      <c r="L38" s="24">
        <v>4</v>
      </c>
      <c r="M38" s="23"/>
      <c r="N38" s="22"/>
      <c r="O38" s="49" t="s">
        <v>112</v>
      </c>
      <c r="R38" s="36"/>
    </row>
    <row r="39" spans="1:18" s="1" customFormat="1" ht="54" customHeight="1" x14ac:dyDescent="0.15">
      <c r="A39" s="56"/>
      <c r="B39" s="21" t="s">
        <v>65</v>
      </c>
      <c r="C39" s="22"/>
      <c r="D39" s="22"/>
      <c r="E39" s="23"/>
      <c r="F39" s="23"/>
      <c r="G39" s="24">
        <f>4/1000</f>
        <v>4.0000000000000001E-3</v>
      </c>
      <c r="H39" s="24"/>
      <c r="I39" s="24"/>
      <c r="J39" s="24"/>
      <c r="K39" s="24">
        <f>4/1000</f>
        <v>4.0000000000000001E-3</v>
      </c>
      <c r="L39" s="24">
        <v>4</v>
      </c>
      <c r="M39" s="23"/>
      <c r="N39" s="22"/>
      <c r="O39" s="49" t="s">
        <v>112</v>
      </c>
      <c r="R39" s="36"/>
    </row>
    <row r="40" spans="1:18" s="1" customFormat="1" ht="54" customHeight="1" x14ac:dyDescent="0.15">
      <c r="A40" s="56"/>
      <c r="B40" s="21" t="s">
        <v>66</v>
      </c>
      <c r="C40" s="22"/>
      <c r="D40" s="22"/>
      <c r="E40" s="23"/>
      <c r="F40" s="23"/>
      <c r="G40" s="24">
        <f>49.2/1000</f>
        <v>4.9200000000000001E-2</v>
      </c>
      <c r="H40" s="24"/>
      <c r="I40" s="24"/>
      <c r="J40" s="24"/>
      <c r="K40" s="24">
        <f>49.2/1000</f>
        <v>4.9200000000000001E-2</v>
      </c>
      <c r="L40" s="24">
        <v>3.5</v>
      </c>
      <c r="M40" s="23"/>
      <c r="N40" s="22">
        <v>1</v>
      </c>
      <c r="O40" s="49" t="s">
        <v>112</v>
      </c>
      <c r="R40" s="36"/>
    </row>
    <row r="41" spans="1:18" s="1" customFormat="1" ht="54" customHeight="1" x14ac:dyDescent="0.15">
      <c r="A41" s="56"/>
      <c r="B41" s="21" t="s">
        <v>66</v>
      </c>
      <c r="C41" s="22"/>
      <c r="D41" s="22"/>
      <c r="E41" s="23"/>
      <c r="F41" s="23"/>
      <c r="G41" s="24">
        <f>6.5/1000</f>
        <v>6.4999999999999997E-3</v>
      </c>
      <c r="H41" s="24"/>
      <c r="I41" s="24"/>
      <c r="J41" s="24"/>
      <c r="K41" s="24">
        <f>6.5/1000</f>
        <v>6.4999999999999997E-3</v>
      </c>
      <c r="L41" s="24">
        <v>4</v>
      </c>
      <c r="M41" s="23"/>
      <c r="N41" s="22"/>
      <c r="O41" s="49" t="s">
        <v>112</v>
      </c>
      <c r="R41" s="36"/>
    </row>
    <row r="42" spans="1:18" s="1" customFormat="1" ht="54" customHeight="1" x14ac:dyDescent="0.15">
      <c r="A42" s="56"/>
      <c r="B42" s="21" t="s">
        <v>67</v>
      </c>
      <c r="C42" s="22"/>
      <c r="D42" s="22"/>
      <c r="E42" s="23"/>
      <c r="F42" s="23"/>
      <c r="G42" s="24">
        <f>114.6/1000</f>
        <v>0.11459999999999999</v>
      </c>
      <c r="H42" s="24"/>
      <c r="I42" s="24"/>
      <c r="J42" s="24"/>
      <c r="K42" s="24">
        <f>114.6/1000</f>
        <v>0.11459999999999999</v>
      </c>
      <c r="L42" s="24">
        <v>4</v>
      </c>
      <c r="M42" s="23"/>
      <c r="N42" s="22"/>
      <c r="O42" s="49" t="s">
        <v>112</v>
      </c>
      <c r="R42" s="36"/>
    </row>
    <row r="43" spans="1:18" s="1" customFormat="1" ht="54" customHeight="1" x14ac:dyDescent="0.15">
      <c r="A43" s="56"/>
      <c r="B43" s="21" t="s">
        <v>68</v>
      </c>
      <c r="C43" s="22"/>
      <c r="D43" s="22"/>
      <c r="E43" s="23"/>
      <c r="F43" s="23"/>
      <c r="G43" s="24">
        <f>45.6/1000</f>
        <v>4.5600000000000002E-2</v>
      </c>
      <c r="H43" s="24"/>
      <c r="I43" s="24"/>
      <c r="J43" s="24"/>
      <c r="K43" s="24">
        <f>45.6/1000</f>
        <v>4.5600000000000002E-2</v>
      </c>
      <c r="L43" s="24">
        <v>4</v>
      </c>
      <c r="M43" s="23"/>
      <c r="N43" s="22"/>
      <c r="O43" s="49" t="s">
        <v>112</v>
      </c>
      <c r="R43" s="36"/>
    </row>
    <row r="44" spans="1:18" s="1" customFormat="1" ht="54" customHeight="1" x14ac:dyDescent="0.15">
      <c r="A44" s="56"/>
      <c r="B44" s="21" t="s">
        <v>69</v>
      </c>
      <c r="C44" s="22"/>
      <c r="D44" s="22"/>
      <c r="E44" s="23"/>
      <c r="F44" s="23"/>
      <c r="G44" s="24">
        <f>101/1000</f>
        <v>0.10100000000000001</v>
      </c>
      <c r="H44" s="24"/>
      <c r="I44" s="24"/>
      <c r="J44" s="24"/>
      <c r="K44" s="24">
        <f>101/1000</f>
        <v>0.10100000000000001</v>
      </c>
      <c r="L44" s="24">
        <v>4.5</v>
      </c>
      <c r="M44" s="23"/>
      <c r="N44" s="22">
        <v>1</v>
      </c>
      <c r="O44" s="49" t="s">
        <v>112</v>
      </c>
      <c r="R44" s="36"/>
    </row>
    <row r="45" spans="1:18" s="1" customFormat="1" ht="54" customHeight="1" x14ac:dyDescent="0.15">
      <c r="A45" s="56"/>
      <c r="B45" s="21" t="s">
        <v>69</v>
      </c>
      <c r="C45" s="22"/>
      <c r="D45" s="22"/>
      <c r="E45" s="23"/>
      <c r="F45" s="23"/>
      <c r="G45" s="24">
        <f>8.4/1000</f>
        <v>8.4000000000000012E-3</v>
      </c>
      <c r="H45" s="24"/>
      <c r="I45" s="24"/>
      <c r="J45" s="24"/>
      <c r="K45" s="24">
        <f>8.4/1000</f>
        <v>8.4000000000000012E-3</v>
      </c>
      <c r="L45" s="24">
        <v>4</v>
      </c>
      <c r="M45" s="23"/>
      <c r="N45" s="22"/>
      <c r="O45" s="49" t="s">
        <v>112</v>
      </c>
      <c r="R45" s="36"/>
    </row>
    <row r="46" spans="1:18" s="1" customFormat="1" ht="54" customHeight="1" x14ac:dyDescent="0.15">
      <c r="A46" s="56"/>
      <c r="B46" s="21" t="s">
        <v>70</v>
      </c>
      <c r="C46" s="22"/>
      <c r="D46" s="22"/>
      <c r="E46" s="23"/>
      <c r="F46" s="23"/>
      <c r="G46" s="24">
        <f>128/1000</f>
        <v>0.128</v>
      </c>
      <c r="H46" s="24"/>
      <c r="I46" s="24"/>
      <c r="J46" s="24"/>
      <c r="K46" s="24">
        <f>128/1000</f>
        <v>0.128</v>
      </c>
      <c r="L46" s="24">
        <v>4</v>
      </c>
      <c r="M46" s="23"/>
      <c r="N46" s="22"/>
      <c r="O46" s="49" t="s">
        <v>112</v>
      </c>
      <c r="R46" s="36"/>
    </row>
    <row r="47" spans="1:18" s="1" customFormat="1" ht="54" customHeight="1" x14ac:dyDescent="0.15">
      <c r="A47" s="56"/>
      <c r="B47" s="21" t="s">
        <v>71</v>
      </c>
      <c r="C47" s="22"/>
      <c r="D47" s="22"/>
      <c r="E47" s="23"/>
      <c r="F47" s="23"/>
      <c r="G47" s="24">
        <f>40.4/1000</f>
        <v>4.0399999999999998E-2</v>
      </c>
      <c r="H47" s="24"/>
      <c r="I47" s="24"/>
      <c r="J47" s="24"/>
      <c r="K47" s="24">
        <f>40.4/1000</f>
        <v>4.0399999999999998E-2</v>
      </c>
      <c r="L47" s="24">
        <v>4</v>
      </c>
      <c r="M47" s="23"/>
      <c r="N47" s="22"/>
      <c r="O47" s="49" t="s">
        <v>112</v>
      </c>
      <c r="R47" s="36"/>
    </row>
    <row r="48" spans="1:18" s="1" customFormat="1" ht="54" customHeight="1" x14ac:dyDescent="0.15">
      <c r="A48" s="56"/>
      <c r="B48" s="25" t="s">
        <v>72</v>
      </c>
      <c r="C48" s="26"/>
      <c r="D48" s="26"/>
      <c r="E48" s="27"/>
      <c r="F48" s="27"/>
      <c r="G48" s="28">
        <f>126.2/1000</f>
        <v>0.12620000000000001</v>
      </c>
      <c r="H48" s="28"/>
      <c r="I48" s="28"/>
      <c r="J48" s="28">
        <f>126.2/1000</f>
        <v>0.12620000000000001</v>
      </c>
      <c r="K48" s="28"/>
      <c r="L48" s="28">
        <v>6</v>
      </c>
      <c r="M48" s="27"/>
      <c r="N48" s="35"/>
      <c r="O48" s="50" t="s">
        <v>106</v>
      </c>
      <c r="R48" s="36"/>
    </row>
    <row r="49" spans="1:18" s="1" customFormat="1" ht="54" customHeight="1" x14ac:dyDescent="0.15">
      <c r="A49" s="56"/>
      <c r="B49" s="25" t="s">
        <v>73</v>
      </c>
      <c r="C49" s="26"/>
      <c r="D49" s="26"/>
      <c r="E49" s="27"/>
      <c r="F49" s="27"/>
      <c r="G49" s="28">
        <f>25.2/1000</f>
        <v>2.52E-2</v>
      </c>
      <c r="H49" s="28"/>
      <c r="I49" s="28"/>
      <c r="J49" s="28">
        <f>25.2/1000</f>
        <v>2.52E-2</v>
      </c>
      <c r="K49" s="28"/>
      <c r="L49" s="28">
        <v>6</v>
      </c>
      <c r="M49" s="27"/>
      <c r="N49" s="35"/>
      <c r="O49" s="50" t="s">
        <v>106</v>
      </c>
      <c r="R49" s="36"/>
    </row>
    <row r="50" spans="1:18" s="1" customFormat="1" ht="54" customHeight="1" x14ac:dyDescent="0.15">
      <c r="A50" s="56"/>
      <c r="B50" s="25" t="s">
        <v>74</v>
      </c>
      <c r="C50" s="26"/>
      <c r="D50" s="26"/>
      <c r="E50" s="27"/>
      <c r="F50" s="27"/>
      <c r="G50" s="28">
        <f>(61.7+105.4)/1000</f>
        <v>0.16710000000000003</v>
      </c>
      <c r="H50" s="28"/>
      <c r="I50" s="28"/>
      <c r="J50" s="28">
        <f>(61.7+105.4)/1000</f>
        <v>0.16710000000000003</v>
      </c>
      <c r="K50" s="28"/>
      <c r="L50" s="28">
        <v>6</v>
      </c>
      <c r="M50" s="27"/>
      <c r="N50" s="26" t="s">
        <v>75</v>
      </c>
      <c r="O50" s="50" t="s">
        <v>106</v>
      </c>
      <c r="R50" s="36"/>
    </row>
    <row r="51" spans="1:18" s="1" customFormat="1" ht="54" customHeight="1" x14ac:dyDescent="0.15">
      <c r="A51" s="56"/>
      <c r="B51" s="25" t="s">
        <v>76</v>
      </c>
      <c r="C51" s="26"/>
      <c r="D51" s="26"/>
      <c r="E51" s="27"/>
      <c r="F51" s="27"/>
      <c r="G51" s="28">
        <f>188.4/1000</f>
        <v>0.18840000000000001</v>
      </c>
      <c r="H51" s="28"/>
      <c r="I51" s="28"/>
      <c r="J51" s="28">
        <f>188.4/1000</f>
        <v>0.18840000000000001</v>
      </c>
      <c r="K51" s="28"/>
      <c r="L51" s="28">
        <v>6</v>
      </c>
      <c r="M51" s="27"/>
      <c r="N51" s="26" t="s">
        <v>75</v>
      </c>
      <c r="O51" s="50" t="s">
        <v>106</v>
      </c>
      <c r="R51" s="36"/>
    </row>
    <row r="52" spans="1:18" s="1" customFormat="1" ht="54" customHeight="1" x14ac:dyDescent="0.15">
      <c r="A52" s="56"/>
      <c r="B52" s="25" t="s">
        <v>77</v>
      </c>
      <c r="C52" s="26"/>
      <c r="D52" s="26"/>
      <c r="E52" s="27"/>
      <c r="F52" s="27"/>
      <c r="G52" s="28">
        <f>224.8/1000</f>
        <v>0.2248</v>
      </c>
      <c r="H52" s="28"/>
      <c r="I52" s="28"/>
      <c r="J52" s="28">
        <f>224.8/1000</f>
        <v>0.2248</v>
      </c>
      <c r="K52" s="28"/>
      <c r="L52" s="28">
        <v>6.1</v>
      </c>
      <c r="M52" s="27"/>
      <c r="N52" s="26"/>
      <c r="O52" s="50" t="s">
        <v>106</v>
      </c>
      <c r="R52" s="36"/>
    </row>
    <row r="53" spans="1:18" s="1" customFormat="1" ht="54" customHeight="1" x14ac:dyDescent="0.15">
      <c r="A53" s="56"/>
      <c r="B53" s="25" t="s">
        <v>78</v>
      </c>
      <c r="C53" s="26"/>
      <c r="D53" s="26"/>
      <c r="E53" s="27"/>
      <c r="F53" s="27"/>
      <c r="G53" s="28">
        <f>347/1000</f>
        <v>0.34699999999999998</v>
      </c>
      <c r="H53" s="28"/>
      <c r="I53" s="28"/>
      <c r="J53" s="28">
        <f>347/1000</f>
        <v>0.34699999999999998</v>
      </c>
      <c r="K53" s="28"/>
      <c r="L53" s="28">
        <v>6.1</v>
      </c>
      <c r="M53" s="27"/>
      <c r="N53" s="26">
        <v>1.5</v>
      </c>
      <c r="O53" s="50" t="s">
        <v>106</v>
      </c>
      <c r="R53" s="36"/>
    </row>
    <row r="54" spans="1:18" s="1" customFormat="1" ht="54" customHeight="1" x14ac:dyDescent="0.15">
      <c r="A54" s="56"/>
      <c r="B54" s="25" t="s">
        <v>79</v>
      </c>
      <c r="C54" s="26"/>
      <c r="D54" s="26"/>
      <c r="E54" s="27"/>
      <c r="F54" s="27"/>
      <c r="G54" s="28">
        <f>236.4/1000</f>
        <v>0.2364</v>
      </c>
      <c r="H54" s="28"/>
      <c r="I54" s="28"/>
      <c r="J54" s="28">
        <f>236.4/1000</f>
        <v>0.2364</v>
      </c>
      <c r="K54" s="28"/>
      <c r="L54" s="28">
        <v>6.1</v>
      </c>
      <c r="M54" s="27"/>
      <c r="N54" s="26" t="s">
        <v>75</v>
      </c>
      <c r="O54" s="50" t="s">
        <v>106</v>
      </c>
      <c r="R54" s="36"/>
    </row>
    <row r="55" spans="1:18" s="1" customFormat="1" ht="54" customHeight="1" x14ac:dyDescent="0.15">
      <c r="A55" s="56"/>
      <c r="B55" s="25" t="s">
        <v>80</v>
      </c>
      <c r="C55" s="26"/>
      <c r="D55" s="26"/>
      <c r="E55" s="27"/>
      <c r="F55" s="27"/>
      <c r="G55" s="28">
        <f>203/1000</f>
        <v>0.20300000000000001</v>
      </c>
      <c r="H55" s="28"/>
      <c r="I55" s="28"/>
      <c r="J55" s="28">
        <f>203/1000</f>
        <v>0.20300000000000001</v>
      </c>
      <c r="K55" s="28"/>
      <c r="L55" s="28">
        <v>6.1</v>
      </c>
      <c r="M55" s="27"/>
      <c r="N55" s="26" t="s">
        <v>75</v>
      </c>
      <c r="O55" s="50" t="s">
        <v>106</v>
      </c>
      <c r="R55" s="36"/>
    </row>
    <row r="56" spans="1:18" s="1" customFormat="1" ht="54" customHeight="1" x14ac:dyDescent="0.15">
      <c r="A56" s="56"/>
      <c r="B56" s="25" t="s">
        <v>81</v>
      </c>
      <c r="C56" s="26"/>
      <c r="D56" s="26"/>
      <c r="E56" s="27"/>
      <c r="F56" s="27"/>
      <c r="G56" s="28">
        <f>308.7/1000</f>
        <v>0.30869999999999997</v>
      </c>
      <c r="H56" s="28"/>
      <c r="I56" s="28"/>
      <c r="J56" s="28">
        <f>308.7/1000</f>
        <v>0.30869999999999997</v>
      </c>
      <c r="K56" s="28"/>
      <c r="L56" s="28">
        <v>6.1</v>
      </c>
      <c r="M56" s="27"/>
      <c r="N56" s="26">
        <v>1.5</v>
      </c>
      <c r="O56" s="50" t="s">
        <v>106</v>
      </c>
      <c r="R56" s="36"/>
    </row>
    <row r="57" spans="1:18" s="1" customFormat="1" ht="54" customHeight="1" x14ac:dyDescent="0.15">
      <c r="A57" s="56"/>
      <c r="B57" s="25" t="s">
        <v>82</v>
      </c>
      <c r="C57" s="26"/>
      <c r="D57" s="26"/>
      <c r="E57" s="27"/>
      <c r="F57" s="27"/>
      <c r="G57" s="28">
        <f>209.9/1000</f>
        <v>0.2099</v>
      </c>
      <c r="H57" s="28"/>
      <c r="I57" s="28"/>
      <c r="J57" s="28">
        <f>209.9/1000</f>
        <v>0.2099</v>
      </c>
      <c r="K57" s="28"/>
      <c r="L57" s="28">
        <v>6</v>
      </c>
      <c r="M57" s="27"/>
      <c r="N57" s="26"/>
      <c r="O57" s="50" t="s">
        <v>106</v>
      </c>
      <c r="R57" s="36"/>
    </row>
    <row r="58" spans="1:18" s="1" customFormat="1" ht="54" customHeight="1" x14ac:dyDescent="0.15">
      <c r="A58" s="56"/>
      <c r="B58" s="25" t="s">
        <v>83</v>
      </c>
      <c r="C58" s="26"/>
      <c r="D58" s="26"/>
      <c r="E58" s="27"/>
      <c r="F58" s="27"/>
      <c r="G58" s="28">
        <f>276.4/1000</f>
        <v>0.27639999999999998</v>
      </c>
      <c r="H58" s="28"/>
      <c r="I58" s="28"/>
      <c r="J58" s="28">
        <f>276.4/1000</f>
        <v>0.27639999999999998</v>
      </c>
      <c r="K58" s="28"/>
      <c r="L58" s="28">
        <v>3</v>
      </c>
      <c r="M58" s="27"/>
      <c r="N58" s="26" t="s">
        <v>84</v>
      </c>
      <c r="O58" s="50" t="s">
        <v>106</v>
      </c>
      <c r="R58" s="36"/>
    </row>
    <row r="59" spans="1:18" s="1" customFormat="1" ht="54" customHeight="1" x14ac:dyDescent="0.15">
      <c r="A59" s="56"/>
      <c r="B59" s="25" t="s">
        <v>85</v>
      </c>
      <c r="C59" s="26"/>
      <c r="D59" s="26"/>
      <c r="E59" s="27"/>
      <c r="F59" s="27"/>
      <c r="G59" s="28">
        <f>220.7/1000</f>
        <v>0.22069999999999998</v>
      </c>
      <c r="H59" s="28"/>
      <c r="I59" s="28"/>
      <c r="J59" s="28">
        <f>220.7/1000</f>
        <v>0.22069999999999998</v>
      </c>
      <c r="K59" s="28"/>
      <c r="L59" s="28">
        <v>6</v>
      </c>
      <c r="M59" s="27"/>
      <c r="N59" s="26" t="s">
        <v>75</v>
      </c>
      <c r="O59" s="50" t="s">
        <v>106</v>
      </c>
      <c r="R59" s="36"/>
    </row>
    <row r="60" spans="1:18" s="1" customFormat="1" ht="54" customHeight="1" x14ac:dyDescent="0.15">
      <c r="A60" s="56"/>
      <c r="B60" s="25" t="s">
        <v>86</v>
      </c>
      <c r="C60" s="26"/>
      <c r="D60" s="26"/>
      <c r="E60" s="27"/>
      <c r="F60" s="27"/>
      <c r="G60" s="28">
        <f>145.5/1000</f>
        <v>0.14549999999999999</v>
      </c>
      <c r="H60" s="28"/>
      <c r="I60" s="28"/>
      <c r="J60" s="28">
        <f>145.5/1000</f>
        <v>0.14549999999999999</v>
      </c>
      <c r="K60" s="28"/>
      <c r="L60" s="28">
        <v>6</v>
      </c>
      <c r="M60" s="27"/>
      <c r="N60" s="26" t="s">
        <v>75</v>
      </c>
      <c r="O60" s="50" t="s">
        <v>106</v>
      </c>
      <c r="R60" s="36"/>
    </row>
    <row r="61" spans="1:18" s="1" customFormat="1" ht="54" customHeight="1" x14ac:dyDescent="0.15">
      <c r="A61" s="56"/>
      <c r="B61" s="25" t="s">
        <v>87</v>
      </c>
      <c r="C61" s="26"/>
      <c r="D61" s="26"/>
      <c r="E61" s="27"/>
      <c r="F61" s="27"/>
      <c r="G61" s="28">
        <f>273.4/1000</f>
        <v>0.27339999999999998</v>
      </c>
      <c r="H61" s="28"/>
      <c r="I61" s="28"/>
      <c r="J61" s="28">
        <f>273.4/1000</f>
        <v>0.27339999999999998</v>
      </c>
      <c r="K61" s="28"/>
      <c r="L61" s="28">
        <v>4.5</v>
      </c>
      <c r="M61" s="27"/>
      <c r="N61" s="26" t="s">
        <v>84</v>
      </c>
      <c r="O61" s="50" t="s">
        <v>106</v>
      </c>
      <c r="R61" s="36"/>
    </row>
    <row r="62" spans="1:18" s="1" customFormat="1" ht="54" customHeight="1" x14ac:dyDescent="0.15">
      <c r="A62" s="56"/>
      <c r="B62" s="25" t="s">
        <v>88</v>
      </c>
      <c r="C62" s="26"/>
      <c r="D62" s="26"/>
      <c r="E62" s="27"/>
      <c r="F62" s="27"/>
      <c r="G62" s="28">
        <f>244.7/1000</f>
        <v>0.2447</v>
      </c>
      <c r="H62" s="28"/>
      <c r="I62" s="28"/>
      <c r="J62" s="28">
        <f>244.7/1000</f>
        <v>0.2447</v>
      </c>
      <c r="K62" s="28"/>
      <c r="L62" s="28">
        <v>6</v>
      </c>
      <c r="M62" s="27"/>
      <c r="N62" s="26"/>
      <c r="O62" s="50" t="s">
        <v>106</v>
      </c>
      <c r="R62" s="36"/>
    </row>
    <row r="63" spans="1:18" s="1" customFormat="1" ht="54" customHeight="1" x14ac:dyDescent="0.15">
      <c r="A63" s="56"/>
      <c r="B63" s="25" t="s">
        <v>89</v>
      </c>
      <c r="C63" s="26"/>
      <c r="D63" s="26"/>
      <c r="E63" s="27"/>
      <c r="F63" s="27"/>
      <c r="G63" s="28">
        <f>456.7/1000</f>
        <v>0.45669999999999999</v>
      </c>
      <c r="H63" s="28"/>
      <c r="I63" s="28"/>
      <c r="J63" s="28">
        <f>456.7/1000</f>
        <v>0.45669999999999999</v>
      </c>
      <c r="K63" s="28"/>
      <c r="L63" s="28">
        <v>6</v>
      </c>
      <c r="M63" s="27"/>
      <c r="N63" s="26">
        <v>1.5</v>
      </c>
      <c r="O63" s="50" t="s">
        <v>106</v>
      </c>
      <c r="R63" s="36"/>
    </row>
    <row r="64" spans="1:18" s="1" customFormat="1" ht="54" customHeight="1" x14ac:dyDescent="0.15">
      <c r="A64" s="56"/>
      <c r="B64" s="25" t="s">
        <v>90</v>
      </c>
      <c r="C64" s="26"/>
      <c r="D64" s="26"/>
      <c r="E64" s="27"/>
      <c r="F64" s="27"/>
      <c r="G64" s="28">
        <f>239.6/1000</f>
        <v>0.23960000000000001</v>
      </c>
      <c r="H64" s="28"/>
      <c r="I64" s="28"/>
      <c r="J64" s="28">
        <f>239.6/1000</f>
        <v>0.23960000000000001</v>
      </c>
      <c r="K64" s="28"/>
      <c r="L64" s="28">
        <v>6</v>
      </c>
      <c r="M64" s="27"/>
      <c r="N64" s="26" t="s">
        <v>75</v>
      </c>
      <c r="O64" s="50" t="s">
        <v>106</v>
      </c>
      <c r="R64" s="36"/>
    </row>
    <row r="65" spans="1:22" s="1" customFormat="1" ht="54" customHeight="1" x14ac:dyDescent="0.15">
      <c r="A65" s="56"/>
      <c r="B65" s="25" t="s">
        <v>91</v>
      </c>
      <c r="C65" s="26"/>
      <c r="D65" s="26"/>
      <c r="E65" s="27"/>
      <c r="F65" s="27"/>
      <c r="G65" s="28">
        <f>230.2/1000</f>
        <v>0.23019999999999999</v>
      </c>
      <c r="H65" s="28"/>
      <c r="I65" s="28"/>
      <c r="J65" s="28">
        <f>230.2/1000</f>
        <v>0.23019999999999999</v>
      </c>
      <c r="K65" s="28"/>
      <c r="L65" s="28">
        <v>6</v>
      </c>
      <c r="M65" s="27"/>
      <c r="N65" s="26" t="s">
        <v>75</v>
      </c>
      <c r="O65" s="50" t="s">
        <v>106</v>
      </c>
      <c r="R65" s="36"/>
    </row>
    <row r="66" spans="1:22" s="1" customFormat="1" ht="54" customHeight="1" x14ac:dyDescent="0.15">
      <c r="A66" s="56"/>
      <c r="B66" s="25" t="s">
        <v>92</v>
      </c>
      <c r="C66" s="26"/>
      <c r="D66" s="26"/>
      <c r="E66" s="27"/>
      <c r="F66" s="27"/>
      <c r="G66" s="28">
        <f>384.4/1000</f>
        <v>0.38439999999999996</v>
      </c>
      <c r="H66" s="28"/>
      <c r="I66" s="28"/>
      <c r="J66" s="28">
        <f>384.4/1000</f>
        <v>0.38439999999999996</v>
      </c>
      <c r="K66" s="28"/>
      <c r="L66" s="28">
        <v>7</v>
      </c>
      <c r="M66" s="27"/>
      <c r="N66" s="26">
        <v>1.5</v>
      </c>
      <c r="O66" s="50" t="s">
        <v>106</v>
      </c>
      <c r="R66" s="36"/>
    </row>
    <row r="67" spans="1:22" s="1" customFormat="1" ht="54" customHeight="1" x14ac:dyDescent="0.15">
      <c r="A67" s="56"/>
      <c r="B67" s="25" t="s">
        <v>93</v>
      </c>
      <c r="C67" s="26"/>
      <c r="D67" s="26"/>
      <c r="E67" s="27"/>
      <c r="F67" s="27"/>
      <c r="G67" s="28">
        <f>0.214+0.025</f>
        <v>0.23899999999999999</v>
      </c>
      <c r="H67" s="28"/>
      <c r="I67" s="28">
        <f>0.214+0.025</f>
        <v>0.23899999999999999</v>
      </c>
      <c r="J67" s="28"/>
      <c r="K67" s="28"/>
      <c r="L67" s="28">
        <v>9</v>
      </c>
      <c r="M67" s="44"/>
      <c r="N67" s="26" t="s">
        <v>75</v>
      </c>
      <c r="O67" s="50" t="s">
        <v>106</v>
      </c>
      <c r="R67" s="36"/>
    </row>
    <row r="68" spans="1:22" s="1" customFormat="1" ht="54" customHeight="1" x14ac:dyDescent="0.15">
      <c r="A68" s="56"/>
      <c r="B68" s="25" t="s">
        <v>94</v>
      </c>
      <c r="C68" s="26"/>
      <c r="D68" s="26"/>
      <c r="E68" s="27"/>
      <c r="F68" s="27"/>
      <c r="G68" s="37">
        <v>0.247</v>
      </c>
      <c r="H68" s="28"/>
      <c r="I68" s="37">
        <v>0.247</v>
      </c>
      <c r="J68" s="28"/>
      <c r="K68" s="28"/>
      <c r="L68" s="28">
        <v>9</v>
      </c>
      <c r="M68" s="44"/>
      <c r="N68" s="26" t="s">
        <v>75</v>
      </c>
      <c r="O68" s="50" t="s">
        <v>106</v>
      </c>
      <c r="R68" s="36"/>
    </row>
    <row r="69" spans="1:22" s="1" customFormat="1" ht="54" customHeight="1" x14ac:dyDescent="0.15">
      <c r="A69" s="56"/>
      <c r="B69" s="25" t="s">
        <v>95</v>
      </c>
      <c r="C69" s="26"/>
      <c r="D69" s="26"/>
      <c r="E69" s="27"/>
      <c r="F69" s="27"/>
      <c r="G69" s="37">
        <v>0.32800000000000001</v>
      </c>
      <c r="H69" s="28"/>
      <c r="I69" s="37">
        <v>0.32800000000000001</v>
      </c>
      <c r="J69" s="28"/>
      <c r="K69" s="28"/>
      <c r="L69" s="28">
        <v>9</v>
      </c>
      <c r="M69" s="44"/>
      <c r="N69" s="26" t="s">
        <v>75</v>
      </c>
      <c r="O69" s="50" t="s">
        <v>106</v>
      </c>
      <c r="R69" s="36"/>
    </row>
    <row r="70" spans="1:22" s="1" customFormat="1" ht="24.95" customHeight="1" x14ac:dyDescent="0.15">
      <c r="A70" s="56"/>
      <c r="B70" s="7"/>
      <c r="C70" s="7" t="s">
        <v>19</v>
      </c>
      <c r="D70" s="13"/>
      <c r="E70" s="13"/>
      <c r="F70" s="18"/>
      <c r="G70" s="38">
        <f>SUM(G26:G69)</f>
        <v>9.4191999999999982</v>
      </c>
      <c r="H70" s="38">
        <f>SUM(H26:H28)</f>
        <v>1.3839999999999999</v>
      </c>
      <c r="I70" s="38">
        <f>SUM(I26:I69)</f>
        <v>0.81400000000000006</v>
      </c>
      <c r="J70" s="38">
        <f>SUM(J26:J66)</f>
        <v>6.3963000000000001</v>
      </c>
      <c r="K70" s="38">
        <f>SUM(K26:K66)</f>
        <v>0.82489999999999997</v>
      </c>
      <c r="L70" s="10"/>
      <c r="M70" s="7"/>
      <c r="N70" s="17"/>
      <c r="O70" s="31"/>
      <c r="R70" s="36"/>
    </row>
    <row r="71" spans="1:22" s="1" customFormat="1" ht="36" customHeight="1" x14ac:dyDescent="0.15">
      <c r="A71" s="56">
        <v>8</v>
      </c>
      <c r="B71" s="56" t="s">
        <v>96</v>
      </c>
      <c r="C71" s="7" t="s">
        <v>97</v>
      </c>
      <c r="D71" s="7">
        <v>0</v>
      </c>
      <c r="E71" s="7">
        <v>5.55</v>
      </c>
      <c r="F71" s="7" t="s">
        <v>98</v>
      </c>
      <c r="G71" s="7">
        <v>5.55</v>
      </c>
      <c r="H71" s="7"/>
      <c r="I71" s="7"/>
      <c r="J71" s="7">
        <v>5.55</v>
      </c>
      <c r="K71" s="7"/>
      <c r="L71" s="13">
        <v>7</v>
      </c>
      <c r="M71" s="13">
        <v>1.2</v>
      </c>
      <c r="N71" s="7">
        <v>2</v>
      </c>
      <c r="O71" s="47" t="s">
        <v>113</v>
      </c>
      <c r="R71" s="36"/>
    </row>
    <row r="72" spans="1:22" s="1" customFormat="1" ht="21.95" customHeight="1" x14ac:dyDescent="0.15">
      <c r="A72" s="56"/>
      <c r="B72" s="56"/>
      <c r="C72" s="7" t="s">
        <v>19</v>
      </c>
      <c r="D72" s="7"/>
      <c r="E72" s="7"/>
      <c r="F72" s="7"/>
      <c r="G72" s="14">
        <f>SUM(G71:G71)</f>
        <v>5.55</v>
      </c>
      <c r="H72" s="14"/>
      <c r="I72" s="14"/>
      <c r="J72" s="14">
        <v>5.55</v>
      </c>
      <c r="K72" s="14"/>
      <c r="L72" s="18"/>
      <c r="M72" s="18"/>
      <c r="N72" s="7"/>
      <c r="O72" s="31"/>
      <c r="R72" s="36"/>
    </row>
    <row r="73" spans="1:22" s="1" customFormat="1" ht="43.5" customHeight="1" x14ac:dyDescent="0.15">
      <c r="A73" s="7">
        <v>9</v>
      </c>
      <c r="B73" s="10" t="s">
        <v>99</v>
      </c>
      <c r="C73" s="39"/>
      <c r="D73" s="39"/>
      <c r="E73" s="39"/>
      <c r="F73" s="39"/>
      <c r="G73" s="40">
        <v>11.564</v>
      </c>
      <c r="H73" s="40">
        <v>11.564</v>
      </c>
      <c r="I73" s="8"/>
      <c r="J73" s="8"/>
      <c r="K73" s="8"/>
      <c r="L73" s="32">
        <v>34</v>
      </c>
      <c r="M73" s="33"/>
      <c r="N73" s="7"/>
      <c r="O73" s="47" t="s">
        <v>119</v>
      </c>
      <c r="R73" s="36"/>
    </row>
    <row r="74" spans="1:22" s="1" customFormat="1" ht="43.5" customHeight="1" x14ac:dyDescent="0.15">
      <c r="A74" s="7">
        <v>10</v>
      </c>
      <c r="B74" s="10" t="s">
        <v>116</v>
      </c>
      <c r="C74" s="40" t="s">
        <v>117</v>
      </c>
      <c r="D74" s="39"/>
      <c r="E74" s="39"/>
      <c r="F74" s="39"/>
      <c r="G74" s="40">
        <v>2.1389999999999998</v>
      </c>
      <c r="H74" s="40"/>
      <c r="I74" s="40">
        <v>2.1389999999999998</v>
      </c>
      <c r="J74" s="8"/>
      <c r="K74" s="8"/>
      <c r="L74" s="32">
        <v>15</v>
      </c>
      <c r="M74" s="33"/>
      <c r="N74" s="7"/>
      <c r="O74" s="47" t="s">
        <v>118</v>
      </c>
      <c r="R74" s="36"/>
    </row>
    <row r="75" spans="1:22" s="2" customFormat="1" ht="21.95" customHeight="1" x14ac:dyDescent="0.15">
      <c r="A75" s="52" t="s">
        <v>100</v>
      </c>
      <c r="B75" s="52"/>
      <c r="C75" s="52"/>
      <c r="D75" s="41"/>
      <c r="E75" s="41"/>
      <c r="F75" s="16"/>
      <c r="G75" s="42">
        <f>G3</f>
        <v>107.91119999999999</v>
      </c>
      <c r="H75" s="43">
        <f>H3</f>
        <v>31.678000000000001</v>
      </c>
      <c r="I75" s="42">
        <f>I3</f>
        <v>37.445000000000007</v>
      </c>
      <c r="J75" s="42">
        <f>J3</f>
        <v>37.963299999999997</v>
      </c>
      <c r="K75" s="42">
        <f>K3</f>
        <v>0.82489999999999997</v>
      </c>
      <c r="L75" s="45"/>
      <c r="M75" s="45"/>
      <c r="N75" s="7"/>
      <c r="O75" s="46"/>
      <c r="R75" s="36"/>
      <c r="S75" s="1"/>
      <c r="V75" s="1"/>
    </row>
    <row r="76" spans="1:22" x14ac:dyDescent="0.15">
      <c r="R76" s="36"/>
      <c r="V76" s="1"/>
    </row>
    <row r="77" spans="1:22" x14ac:dyDescent="0.15">
      <c r="R77" s="36"/>
      <c r="V77" s="1"/>
    </row>
    <row r="78" spans="1:22" x14ac:dyDescent="0.15">
      <c r="R78" s="36"/>
      <c r="V78" s="1"/>
    </row>
    <row r="79" spans="1:22" x14ac:dyDescent="0.15">
      <c r="R79" s="36"/>
      <c r="V79" s="1"/>
    </row>
    <row r="80" spans="1:22" x14ac:dyDescent="0.15">
      <c r="R80" s="36"/>
      <c r="V80" s="1"/>
    </row>
    <row r="81" spans="18:22" x14ac:dyDescent="0.15">
      <c r="R81" s="36"/>
      <c r="V81" s="1"/>
    </row>
    <row r="82" spans="18:22" x14ac:dyDescent="0.15">
      <c r="R82" s="36"/>
      <c r="V82" s="1"/>
    </row>
    <row r="83" spans="18:22" x14ac:dyDescent="0.15">
      <c r="R83" s="36"/>
      <c r="V83" s="1"/>
    </row>
  </sheetData>
  <mergeCells count="20">
    <mergeCell ref="O4:O6"/>
    <mergeCell ref="O8:O11"/>
    <mergeCell ref="O15:O20"/>
    <mergeCell ref="O22:O23"/>
    <mergeCell ref="A1:O1"/>
    <mergeCell ref="A3:C3"/>
    <mergeCell ref="A75:C75"/>
    <mergeCell ref="A4:A7"/>
    <mergeCell ref="A8:A12"/>
    <mergeCell ref="A13:A14"/>
    <mergeCell ref="A15:A21"/>
    <mergeCell ref="A22:A24"/>
    <mergeCell ref="A26:A70"/>
    <mergeCell ref="A71:A72"/>
    <mergeCell ref="B4:B7"/>
    <mergeCell ref="B8:B12"/>
    <mergeCell ref="B13:B14"/>
    <mergeCell ref="B15:B21"/>
    <mergeCell ref="B22:B24"/>
    <mergeCell ref="B71:B72"/>
  </mergeCells>
  <phoneticPr fontId="12" type="noConversion"/>
  <printOptions horizontalCentered="1"/>
  <pageMargins left="0.156944444444444" right="0.23611111111111099" top="0.59027777777777801" bottom="0.59027777777777801" header="0.118055555555556" footer="0.118055555555556"/>
  <pageSetup paperSize="9" fitToHeight="0" orientation="landscape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里程一览表</vt:lpstr>
      <vt:lpstr>里程一览表!Print_Area</vt:lpstr>
      <vt:lpstr>里程一览表!Print_Titles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zwh</dc:creator>
  <cp:lastModifiedBy>R M</cp:lastModifiedBy>
  <cp:revision>1</cp:revision>
  <cp:lastPrinted>2023-11-14T01:21:54Z</cp:lastPrinted>
  <dcterms:created xsi:type="dcterms:W3CDTF">2011-09-26T05:35:00Z</dcterms:created>
  <dcterms:modified xsi:type="dcterms:W3CDTF">2026-02-25T02:28:19Z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