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655" firstSheet="2"/>
  </bookViews>
  <sheets>
    <sheet name="汇总表" sheetId="5" r:id="rId1"/>
    <sheet name="1标段费用明细" sheetId="7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<sst xmlns="http://schemas.openxmlformats.org/spreadsheetml/2006/main" count="69" uniqueCount="61">
  <si>
    <t>2026年高管中心工程养护造价咨询项目汇总表
标段1：路基路面、桥隧、房建类及小额零星采购项目造价咨询服务</t>
  </si>
  <si>
    <t>序号</t>
  </si>
  <si>
    <t>造价咨询项目</t>
  </si>
  <si>
    <t>分项报价限价</t>
  </si>
  <si>
    <t>合计收费（万元）</t>
  </si>
  <si>
    <t>备注</t>
  </si>
  <si>
    <t>一</t>
  </si>
  <si>
    <t>合同工程量清单编制</t>
  </si>
  <si>
    <t>/</t>
  </si>
  <si>
    <t>结算审核</t>
  </si>
  <si>
    <t>费率</t>
  </si>
  <si>
    <t>小计①</t>
  </si>
  <si>
    <t>=1+2</t>
  </si>
  <si>
    <t>项目</t>
  </si>
  <si>
    <t>数量</t>
  </si>
  <si>
    <t>综合单价（万元）</t>
  </si>
  <si>
    <t>合计（万元）</t>
  </si>
  <si>
    <t>中间计量支付审核</t>
  </si>
  <si>
    <t>单价包干</t>
  </si>
  <si>
    <t>变更审核</t>
  </si>
  <si>
    <t>小额零星采购（预算20万元以内）</t>
  </si>
  <si>
    <t>现场造价咨询服务</t>
  </si>
  <si>
    <t>正高级职称人员费用(万元/人.天)</t>
  </si>
  <si>
    <t>1、根据招标人派单开展相关工作，服务内容包含计量、变更、结算现场审核，参加工地例会；
2、根据招标人或其现场代表签认工作量进行计量；
3、报价含每次现场服务的人工费、食宿费、差旅费、利润、税金等所有费用。</t>
  </si>
  <si>
    <t>副高级职称人员费用(万元/人.天)</t>
  </si>
  <si>
    <t>中级职称人员费用(万元/人.天)</t>
  </si>
  <si>
    <t>初级职称人员费用(万元/人.天)</t>
  </si>
  <si>
    <t>小计②</t>
  </si>
  <si>
    <t>=5+6+7+8+9+10+11</t>
  </si>
  <si>
    <t>二</t>
  </si>
  <si>
    <t>省级高速公路维护项目（道路养护部分）支出预算标准审核（万元）</t>
  </si>
  <si>
    <t>对照《江苏省省级高速公路维护项目（道路养护部分）支出预算标准（试行）》等造价相关文件，结合往年高管中心工程养护部门预算，审核本标段专业范围内2027年工程养护部门预算的规范性、合理性、严谨性等，形成问题清单和工作建议。
测算标准：1名高级工程师（1000元）+1名中级工程师（800元）*15日</t>
  </si>
  <si>
    <t>三</t>
  </si>
  <si>
    <t>清单小计（万元）</t>
  </si>
  <si>
    <t>=小计①+小计②+二</t>
  </si>
  <si>
    <t>四</t>
  </si>
  <si>
    <t>暂列金额15%（万元）</t>
  </si>
  <si>
    <t>=清单小计*15%</t>
  </si>
  <si>
    <t>五</t>
  </si>
  <si>
    <t>招标代理费（万元）</t>
  </si>
  <si>
    <t>六</t>
  </si>
  <si>
    <t>2026年高管中心工程养护造价咨询项目费用明细
标段1：路基路面、桥隧、房建类及小额零星采购项目造价咨询服务</t>
  </si>
  <si>
    <t>项目名称</t>
  </si>
  <si>
    <t>预算（万元）</t>
  </si>
  <si>
    <t>预算编制-预算编制基础收费</t>
  </si>
  <si>
    <t>预算编制-折扣率</t>
  </si>
  <si>
    <t>预算编制-折扣收费</t>
  </si>
  <si>
    <t>结算审核-基础收费</t>
  </si>
  <si>
    <t>结算审核-折扣率</t>
  </si>
  <si>
    <t>结算审核-折扣收费</t>
  </si>
  <si>
    <t>2026年高管中心桥涵定期检查项目</t>
  </si>
  <si>
    <t>2026年高管中心崇启大桥桩基检测项目</t>
  </si>
  <si>
    <t>2026年高管中心钢结构大棚定期检查项目</t>
  </si>
  <si>
    <t>2025-2026年度宁宣高速公路机场互通N匝道秦淮河大桥跟踪检测</t>
  </si>
  <si>
    <t>2026年高管中心部分桥梁轻量化监测建设项目</t>
  </si>
  <si>
    <t>2026年高管中心边坡养护工程项目</t>
  </si>
  <si>
    <t>2026年宁通高速公路部分下穿通道排水改造项目</t>
  </si>
  <si>
    <t>2026年南京管理处老山隧道检修道及排水沟维修项目</t>
  </si>
  <si>
    <t>2026年宁淮高速老山、六合服务区外场设施维修改造施工项目</t>
  </si>
  <si>
    <t>2026年宁淮高速洪泽湖服务区外场环境整治项目</t>
  </si>
  <si>
    <t>小计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</si>
</sst>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31">
    <font>
      <sz val="11"/>
      <color theme="1"/>
      <name val="等线"/>
      <charset val="134"/>
      <scheme val="minor"/>
    </font>
    <font>
      <sz val="10"/>
      <name val="宋体"/>
      <charset val="134"/>
    </font>
    <font>
      <b/>
      <sz val="10"/>
      <name val="宋体"/>
      <charset val="134"/>
    </font>
    <font>
      <sz val="10"/>
      <color theme="1"/>
      <name val="宋体"/>
      <charset val="134"/>
    </font>
    <font>
      <b/>
      <sz val="10"/>
      <color theme="1"/>
      <name val="宋体"/>
      <charset val="134"/>
    </font>
    <font>
      <sz val="9"/>
      <color theme="1"/>
      <name val="宋体"/>
      <charset val="134"/>
    </font>
    <font>
      <sz val="9"/>
      <name val="宋体"/>
      <charset val="134"/>
    </font>
    <font>
      <b/>
      <sz val="9"/>
      <color theme="1"/>
      <name val="宋体"/>
      <charset val="134"/>
    </font>
    <font>
      <b/>
      <sz val="9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000000"/>
      <name val="宋体"/>
      <charset val="134"/>
    </font>
    <font>
      <sz val="12"/>
      <name val="宋体"/>
      <charset val="134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0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5" borderId="12" applyNumberFormat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protection locked="0"/>
    </xf>
    <xf numFmtId="0" fontId="29" fillId="0" borderId="0">
      <protection locked="0"/>
    </xf>
    <xf numFmtId="0" fontId="30" fillId="0" borderId="0">
      <protection locked="0"/>
    </xf>
  </cellStyleXfs>
  <cellXfs count="3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176" fontId="2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176" fontId="1" fillId="0" borderId="1" xfId="49" applyNumberFormat="1" applyFont="1" applyFill="1" applyBorder="1" applyAlignment="1" applyProtection="1">
      <alignment horizontal="center" vertical="center" wrapText="1"/>
    </xf>
    <xf numFmtId="177" fontId="1" fillId="0" borderId="1" xfId="0" applyNumberFormat="1" applyFont="1" applyFill="1" applyBorder="1" applyAlignment="1" applyProtection="1">
      <alignment horizontal="center" vertical="center" wrapText="1"/>
    </xf>
    <xf numFmtId="177" fontId="1" fillId="0" borderId="1" xfId="49" applyNumberFormat="1" applyFont="1" applyFill="1" applyBorder="1" applyAlignment="1" applyProtection="1">
      <alignment horizontal="center" vertical="center" wrapText="1"/>
    </xf>
    <xf numFmtId="176" fontId="1" fillId="0" borderId="1" xfId="51" applyNumberFormat="1" applyFont="1" applyFill="1" applyBorder="1" applyAlignment="1" applyProtection="1">
      <alignment horizontal="center" vertical="center" wrapText="1"/>
    </xf>
    <xf numFmtId="176" fontId="1" fillId="0" borderId="1" xfId="50" applyNumberFormat="1" applyFont="1" applyFill="1" applyBorder="1" applyAlignment="1" applyProtection="1">
      <alignment horizontal="center" vertical="center" wrapText="1"/>
    </xf>
    <xf numFmtId="177" fontId="1" fillId="0" borderId="1" xfId="51" applyNumberFormat="1" applyFont="1" applyFill="1" applyBorder="1" applyAlignment="1" applyProtection="1">
      <alignment horizontal="center" vertical="center"/>
    </xf>
    <xf numFmtId="177" fontId="1" fillId="0" borderId="1" xfId="51" applyNumberFormat="1" applyFont="1" applyFill="1" applyBorder="1" applyAlignment="1" applyProtection="1">
      <alignment horizontal="center" vertical="center" wrapText="1"/>
    </xf>
    <xf numFmtId="177" fontId="2" fillId="0" borderId="1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3" xfId="0" applyFont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7" fillId="0" borderId="1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</xf>
    <xf numFmtId="177" fontId="6" fillId="0" borderId="1" xfId="0" applyNumberFormat="1" applyFont="1" applyBorder="1" applyAlignment="1" applyProtection="1">
      <alignment horizontal="center" vertical="center" wrapText="1"/>
    </xf>
    <xf numFmtId="177" fontId="8" fillId="0" borderId="1" xfId="0" applyNumberFormat="1" applyFont="1" applyBorder="1" applyAlignment="1" applyProtection="1">
      <alignment horizontal="center" vertical="center" wrapText="1"/>
    </xf>
    <xf numFmtId="10" fontId="8" fillId="0" borderId="4" xfId="0" applyNumberFormat="1" applyFont="1" applyBorder="1" applyAlignment="1" applyProtection="1">
      <alignment horizontal="center" vertical="center" wrapText="1"/>
    </xf>
    <xf numFmtId="10" fontId="8" fillId="0" borderId="4" xfId="0" applyNumberFormat="1" applyFont="1" applyBorder="1" applyAlignment="1" applyProtection="1">
      <alignment horizontal="center" vertical="center" wrapText="1"/>
      <protection locked="0"/>
    </xf>
    <xf numFmtId="10" fontId="8" fillId="0" borderId="5" xfId="0" applyNumberFormat="1" applyFont="1" applyBorder="1" applyAlignment="1" applyProtection="1">
      <alignment horizontal="center" vertical="center" wrapText="1"/>
      <protection locked="0"/>
    </xf>
    <xf numFmtId="177" fontId="8" fillId="0" borderId="4" xfId="0" applyNumberFormat="1" applyFont="1" applyBorder="1" applyAlignment="1" applyProtection="1">
      <alignment horizontal="center" vertical="center" wrapText="1"/>
    </xf>
    <xf numFmtId="177" fontId="8" fillId="0" borderId="5" xfId="0" applyNumberFormat="1" applyFont="1" applyBorder="1" applyAlignment="1" applyProtection="1">
      <alignment horizontal="center" vertical="center" wrapText="1"/>
    </xf>
    <xf numFmtId="177" fontId="8" fillId="0" borderId="6" xfId="0" applyNumberFormat="1" applyFont="1" applyBorder="1" applyAlignment="1" applyProtection="1">
      <alignment horizontal="center" vertical="center" wrapText="1"/>
    </xf>
    <xf numFmtId="49" fontId="6" fillId="0" borderId="1" xfId="0" applyNumberFormat="1" applyFont="1" applyBorder="1" applyAlignment="1" applyProtection="1">
      <alignment horizontal="center" vertical="center" wrapText="1"/>
    </xf>
    <xf numFmtId="177" fontId="1" fillId="0" borderId="1" xfId="0" applyNumberFormat="1" applyFont="1" applyBorder="1" applyAlignment="1" applyProtection="1">
      <alignment horizontal="center" vertical="center" wrapText="1"/>
    </xf>
    <xf numFmtId="177" fontId="1" fillId="0" borderId="1" xfId="0" applyNumberFormat="1" applyFont="1" applyBorder="1" applyAlignment="1" applyProtection="1">
      <alignment horizontal="center" vertical="center" wrapText="1"/>
      <protection locked="0"/>
    </xf>
    <xf numFmtId="0" fontId="7" fillId="0" borderId="4" xfId="0" applyFont="1" applyBorder="1" applyAlignment="1" applyProtection="1">
      <alignment horizontal="center" vertical="center" wrapText="1"/>
    </xf>
    <xf numFmtId="0" fontId="7" fillId="0" borderId="6" xfId="0" applyFont="1" applyBorder="1" applyAlignment="1" applyProtection="1">
      <alignment horizontal="center" vertical="center" wrapText="1"/>
    </xf>
    <xf numFmtId="177" fontId="3" fillId="0" borderId="0" xfId="0" applyNumberFormat="1" applyFont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3 2" xfId="50"/>
    <cellStyle name="常规 5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5"/>
  <sheetViews>
    <sheetView tabSelected="1" zoomScale="145" zoomScaleNormal="145" workbookViewId="0">
      <selection activeCell="I8" sqref="A3:I21"/>
    </sheetView>
  </sheetViews>
  <sheetFormatPr defaultColWidth="9" defaultRowHeight="12"/>
  <cols>
    <col min="1" max="1" width="5.125" style="14" customWidth="1"/>
    <col min="2" max="2" width="6.875" style="14" customWidth="1"/>
    <col min="3" max="3" width="9" style="14"/>
    <col min="4" max="4" width="26.125" style="14" customWidth="1"/>
    <col min="5" max="5" width="11.5166666666667" style="14" customWidth="1"/>
    <col min="6" max="6" width="9.125" style="14"/>
    <col min="7" max="7" width="9" style="14"/>
    <col min="8" max="8" width="9.125" style="14"/>
    <col min="9" max="9" width="63.35" style="14" customWidth="1"/>
    <col min="10" max="16384" width="9" style="14"/>
  </cols>
  <sheetData>
    <row r="1" ht="28" customHeight="1" spans="1:9">
      <c r="A1" s="15" t="s">
        <v>0</v>
      </c>
      <c r="B1" s="16"/>
      <c r="C1" s="16"/>
      <c r="D1" s="16"/>
      <c r="E1" s="16"/>
      <c r="F1" s="16"/>
      <c r="G1" s="16"/>
      <c r="H1" s="16"/>
      <c r="I1" s="16"/>
    </row>
    <row r="3" ht="24" customHeight="1" spans="1:9">
      <c r="A3" s="17" t="s">
        <v>1</v>
      </c>
      <c r="B3" s="18"/>
      <c r="C3" s="19" t="s">
        <v>2</v>
      </c>
      <c r="D3" s="19"/>
      <c r="E3" s="19" t="s">
        <v>3</v>
      </c>
      <c r="F3" s="20" t="s">
        <v>4</v>
      </c>
      <c r="G3" s="20"/>
      <c r="H3" s="20"/>
      <c r="I3" s="19" t="s">
        <v>5</v>
      </c>
    </row>
    <row r="4" ht="24" customHeight="1" spans="1:9">
      <c r="A4" s="21" t="s">
        <v>6</v>
      </c>
      <c r="B4" s="22">
        <v>1</v>
      </c>
      <c r="C4" s="23" t="s">
        <v>7</v>
      </c>
      <c r="D4" s="23"/>
      <c r="E4" s="23" t="s">
        <v>8</v>
      </c>
      <c r="F4" s="23">
        <f>'1标段费用明细'!F14</f>
        <v>1.5</v>
      </c>
      <c r="G4" s="23"/>
      <c r="H4" s="23"/>
      <c r="I4" s="19"/>
    </row>
    <row r="5" ht="24" customHeight="1" spans="1:9">
      <c r="A5" s="21"/>
      <c r="B5" s="22">
        <v>2</v>
      </c>
      <c r="C5" s="23" t="s">
        <v>9</v>
      </c>
      <c r="D5" s="23"/>
      <c r="E5" s="23" t="s">
        <v>8</v>
      </c>
      <c r="F5" s="23">
        <f>'1标段费用明细'!I14</f>
        <v>1.5</v>
      </c>
      <c r="G5" s="23"/>
      <c r="H5" s="23"/>
      <c r="I5" s="19"/>
    </row>
    <row r="6" ht="24" customHeight="1" spans="1:9">
      <c r="A6" s="21"/>
      <c r="B6" s="22">
        <v>3</v>
      </c>
      <c r="C6" s="24" t="s">
        <v>10</v>
      </c>
      <c r="D6" s="24"/>
      <c r="E6" s="25">
        <v>0.65</v>
      </c>
      <c r="F6" s="26"/>
      <c r="G6" s="27"/>
      <c r="H6" s="27"/>
      <c r="I6" s="19"/>
    </row>
    <row r="7" ht="24" customHeight="1" spans="1:9">
      <c r="A7" s="21"/>
      <c r="B7" s="22">
        <v>4</v>
      </c>
      <c r="C7" s="24" t="s">
        <v>11</v>
      </c>
      <c r="D7" s="24"/>
      <c r="E7" s="28" t="s">
        <v>8</v>
      </c>
      <c r="F7" s="28">
        <f>ROUND(SUM(F4:H5),2)</f>
        <v>3</v>
      </c>
      <c r="G7" s="29"/>
      <c r="H7" s="30"/>
      <c r="I7" s="31" t="s">
        <v>12</v>
      </c>
    </row>
    <row r="8" ht="32" customHeight="1" spans="1:9">
      <c r="A8" s="21"/>
      <c r="B8" s="22" t="s">
        <v>1</v>
      </c>
      <c r="C8" s="23" t="s">
        <v>13</v>
      </c>
      <c r="D8" s="23"/>
      <c r="E8" s="23" t="s">
        <v>3</v>
      </c>
      <c r="F8" s="23" t="s">
        <v>14</v>
      </c>
      <c r="G8" s="23" t="s">
        <v>15</v>
      </c>
      <c r="H8" s="23" t="s">
        <v>16</v>
      </c>
      <c r="I8" s="19"/>
    </row>
    <row r="9" ht="24" customHeight="1" spans="1:9">
      <c r="A9" s="21"/>
      <c r="B9" s="22">
        <v>5</v>
      </c>
      <c r="C9" s="23" t="s">
        <v>17</v>
      </c>
      <c r="D9" s="23"/>
      <c r="E9" s="32">
        <v>0.3</v>
      </c>
      <c r="F9" s="23">
        <v>20</v>
      </c>
      <c r="G9" s="33"/>
      <c r="H9" s="23">
        <f t="shared" ref="H9:H15" si="0">F9*ROUND(G9,2)</f>
        <v>0</v>
      </c>
      <c r="I9" s="19" t="s">
        <v>18</v>
      </c>
    </row>
    <row r="10" ht="24" customHeight="1" spans="1:9">
      <c r="A10" s="21"/>
      <c r="B10" s="22">
        <v>6</v>
      </c>
      <c r="C10" s="23" t="s">
        <v>19</v>
      </c>
      <c r="D10" s="23"/>
      <c r="E10" s="32">
        <v>0.3</v>
      </c>
      <c r="F10" s="23">
        <v>30</v>
      </c>
      <c r="G10" s="33"/>
      <c r="H10" s="23">
        <f t="shared" si="0"/>
        <v>0</v>
      </c>
      <c r="I10" s="19" t="s">
        <v>18</v>
      </c>
    </row>
    <row r="11" ht="24" customHeight="1" spans="1:9">
      <c r="A11" s="21"/>
      <c r="B11" s="22">
        <v>7</v>
      </c>
      <c r="C11" s="23" t="s">
        <v>20</v>
      </c>
      <c r="D11" s="23"/>
      <c r="E11" s="32">
        <v>0.3</v>
      </c>
      <c r="F11" s="23">
        <v>45</v>
      </c>
      <c r="G11" s="33"/>
      <c r="H11" s="23">
        <f t="shared" si="0"/>
        <v>0</v>
      </c>
      <c r="I11" s="19" t="s">
        <v>18</v>
      </c>
    </row>
    <row r="12" ht="24" customHeight="1" spans="1:9">
      <c r="A12" s="21"/>
      <c r="B12" s="22">
        <v>8</v>
      </c>
      <c r="C12" s="19" t="s">
        <v>21</v>
      </c>
      <c r="D12" s="19" t="s">
        <v>22</v>
      </c>
      <c r="E12" s="32">
        <v>0.15</v>
      </c>
      <c r="F12" s="23">
        <v>2</v>
      </c>
      <c r="G12" s="33"/>
      <c r="H12" s="23">
        <f t="shared" si="0"/>
        <v>0</v>
      </c>
      <c r="I12" s="19" t="s">
        <v>23</v>
      </c>
    </row>
    <row r="13" ht="24" customHeight="1" spans="1:9">
      <c r="A13" s="21"/>
      <c r="B13" s="22">
        <v>9</v>
      </c>
      <c r="C13" s="19"/>
      <c r="D13" s="19" t="s">
        <v>24</v>
      </c>
      <c r="E13" s="32">
        <v>0.1</v>
      </c>
      <c r="F13" s="23">
        <v>15</v>
      </c>
      <c r="G13" s="33"/>
      <c r="H13" s="23">
        <f t="shared" si="0"/>
        <v>0</v>
      </c>
      <c r="I13" s="19"/>
    </row>
    <row r="14" ht="24" customHeight="1" spans="1:9">
      <c r="A14" s="21"/>
      <c r="B14" s="22">
        <v>10</v>
      </c>
      <c r="C14" s="19"/>
      <c r="D14" s="19" t="s">
        <v>25</v>
      </c>
      <c r="E14" s="32">
        <v>0.08</v>
      </c>
      <c r="F14" s="23">
        <v>30</v>
      </c>
      <c r="G14" s="33"/>
      <c r="H14" s="23">
        <f t="shared" si="0"/>
        <v>0</v>
      </c>
      <c r="I14" s="19"/>
    </row>
    <row r="15" ht="24" customHeight="1" spans="1:9">
      <c r="A15" s="21"/>
      <c r="B15" s="22">
        <v>11</v>
      </c>
      <c r="C15" s="19"/>
      <c r="D15" s="19" t="s">
        <v>26</v>
      </c>
      <c r="E15" s="32">
        <v>0.05</v>
      </c>
      <c r="F15" s="23">
        <v>15</v>
      </c>
      <c r="G15" s="33"/>
      <c r="H15" s="23">
        <f t="shared" si="0"/>
        <v>0</v>
      </c>
      <c r="I15" s="19"/>
    </row>
    <row r="16" ht="24" customHeight="1" spans="1:9">
      <c r="A16" s="21"/>
      <c r="B16" s="22">
        <v>12</v>
      </c>
      <c r="C16" s="28" t="s">
        <v>27</v>
      </c>
      <c r="D16" s="29"/>
      <c r="E16" s="29"/>
      <c r="F16" s="24">
        <f>SUM(H9:H15)</f>
        <v>0</v>
      </c>
      <c r="G16" s="24"/>
      <c r="H16" s="24"/>
      <c r="I16" s="31" t="s">
        <v>28</v>
      </c>
    </row>
    <row r="17" ht="61" customHeight="1" spans="1:9">
      <c r="A17" s="34" t="s">
        <v>29</v>
      </c>
      <c r="B17" s="35"/>
      <c r="C17" s="28" t="s">
        <v>30</v>
      </c>
      <c r="D17" s="29"/>
      <c r="E17" s="29"/>
      <c r="F17" s="28">
        <v>2.7</v>
      </c>
      <c r="G17" s="29"/>
      <c r="H17" s="30"/>
      <c r="I17" s="31" t="s">
        <v>31</v>
      </c>
    </row>
    <row r="18" ht="24" customHeight="1" spans="1:9">
      <c r="A18" s="21" t="s">
        <v>32</v>
      </c>
      <c r="B18" s="21"/>
      <c r="C18" s="28" t="s">
        <v>33</v>
      </c>
      <c r="D18" s="29"/>
      <c r="E18" s="29"/>
      <c r="F18" s="28">
        <f>F17+F16+F7</f>
        <v>5.7</v>
      </c>
      <c r="G18" s="29"/>
      <c r="H18" s="30"/>
      <c r="I18" s="31" t="s">
        <v>34</v>
      </c>
    </row>
    <row r="19" ht="24" customHeight="1" spans="1:9">
      <c r="A19" s="21" t="s">
        <v>35</v>
      </c>
      <c r="B19" s="21"/>
      <c r="C19" s="28" t="s">
        <v>36</v>
      </c>
      <c r="D19" s="29"/>
      <c r="E19" s="29"/>
      <c r="F19" s="24">
        <f>F18*0.15</f>
        <v>0.855</v>
      </c>
      <c r="G19" s="24"/>
      <c r="H19" s="24"/>
      <c r="I19" s="31" t="s">
        <v>37</v>
      </c>
    </row>
    <row r="20" ht="24" customHeight="1" spans="1:9">
      <c r="A20" s="21" t="s">
        <v>38</v>
      </c>
      <c r="B20" s="21"/>
      <c r="C20" s="28" t="s">
        <v>39</v>
      </c>
      <c r="D20" s="29"/>
      <c r="E20" s="29"/>
      <c r="F20" s="24">
        <v>2</v>
      </c>
      <c r="G20" s="24"/>
      <c r="H20" s="24"/>
      <c r="I20" s="31"/>
    </row>
    <row r="21" ht="24" customHeight="1" spans="1:9">
      <c r="A21" s="21" t="s">
        <v>40</v>
      </c>
      <c r="B21" s="21"/>
      <c r="C21" s="28" t="s">
        <v>16</v>
      </c>
      <c r="D21" s="29"/>
      <c r="E21" s="29"/>
      <c r="F21" s="24">
        <f>F18+F19+F20</f>
        <v>8.555</v>
      </c>
      <c r="G21" s="24"/>
      <c r="H21" s="24"/>
      <c r="I21" s="31"/>
    </row>
    <row r="25" spans="1:9">
      <c r="G25" s="36"/>
    </row>
  </sheetData>
  <sheetProtection algorithmName="SHA-512" hashValue="skxtytfqss8WxOw6mnOrWwmRhFYXJGdma3aFNdIQ3b75FGpVFFgrjaE1IVnkjIAeteXE8vfh4sdg0aW1x0w4FQ==" saltValue="yPGd814uEcQ6wRB5WTjVlA==" spinCount="100000" sheet="1" objects="1"/>
  <mergeCells count="36">
    <mergeCell ref="A1:I1"/>
    <mergeCell ref="A3:B3"/>
    <mergeCell ref="C3:D3"/>
    <mergeCell ref="F3:H3"/>
    <mergeCell ref="C4:D4"/>
    <mergeCell ref="F4:H4"/>
    <mergeCell ref="C5:D5"/>
    <mergeCell ref="F5:H5"/>
    <mergeCell ref="C6:D6"/>
    <mergeCell ref="F6:H6"/>
    <mergeCell ref="C7:D7"/>
    <mergeCell ref="F7:H7"/>
    <mergeCell ref="C8:D8"/>
    <mergeCell ref="C9:D9"/>
    <mergeCell ref="C10:D10"/>
    <mergeCell ref="C11:D11"/>
    <mergeCell ref="C16:D16"/>
    <mergeCell ref="F16:H16"/>
    <mergeCell ref="A17:B17"/>
    <mergeCell ref="C17:D17"/>
    <mergeCell ref="F17:H17"/>
    <mergeCell ref="A18:B18"/>
    <mergeCell ref="C18:D18"/>
    <mergeCell ref="F18:H18"/>
    <mergeCell ref="A19:B19"/>
    <mergeCell ref="C19:D19"/>
    <mergeCell ref="F19:H19"/>
    <mergeCell ref="A20:B20"/>
    <mergeCell ref="C20:D20"/>
    <mergeCell ref="F20:H20"/>
    <mergeCell ref="A21:B21"/>
    <mergeCell ref="C21:D21"/>
    <mergeCell ref="F21:H21"/>
    <mergeCell ref="A4:A16"/>
    <mergeCell ref="C12:C15"/>
    <mergeCell ref="I12:I15"/>
  </mergeCells>
  <dataValidations count="2">
    <dataValidation type="decimal" operator="lessThanOrEqual" allowBlank="1" showInputMessage="1" showErrorMessage="1" sqref="F6">
      <formula1>#REF!</formula1>
    </dataValidation>
    <dataValidation type="decimal" operator="lessThanOrEqual" allowBlank="1" showInputMessage="1" showErrorMessage="1" sqref="G6:H6">
      <formula1>F6</formula1>
    </dataValidation>
  </dataValidations>
  <pageMargins left="0.7" right="0.7" top="0.75" bottom="0.75" header="0.3" footer="0.3"/>
  <pageSetup paperSize="9" scale="86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zoomScale="205" zoomScaleNormal="205" workbookViewId="0">
      <selection activeCell="B3" sqref="A3:I14"/>
    </sheetView>
  </sheetViews>
  <sheetFormatPr defaultColWidth="8.35833333333333" defaultRowHeight="12"/>
  <cols>
    <col min="1" max="1" width="4.64166666666667" style="1" customWidth="1"/>
    <col min="2" max="2" width="44.4666666666667" style="1" customWidth="1"/>
    <col min="3" max="3" width="9.875" style="1"/>
    <col min="4" max="9" width="10.8" style="1" customWidth="1"/>
    <col min="10" max="16384" width="8.35833333333333" style="1"/>
  </cols>
  <sheetData>
    <row r="1" s="1" customFormat="1" ht="30" customHeight="1" spans="1:9">
      <c r="A1" s="2" t="s">
        <v>41</v>
      </c>
      <c r="B1" s="2"/>
      <c r="C1" s="2"/>
      <c r="D1" s="2"/>
      <c r="E1" s="2"/>
      <c r="F1" s="2"/>
      <c r="G1" s="2"/>
      <c r="H1" s="2"/>
      <c r="I1" s="2"/>
    </row>
    <row r="2" s="1" customFormat="1" spans="1:9">
      <c r="A2" s="2"/>
      <c r="B2" s="2"/>
      <c r="C2" s="2"/>
      <c r="D2" s="2"/>
      <c r="E2" s="2"/>
      <c r="F2" s="2"/>
      <c r="G2" s="2"/>
      <c r="H2" s="2"/>
      <c r="I2" s="2"/>
    </row>
    <row r="3" s="1" customFormat="1" ht="36" spans="1:9">
      <c r="A3" s="3" t="s">
        <v>1</v>
      </c>
      <c r="B3" s="4" t="s">
        <v>42</v>
      </c>
      <c r="C3" s="4" t="s">
        <v>43</v>
      </c>
      <c r="D3" s="4" t="s">
        <v>44</v>
      </c>
      <c r="E3" s="4" t="s">
        <v>45</v>
      </c>
      <c r="F3" s="4" t="s">
        <v>46</v>
      </c>
      <c r="G3" s="4" t="s">
        <v>47</v>
      </c>
      <c r="H3" s="4" t="s">
        <v>48</v>
      </c>
      <c r="I3" s="4" t="s">
        <v>49</v>
      </c>
    </row>
    <row r="4" s="1" customFormat="1" spans="1:9">
      <c r="A4" s="5">
        <v>1</v>
      </c>
      <c r="B4" s="6" t="s">
        <v>50</v>
      </c>
      <c r="C4" s="7">
        <v>887</v>
      </c>
      <c r="D4" s="7"/>
      <c r="E4" s="7"/>
      <c r="F4" s="7"/>
      <c r="G4" s="7">
        <f t="shared" ref="G4:G8" si="0">IF(C4&lt;=500,C4*1.8/1000,IF(C4&lt;=1000,500*1.8/1000+(C4-500)*1.4/1000,IF(C4&lt;=5000,500*1.8/1000+500*1.4/1000+(C4-1000)*1.1/1000,IF(C4&lt;=10000,500*1.8/1000+500*1.4/1000+4000*1.1/1000+(C4-5000)*0.9/1000,0))))</f>
        <v>1.4418</v>
      </c>
      <c r="H4" s="7">
        <f>汇总表!$F$6</f>
        <v>0</v>
      </c>
      <c r="I4" s="7">
        <f t="shared" ref="I4:I8" si="1">IF(G4*H4&lt;0.3,0.3,G4*H4)</f>
        <v>0.3</v>
      </c>
    </row>
    <row r="5" s="1" customFormat="1" spans="1:9">
      <c r="A5" s="5">
        <v>2</v>
      </c>
      <c r="B5" s="6" t="s">
        <v>51</v>
      </c>
      <c r="C5" s="7">
        <v>690</v>
      </c>
      <c r="D5" s="7"/>
      <c r="E5" s="7"/>
      <c r="F5" s="7"/>
      <c r="G5" s="7">
        <f t="shared" si="0"/>
        <v>1.166</v>
      </c>
      <c r="H5" s="7">
        <f>汇总表!$F$6</f>
        <v>0</v>
      </c>
      <c r="I5" s="7">
        <f t="shared" si="1"/>
        <v>0.3</v>
      </c>
    </row>
    <row r="6" s="1" customFormat="1" spans="1:9">
      <c r="A6" s="5">
        <v>3</v>
      </c>
      <c r="B6" s="6" t="s">
        <v>52</v>
      </c>
      <c r="C6" s="8">
        <v>354</v>
      </c>
      <c r="D6" s="7"/>
      <c r="E6" s="7"/>
      <c r="F6" s="7"/>
      <c r="G6" s="7">
        <f t="shared" si="0"/>
        <v>0.6372</v>
      </c>
      <c r="H6" s="7">
        <f>汇总表!$F$6</f>
        <v>0</v>
      </c>
      <c r="I6" s="7">
        <f t="shared" si="1"/>
        <v>0.3</v>
      </c>
    </row>
    <row r="7" s="1" customFormat="1" ht="24" spans="1:9">
      <c r="A7" s="5">
        <v>4</v>
      </c>
      <c r="B7" s="6" t="s">
        <v>53</v>
      </c>
      <c r="C7" s="7">
        <v>35</v>
      </c>
      <c r="D7" s="7"/>
      <c r="E7" s="7"/>
      <c r="F7" s="7"/>
      <c r="G7" s="7">
        <f t="shared" si="0"/>
        <v>0.063</v>
      </c>
      <c r="H7" s="7">
        <f>汇总表!$F$6</f>
        <v>0</v>
      </c>
      <c r="I7" s="7">
        <f t="shared" si="1"/>
        <v>0.3</v>
      </c>
    </row>
    <row r="8" s="1" customFormat="1" spans="1:9">
      <c r="A8" s="5">
        <v>5</v>
      </c>
      <c r="B8" s="6" t="s">
        <v>54</v>
      </c>
      <c r="C8" s="7">
        <v>1818</v>
      </c>
      <c r="D8" s="7"/>
      <c r="E8" s="7"/>
      <c r="F8" s="7"/>
      <c r="G8" s="7">
        <f t="shared" si="0"/>
        <v>2.4998</v>
      </c>
      <c r="H8" s="7">
        <f>汇总表!$F$6</f>
        <v>0</v>
      </c>
      <c r="I8" s="7">
        <f t="shared" si="1"/>
        <v>0.3</v>
      </c>
    </row>
    <row r="9" s="1" customFormat="1" spans="1:9">
      <c r="A9" s="5">
        <v>6</v>
      </c>
      <c r="B9" s="9" t="s">
        <v>55</v>
      </c>
      <c r="C9" s="7">
        <v>4885.12</v>
      </c>
      <c r="D9" s="7">
        <f>IF(C9&lt;=500,C9*2.7/1000,IF(C9&lt;=1000,500*2.7/1000+(C9-500)*2.5/1000,IF(C9&lt;=5000,500*2.7/1000+500*2.5/1000+(C9-1000)*2.1/1000,IF(C9&lt;=10000,500*2.7/1000+500*2.5/1000+4000*2.1/1000+(C9-5000)*1.9/1000,0))))</f>
        <v>10.758752</v>
      </c>
      <c r="E9" s="7">
        <f>汇总表!$F$6</f>
        <v>0</v>
      </c>
      <c r="F9" s="7">
        <f>IF(D9*E9&lt;0.3,0.3,D9*E9)</f>
        <v>0.3</v>
      </c>
      <c r="G9" s="7"/>
      <c r="H9" s="7"/>
      <c r="I9" s="7"/>
    </row>
    <row r="10" s="1" customFormat="1" spans="1:9">
      <c r="A10" s="5">
        <v>7</v>
      </c>
      <c r="B10" s="9" t="s">
        <v>56</v>
      </c>
      <c r="C10" s="7">
        <v>164.22</v>
      </c>
      <c r="D10" s="7">
        <f>IF(C10&lt;=500,C10*2.7/1000,IF(C10&lt;=1000,500*2.7/1000+(C10-500)*2.5/1000,IF(C10&lt;=5000,500*2.7/1000+500*2.5/1000+(C10-1000)*2.1/1000,IF(C10&lt;=10000,500*2.7/1000+500*2.5/1000+4000*2.1/1000+(C10-5000)*1.9/1000,0))))</f>
        <v>0.443394</v>
      </c>
      <c r="E10" s="7">
        <f>汇总表!$F$6</f>
        <v>0</v>
      </c>
      <c r="F10" s="7">
        <f>IF(D10*E10&lt;0.3,0.3,D10*E10)</f>
        <v>0.3</v>
      </c>
      <c r="G10" s="7"/>
      <c r="H10" s="7"/>
      <c r="I10" s="7"/>
    </row>
    <row r="11" s="1" customFormat="1" spans="1:9">
      <c r="A11" s="5">
        <v>8</v>
      </c>
      <c r="B11" s="10" t="s">
        <v>57</v>
      </c>
      <c r="C11" s="11">
        <v>264.81</v>
      </c>
      <c r="D11" s="7">
        <f>IF(C11&lt;=500,C11*2.7/1000,IF(C11&lt;=1000,500*2.7/1000+(C11-500)*2.5/1000,IF(C11&lt;=5000,500*2.7/1000+500*2.5/1000+(C11-1000)*2.1/1000,IF(C11&lt;=10000,500*2.7/1000+500*2.5/1000+4000*2.1/1000+(C11-5000)*1.9/1000,0))))</f>
        <v>0.714987</v>
      </c>
      <c r="E11" s="7">
        <f>汇总表!$F$6</f>
        <v>0</v>
      </c>
      <c r="F11" s="7">
        <f>IF(D11*E11&lt;0.3,0.3,D11*E11)</f>
        <v>0.3</v>
      </c>
      <c r="G11" s="7"/>
      <c r="H11" s="7"/>
      <c r="I11" s="7"/>
    </row>
    <row r="12" s="1" customFormat="1" ht="24" spans="1:9">
      <c r="A12" s="5">
        <v>9</v>
      </c>
      <c r="B12" s="9" t="s">
        <v>58</v>
      </c>
      <c r="C12" s="12">
        <v>309.35</v>
      </c>
      <c r="D12" s="7">
        <f>IF(C12&lt;=500,C12*2.7/1000,IF(C12&lt;=1000,500*2.7/1000+(C12-500)*2.5/1000,IF(C12&lt;=5000,500*2.7/1000+500*2.5/1000+(C12-1000)*2.1/1000,IF(C12&lt;=10000,500*2.7/1000+500*2.5/1000+4000*2.1/1000+(C12-5000)*1.9/1000,0))))</f>
        <v>0.835245</v>
      </c>
      <c r="E12" s="7">
        <f>汇总表!$F$6</f>
        <v>0</v>
      </c>
      <c r="F12" s="7">
        <f>IF(D12*E12&lt;0.3,0.3,D12*E12)</f>
        <v>0.3</v>
      </c>
      <c r="G12" s="7"/>
      <c r="H12" s="7"/>
      <c r="I12" s="7"/>
    </row>
    <row r="13" s="1" customFormat="1" spans="1:9">
      <c r="A13" s="5">
        <v>10</v>
      </c>
      <c r="B13" s="9" t="s">
        <v>59</v>
      </c>
      <c r="C13" s="12">
        <v>136.29</v>
      </c>
      <c r="D13" s="7">
        <f>IF(C13&lt;=500,C13*2.7/1000,IF(C13&lt;=1000,500*2.7/1000+(C13-500)*2.5/1000,IF(C13&lt;=5000,500*2.7/1000+500*2.5/1000+(C13-1000)*2.1/1000,IF(C13&lt;=10000,500*2.7/1000+500*2.5/1000+4000*2.1/1000+(C13-5000)*1.9/1000,0))))</f>
        <v>0.367983</v>
      </c>
      <c r="E13" s="7">
        <f>汇总表!$F$6</f>
        <v>0</v>
      </c>
      <c r="F13" s="7">
        <f>IF(D13*E13&lt;0.3,0.3,D13*E13)</f>
        <v>0.3</v>
      </c>
      <c r="G13" s="7"/>
      <c r="H13" s="7"/>
      <c r="I13" s="7"/>
    </row>
    <row r="14" s="1" customFormat="1" spans="1:9">
      <c r="A14" s="3" t="s">
        <v>60</v>
      </c>
      <c r="B14" s="3"/>
      <c r="C14" s="3"/>
      <c r="D14" s="13"/>
      <c r="E14" s="13"/>
      <c r="F14" s="13">
        <f>SUM(F4:F13)</f>
        <v>1.5</v>
      </c>
      <c r="G14" s="13"/>
      <c r="H14" s="13"/>
      <c r="I14" s="13">
        <f>SUM(I4:I13)</f>
        <v>1.5</v>
      </c>
    </row>
  </sheetData>
  <sheetProtection algorithmName="SHA-512" hashValue="qCWldhtxyk5WwUuxgGpNJQobNrRBVqMwzEEwm/mONWhTxgih5lOpOyzcx+kukx/gvxnsPmWCGnYe//ZtW/nQ1Q==" saltValue="zhAACCS0UzmN4yj0LUgiiQ==" spinCount="100000" sheet="1" objects="1"/>
  <mergeCells count="2">
    <mergeCell ref="A1:I1"/>
    <mergeCell ref="A14:C14"/>
  </mergeCells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5" master="" otherUserPermission="visible"/>
  <rangeList sheetStid="7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汇总表</vt:lpstr>
      <vt:lpstr>1标段费用明细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呼禹</cp:lastModifiedBy>
  <dcterms:created xsi:type="dcterms:W3CDTF">2025-08-24T02:35:00Z</dcterms:created>
  <dcterms:modified xsi:type="dcterms:W3CDTF">2026-04-10T08:42:18Z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DFF83F32316F4CF5AD3FDA5EA0876868_13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