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汇总表" sheetId="5" r:id="rId1"/>
    <sheet name="2标段费用明细 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17311</author>
  </authors>
  <commentList>
    <comment ref="F16" authorId="0">
      <text>
        <r>
          <rPr>
            <b/>
            <sz val="9"/>
            <rFont val="宋体"/>
            <charset val="134"/>
          </rPr>
          <t>17311: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<sst xmlns="http://schemas.openxmlformats.org/spreadsheetml/2006/main" count="67" uniqueCount="60">
  <si>
    <t>2026年高管中心工程养护造价咨询项目汇总表
标段2：交安、日常、绿化、综合类项目造价咨询服务</t>
  </si>
  <si>
    <t>序号</t>
  </si>
  <si>
    <t>造价咨询项目</t>
  </si>
  <si>
    <t>分项报价限价</t>
  </si>
  <si>
    <t>合计收费（万元）</t>
  </si>
  <si>
    <t>备注</t>
  </si>
  <si>
    <t>一</t>
  </si>
  <si>
    <t>合同工程量清单编制</t>
  </si>
  <si>
    <t>/</t>
  </si>
  <si>
    <t>结算审核</t>
  </si>
  <si>
    <t>费率</t>
  </si>
  <si>
    <t>小计①</t>
  </si>
  <si>
    <t>+1+2</t>
  </si>
  <si>
    <t>项目</t>
  </si>
  <si>
    <t>数量</t>
  </si>
  <si>
    <t>综合单价（万元）</t>
  </si>
  <si>
    <t>合计（万元）</t>
  </si>
  <si>
    <t>中间计量支付审核</t>
  </si>
  <si>
    <t>单价包干</t>
  </si>
  <si>
    <t>变更审核</t>
  </si>
  <si>
    <t>现场造价咨询服务</t>
  </si>
  <si>
    <t>正高级职称人员费用(万元/人.天)</t>
  </si>
  <si>
    <t>1、根据招标人派单开展相关工作，服务内容包含计量、变更、结算现场审核，参加工地例会；
2、根据招标人或其现场代表签认工作量进行计量；
3、报价含每次现场服务的人工费、食宿费、差旅费、利润、税金等所有费用。</t>
  </si>
  <si>
    <t>副高级职称人员费用(万元/人.天)</t>
  </si>
  <si>
    <t>中级职称人员费用(万元/人.天)</t>
  </si>
  <si>
    <t>初级职称人员费用(万元/人.天)</t>
  </si>
  <si>
    <t>小计②</t>
  </si>
  <si>
    <t>=5+6+7+8+9+10</t>
  </si>
  <si>
    <t>二</t>
  </si>
  <si>
    <t>省级高速公路维护项目（道路养护部分）支出预算标准审核（万元）</t>
  </si>
  <si>
    <t>对照《江苏省省级高速公路维护项目（道路养护部分）支出预算标准（试行）》等造价相关文件，结合往年高管中心工程养护部门预算，审核本标段专业范围内2027年工程养护部门预算的规范性、合理性、严谨性等，形成问题清单和工作建议。
测算标准：1名高级工程师（1000元）+1名中级工程师（800元）*15日</t>
  </si>
  <si>
    <t>三</t>
  </si>
  <si>
    <t>清单小计（万元）</t>
  </si>
  <si>
    <t>=小计①+小计②+二</t>
  </si>
  <si>
    <t>四</t>
  </si>
  <si>
    <t>暂列金额15%（万元）</t>
  </si>
  <si>
    <t>=清单小计*15%</t>
  </si>
  <si>
    <t>五</t>
  </si>
  <si>
    <t>招标代理费（万元）</t>
  </si>
  <si>
    <t>六</t>
  </si>
  <si>
    <t>2026年高管中心工程养护造价咨询项目费用明细
标段2：交安、日常、绿化、综合类项目造价咨询服务</t>
  </si>
  <si>
    <t>项目名称</t>
  </si>
  <si>
    <t>预算</t>
  </si>
  <si>
    <t>预算编制-预算编制基础收费</t>
  </si>
  <si>
    <t>预算编制-折扣率</t>
  </si>
  <si>
    <t>预算编制-折扣收费</t>
  </si>
  <si>
    <t>结算审核-基础收费</t>
  </si>
  <si>
    <t>结算审核-折扣率</t>
  </si>
  <si>
    <t>结算审核-折扣收费</t>
  </si>
  <si>
    <t>2024年溧宁高速无人机巡检试点项目</t>
  </si>
  <si>
    <t>2026年度高速公路养护技术综合服务日常项目</t>
  </si>
  <si>
    <t>2026-2028年高管中心日常养护管理系统数据服务项目</t>
  </si>
  <si>
    <t>冬季扫雪除冰项目</t>
  </si>
  <si>
    <t>2026-2027年度高速公路养护技术综合服务专项项目</t>
  </si>
  <si>
    <t>2026年高管中心交安设施提质升级施工项目</t>
  </si>
  <si>
    <t>2026年宁通高速公路环保设施完善项目</t>
  </si>
  <si>
    <t>2026年度宁连北段环保设施完善项目</t>
  </si>
  <si>
    <t>2026年通启高速公路意杨树清理项目</t>
  </si>
  <si>
    <t>宿泗高速公路维修保养、交安设施维护及绿化养护项目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</si>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</sst>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2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177" fontId="2" fillId="0" borderId="1" xfId="49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5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77" fontId="2" fillId="0" borderId="1" xfId="51" applyNumberFormat="1" applyFont="1" applyFill="1" applyBorder="1" applyAlignment="1" applyProtection="1">
      <alignment horizontal="center" vertical="center" wrapText="1"/>
    </xf>
    <xf numFmtId="177" fontId="2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0" fontId="3" fillId="0" borderId="1" xfId="0" applyNumberFormat="1" applyFont="1" applyBorder="1" applyAlignment="1" applyProtection="1">
      <alignment horizontal="center" vertical="center" wrapText="1"/>
    </xf>
    <xf numFmtId="10" fontId="5" fillId="0" borderId="1" xfId="0" applyNumberFormat="1" applyFont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77" fontId="3" fillId="0" borderId="5" xfId="0" applyNumberFormat="1" applyFont="1" applyBorder="1" applyAlignment="1" applyProtection="1">
      <alignment horizontal="center" vertical="center" wrapText="1"/>
    </xf>
    <xf numFmtId="177" fontId="3" fillId="0" borderId="6" xfId="0" applyNumberFormat="1" applyFont="1" applyBorder="1" applyAlignment="1" applyProtection="1">
      <alignment horizontal="center" vertical="center" wrapText="1"/>
    </xf>
    <xf numFmtId="177" fontId="3" fillId="0" borderId="5" xfId="0" applyNumberFormat="1" applyFont="1" applyFill="1" applyBorder="1" applyAlignment="1" applyProtection="1">
      <alignment horizontal="center" vertical="center" wrapText="1"/>
    </xf>
    <xf numFmtId="177" fontId="3" fillId="0" borderId="6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常规_咨询造价估算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zoomScale="160" zoomScaleNormal="160" workbookViewId="0">
      <selection activeCell="G8" sqref="G8"/>
    </sheetView>
  </sheetViews>
  <sheetFormatPr defaultColWidth="9" defaultRowHeight="12"/>
  <cols>
    <col min="1" max="1" width="5.125" style="20" customWidth="1"/>
    <col min="2" max="2" width="6.875" style="20" customWidth="1"/>
    <col min="3" max="3" width="9" style="20"/>
    <col min="4" max="4" width="26.125" style="20" customWidth="1"/>
    <col min="5" max="5" width="12.175" style="20" customWidth="1"/>
    <col min="6" max="6" width="9.125" style="20"/>
    <col min="7" max="7" width="9" style="20"/>
    <col min="8" max="8" width="9.125" style="20"/>
    <col min="9" max="9" width="63.925" style="20" customWidth="1"/>
    <col min="10" max="16" width="9" style="20"/>
    <col min="17" max="17" width="10.925" style="20"/>
    <col min="18" max="16384" width="9" style="20"/>
  </cols>
  <sheetData>
    <row r="1" ht="29" customHeight="1" spans="1:9">
      <c r="A1" s="3" t="s">
        <v>0</v>
      </c>
      <c r="B1" s="21"/>
      <c r="C1" s="21"/>
      <c r="D1" s="21"/>
      <c r="E1" s="21"/>
      <c r="F1" s="21"/>
      <c r="G1" s="21"/>
      <c r="H1" s="21"/>
      <c r="I1" s="21"/>
    </row>
    <row r="3" ht="20" customHeight="1" spans="1:9">
      <c r="A3" s="7" t="s">
        <v>1</v>
      </c>
      <c r="B3" s="7"/>
      <c r="C3" s="7" t="s">
        <v>2</v>
      </c>
      <c r="D3" s="7"/>
      <c r="E3" s="7" t="s">
        <v>3</v>
      </c>
      <c r="F3" s="7" t="s">
        <v>4</v>
      </c>
      <c r="G3" s="7"/>
      <c r="H3" s="7"/>
      <c r="I3" s="7" t="s">
        <v>5</v>
      </c>
    </row>
    <row r="4" ht="20" customHeight="1" spans="1:9">
      <c r="A4" s="22" t="s">
        <v>6</v>
      </c>
      <c r="B4" s="7">
        <v>1</v>
      </c>
      <c r="C4" s="23" t="s">
        <v>7</v>
      </c>
      <c r="D4" s="23"/>
      <c r="E4" s="23" t="s">
        <v>8</v>
      </c>
      <c r="F4" s="24">
        <f>'2标段费用明细 '!F14</f>
        <v>2.7</v>
      </c>
      <c r="G4" s="24"/>
      <c r="H4" s="24"/>
      <c r="I4" s="25"/>
    </row>
    <row r="5" ht="20" customHeight="1" spans="1:9">
      <c r="A5" s="26"/>
      <c r="B5" s="7">
        <v>2</v>
      </c>
      <c r="C5" s="23" t="s">
        <v>9</v>
      </c>
      <c r="D5" s="23"/>
      <c r="E5" s="23" t="s">
        <v>8</v>
      </c>
      <c r="F5" s="24">
        <f>'2标段费用明细 '!I14</f>
        <v>0.9</v>
      </c>
      <c r="G5" s="24"/>
      <c r="H5" s="24"/>
      <c r="I5" s="25"/>
    </row>
    <row r="6" ht="20" customHeight="1" spans="1:9">
      <c r="A6" s="26"/>
      <c r="B6" s="7">
        <v>3</v>
      </c>
      <c r="C6" s="27" t="s">
        <v>10</v>
      </c>
      <c r="D6" s="27"/>
      <c r="E6" s="28">
        <v>0.65</v>
      </c>
      <c r="F6" s="29"/>
      <c r="G6" s="29"/>
      <c r="H6" s="29"/>
      <c r="I6" s="25"/>
    </row>
    <row r="7" ht="20" customHeight="1" spans="1:9">
      <c r="A7" s="26"/>
      <c r="B7" s="7">
        <v>4</v>
      </c>
      <c r="C7" s="27" t="s">
        <v>11</v>
      </c>
      <c r="D7" s="27"/>
      <c r="E7" s="27" t="s">
        <v>8</v>
      </c>
      <c r="F7" s="30">
        <f>ROUND(SUM(F4:H5),2)</f>
        <v>3.6</v>
      </c>
      <c r="G7" s="30"/>
      <c r="H7" s="30"/>
      <c r="I7" s="25" t="s">
        <v>12</v>
      </c>
    </row>
    <row r="8" ht="31" customHeight="1" spans="1:9">
      <c r="A8" s="26"/>
      <c r="B8" s="7" t="s">
        <v>1</v>
      </c>
      <c r="C8" s="23" t="s">
        <v>13</v>
      </c>
      <c r="D8" s="23"/>
      <c r="E8" s="23" t="s">
        <v>3</v>
      </c>
      <c r="F8" s="24" t="s">
        <v>14</v>
      </c>
      <c r="G8" s="24" t="s">
        <v>15</v>
      </c>
      <c r="H8" s="24" t="s">
        <v>16</v>
      </c>
      <c r="I8" s="25"/>
    </row>
    <row r="9" ht="20" customHeight="1" spans="1:9">
      <c r="A9" s="26"/>
      <c r="B9" s="7">
        <v>5</v>
      </c>
      <c r="C9" s="23" t="s">
        <v>17</v>
      </c>
      <c r="D9" s="23"/>
      <c r="E9" s="24">
        <v>0.3</v>
      </c>
      <c r="F9" s="24">
        <v>30</v>
      </c>
      <c r="G9" s="31"/>
      <c r="H9" s="24">
        <f t="shared" ref="H9:H14" si="0">F9*ROUND(G9,2)</f>
        <v>0</v>
      </c>
      <c r="I9" s="32" t="s">
        <v>18</v>
      </c>
    </row>
    <row r="10" ht="20" customHeight="1" spans="1:9">
      <c r="A10" s="26"/>
      <c r="B10" s="7">
        <v>6</v>
      </c>
      <c r="C10" s="23" t="s">
        <v>19</v>
      </c>
      <c r="D10" s="23"/>
      <c r="E10" s="24">
        <v>0.3</v>
      </c>
      <c r="F10" s="24">
        <v>30</v>
      </c>
      <c r="G10" s="31"/>
      <c r="H10" s="24">
        <f t="shared" si="0"/>
        <v>0</v>
      </c>
      <c r="I10" s="25" t="s">
        <v>18</v>
      </c>
    </row>
    <row r="11" ht="20" customHeight="1" spans="1:9">
      <c r="A11" s="26"/>
      <c r="B11" s="7">
        <v>7</v>
      </c>
      <c r="C11" s="7" t="s">
        <v>20</v>
      </c>
      <c r="D11" s="7" t="s">
        <v>21</v>
      </c>
      <c r="E11" s="24">
        <v>0.15</v>
      </c>
      <c r="F11" s="24">
        <v>2</v>
      </c>
      <c r="G11" s="31"/>
      <c r="H11" s="24">
        <f t="shared" si="0"/>
        <v>0</v>
      </c>
      <c r="I11" s="25" t="s">
        <v>22</v>
      </c>
    </row>
    <row r="12" ht="20" customHeight="1" spans="1:9">
      <c r="A12" s="26"/>
      <c r="B12" s="7">
        <v>8</v>
      </c>
      <c r="C12" s="7"/>
      <c r="D12" s="7" t="s">
        <v>23</v>
      </c>
      <c r="E12" s="24">
        <v>0.1</v>
      </c>
      <c r="F12" s="24">
        <v>25</v>
      </c>
      <c r="G12" s="31"/>
      <c r="H12" s="24">
        <f t="shared" si="0"/>
        <v>0</v>
      </c>
      <c r="I12" s="25"/>
    </row>
    <row r="13" ht="20" customHeight="1" spans="1:9">
      <c r="A13" s="26"/>
      <c r="B13" s="7">
        <v>9</v>
      </c>
      <c r="C13" s="7"/>
      <c r="D13" s="7" t="s">
        <v>24</v>
      </c>
      <c r="E13" s="24">
        <v>0.08</v>
      </c>
      <c r="F13" s="24">
        <v>40</v>
      </c>
      <c r="G13" s="31"/>
      <c r="H13" s="24">
        <f t="shared" si="0"/>
        <v>0</v>
      </c>
      <c r="I13" s="25"/>
    </row>
    <row r="14" ht="20" customHeight="1" spans="1:9">
      <c r="A14" s="26"/>
      <c r="B14" s="7">
        <v>10</v>
      </c>
      <c r="C14" s="7"/>
      <c r="D14" s="7" t="s">
        <v>25</v>
      </c>
      <c r="E14" s="24">
        <v>0.05</v>
      </c>
      <c r="F14" s="24">
        <v>20</v>
      </c>
      <c r="G14" s="31"/>
      <c r="H14" s="24">
        <f t="shared" si="0"/>
        <v>0</v>
      </c>
      <c r="I14" s="25"/>
    </row>
    <row r="15" ht="20" customHeight="1" spans="1:9">
      <c r="A15" s="33"/>
      <c r="B15" s="7">
        <v>11</v>
      </c>
      <c r="C15" s="34" t="s">
        <v>26</v>
      </c>
      <c r="D15" s="35"/>
      <c r="E15" s="35"/>
      <c r="F15" s="30">
        <f>SUM(H9:H14)</f>
        <v>0</v>
      </c>
      <c r="G15" s="30"/>
      <c r="H15" s="30"/>
      <c r="I15" s="25" t="s">
        <v>27</v>
      </c>
    </row>
    <row r="16" ht="65" customHeight="1" spans="1:9">
      <c r="A16" s="4" t="s">
        <v>28</v>
      </c>
      <c r="B16" s="4"/>
      <c r="C16" s="36" t="s">
        <v>29</v>
      </c>
      <c r="D16" s="37"/>
      <c r="E16" s="37"/>
      <c r="F16" s="19">
        <v>2.7</v>
      </c>
      <c r="G16" s="19"/>
      <c r="H16" s="19"/>
      <c r="I16" s="38" t="s">
        <v>30</v>
      </c>
    </row>
    <row r="17" ht="20" customHeight="1" spans="1:15">
      <c r="A17" s="4" t="s">
        <v>31</v>
      </c>
      <c r="B17" s="4"/>
      <c r="C17" s="34" t="s">
        <v>32</v>
      </c>
      <c r="D17" s="35"/>
      <c r="E17" s="35"/>
      <c r="F17" s="30">
        <f>F7+F15+F16</f>
        <v>6.3</v>
      </c>
      <c r="G17" s="30"/>
      <c r="H17" s="30"/>
      <c r="I17" s="25" t="s">
        <v>33</v>
      </c>
    </row>
    <row r="18" ht="20" customHeight="1" spans="1:15">
      <c r="A18" s="4" t="s">
        <v>34</v>
      </c>
      <c r="B18" s="4"/>
      <c r="C18" s="34" t="s">
        <v>35</v>
      </c>
      <c r="D18" s="35"/>
      <c r="E18" s="35"/>
      <c r="F18" s="30">
        <f>ROUND(F17*0.15,2)</f>
        <v>0.95</v>
      </c>
      <c r="G18" s="30"/>
      <c r="H18" s="30"/>
      <c r="I18" s="25" t="s">
        <v>36</v>
      </c>
    </row>
    <row r="19" ht="20" customHeight="1" spans="1:15">
      <c r="A19" s="4" t="s">
        <v>37</v>
      </c>
      <c r="B19" s="4"/>
      <c r="C19" s="34" t="s">
        <v>38</v>
      </c>
      <c r="D19" s="35"/>
      <c r="E19" s="35"/>
      <c r="F19" s="30">
        <v>2</v>
      </c>
      <c r="G19" s="30"/>
      <c r="H19" s="30"/>
      <c r="I19" s="25"/>
    </row>
    <row r="20" ht="20" customHeight="1" spans="1:15">
      <c r="A20" s="4" t="s">
        <v>39</v>
      </c>
      <c r="B20" s="4"/>
      <c r="C20" s="34" t="s">
        <v>16</v>
      </c>
      <c r="D20" s="35"/>
      <c r="E20" s="35"/>
      <c r="F20" s="30">
        <f>SUM(F17:H19)</f>
        <v>9.25</v>
      </c>
      <c r="G20" s="30"/>
      <c r="H20" s="30"/>
      <c r="I20" s="25"/>
      <c r="M20" s="39"/>
      <c r="N20" s="39"/>
      <c r="O20" s="39"/>
    </row>
    <row r="21" ht="15.75" spans="1:15">
      <c r="M21" s="39"/>
      <c r="N21" s="40"/>
      <c r="O21" s="39"/>
    </row>
    <row r="22" ht="15.75" spans="1:15">
      <c r="M22" s="39"/>
      <c r="N22" s="40"/>
      <c r="O22" s="39"/>
    </row>
    <row r="23" spans="1:15">
      <c r="M23" s="39"/>
      <c r="N23" s="39"/>
      <c r="O23" s="39"/>
    </row>
    <row r="24" spans="1:15">
      <c r="M24" s="39"/>
      <c r="N24" s="39"/>
      <c r="O24" s="39"/>
    </row>
  </sheetData>
  <sheetProtection algorithmName="SHA-512" hashValue="sdd4phPv9ehsukpEWZssGwkdeaqBQmA+4FmisozHHSr8oHv5USyvW55P6FYOrXvT8ByzVGRa5aGOdh8eDUWRUg==" saltValue="1vGfDE/akXI5Lnn8fpiVZg==" spinCount="100000" sheet="1" objects="1"/>
  <mergeCells count="35">
    <mergeCell ref="A1:I1"/>
    <mergeCell ref="A3:B3"/>
    <mergeCell ref="C3:D3"/>
    <mergeCell ref="F3:H3"/>
    <mergeCell ref="C4:D4"/>
    <mergeCell ref="F4:H4"/>
    <mergeCell ref="C5:D5"/>
    <mergeCell ref="F5:H5"/>
    <mergeCell ref="C6:D6"/>
    <mergeCell ref="F6:H6"/>
    <mergeCell ref="C7:D7"/>
    <mergeCell ref="F7:H7"/>
    <mergeCell ref="C8:D8"/>
    <mergeCell ref="C9:D9"/>
    <mergeCell ref="C10:D10"/>
    <mergeCell ref="C15:D15"/>
    <mergeCell ref="F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H20"/>
    <mergeCell ref="A4:A15"/>
    <mergeCell ref="C11:C14"/>
    <mergeCell ref="I11:I14"/>
  </mergeCells>
  <dataValidations count="2">
    <dataValidation type="decimal" operator="lessThanOrEqual" allowBlank="1" showInputMessage="1" showErrorMessage="1" sqref="F6 E9:E14 G9:G14">
      <formula1>#REF!</formula1>
    </dataValidation>
    <dataValidation type="decimal" operator="lessThanOrEqual" allowBlank="1" showInputMessage="1" showErrorMessage="1" sqref="G6:H6">
      <formula1>F6</formula1>
    </dataValidation>
  </dataValidations>
  <pageMargins left="0.7" right="0.7" top="0.75" bottom="0.75" header="0.3" footer="0.3"/>
  <pageSetup paperSize="9" scale="85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220" zoomScaleNormal="220" workbookViewId="0">
      <selection activeCell="D7" sqref="D7"/>
    </sheetView>
  </sheetViews>
  <sheetFormatPr defaultColWidth="8.35833333333333" defaultRowHeight="12"/>
  <cols>
    <col min="1" max="1" width="6.39166666666667" style="1" customWidth="1"/>
    <col min="2" max="2" width="40.625" style="1" customWidth="1"/>
    <col min="3" max="3" width="9.875" style="1"/>
    <col min="4" max="9" width="10.8" style="1" customWidth="1"/>
    <col min="10" max="16384" width="8.35833333333333" style="1"/>
  </cols>
  <sheetData>
    <row r="1" s="1" customFormat="1" ht="28" customHeight="1" spans="1:9">
      <c r="A1" s="3" t="s">
        <v>40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3"/>
      <c r="B2" s="3"/>
      <c r="C2" s="3"/>
      <c r="D2" s="3"/>
      <c r="E2" s="3"/>
      <c r="F2" s="3"/>
      <c r="G2" s="3"/>
      <c r="H2" s="3"/>
      <c r="I2" s="3"/>
    </row>
    <row r="3" s="1" customFormat="1" ht="36" spans="1:9">
      <c r="A3" s="4" t="s">
        <v>1</v>
      </c>
      <c r="B3" s="5" t="s">
        <v>41</v>
      </c>
      <c r="C3" s="5" t="s">
        <v>42</v>
      </c>
      <c r="D3" s="6" t="s">
        <v>43</v>
      </c>
      <c r="E3" s="6" t="s">
        <v>44</v>
      </c>
      <c r="F3" s="6" t="s">
        <v>45</v>
      </c>
      <c r="G3" s="6" t="s">
        <v>46</v>
      </c>
      <c r="H3" s="6" t="s">
        <v>47</v>
      </c>
      <c r="I3" s="6" t="s">
        <v>48</v>
      </c>
    </row>
    <row r="4" s="1" customFormat="1" spans="1:9">
      <c r="A4" s="7">
        <v>1</v>
      </c>
      <c r="B4" s="8" t="s">
        <v>49</v>
      </c>
      <c r="C4" s="9">
        <v>56.6</v>
      </c>
      <c r="D4" s="10"/>
      <c r="E4" s="10"/>
      <c r="F4" s="10"/>
      <c r="G4" s="11">
        <f>IF(C4&lt;=500,C4*1.8/1000,IF(C4&lt;=1000,500*1.8/1000+(C4-500)*1.4/1000,IF(C4&lt;=5000,500*1.8/1000+500*1.4/1000+(C4-1000)*1.1/1000,IF(C4&lt;=10000,500*1.8/1000+500*1.4/1000+4000*1.1/1000+(C4-5000)*0.9/1000,0))))</f>
        <v>0.10188</v>
      </c>
      <c r="H4" s="11">
        <f>汇总表!$F$6</f>
        <v>0</v>
      </c>
      <c r="I4" s="11">
        <f>IF(G4*H4&lt;0.3,0.3,G4*H4)</f>
        <v>0.3</v>
      </c>
    </row>
    <row r="5" s="1" customFormat="1" spans="1:9">
      <c r="A5" s="7">
        <v>2</v>
      </c>
      <c r="B5" s="8" t="s">
        <v>50</v>
      </c>
      <c r="C5" s="9">
        <v>1878.2</v>
      </c>
      <c r="D5" s="10">
        <f>IF(C5&lt;=500,C5*2.7/1000,IF(C5&lt;=1000,500*2.7/1000+(C5-500)*2.5/1000,IF(C5&lt;=5000,500*2.7/1000+500*2.5/1000+(C5-1000)*2.1/1000,IF(C5&lt;=10000,500*2.7/1000+500*2.5/1000+4000*2.1/1000+(C5-5000)*1.9/1000,0))))</f>
        <v>4.44422</v>
      </c>
      <c r="E5" s="11">
        <f>汇总表!$F$6</f>
        <v>0</v>
      </c>
      <c r="F5" s="10">
        <f>IF(D5*E5&lt;0.3,0.3,D5*E5)</f>
        <v>0.3</v>
      </c>
      <c r="G5" s="11">
        <f>IF(C5&lt;=500,C5*1.8/1000,IF(C5&lt;=1000,500*1.8/1000+(C5-500)*1.4/1000,IF(C5&lt;=5000,500*1.8/1000+500*1.4/1000+(C5-1000)*1.1/1000,IF(C5&lt;=10000,500*1.8/1000+500*1.4/1000+4000*1.1/1000+(C5-5000)*0.9/1000,0))))</f>
        <v>2.56602</v>
      </c>
      <c r="H5" s="11">
        <f>汇总表!$F$6</f>
        <v>0</v>
      </c>
      <c r="I5" s="11">
        <f>IF(G5*H5&lt;0.3,0.3,G5*H5)</f>
        <v>0.3</v>
      </c>
    </row>
    <row r="6" s="1" customFormat="1" spans="1:9">
      <c r="A6" s="7">
        <v>3</v>
      </c>
      <c r="B6" s="12" t="s">
        <v>51</v>
      </c>
      <c r="C6" s="9">
        <v>7</v>
      </c>
      <c r="D6" s="10">
        <f>IF(C6&lt;=500,C6*2.7/1000,IF(C6&lt;=1000,500*2.7/1000+(C6-500)*2.5/1000,IF(C6&lt;=5000,500*2.7/1000+500*2.5/1000+(C6-1000)*2.1/1000,IF(C6&lt;=10000,500*2.7/1000+500*2.5/1000+4000*2.1/1000+(C6-5000)*1.9/1000,0))))</f>
        <v>0.0189</v>
      </c>
      <c r="E6" s="11">
        <f>汇总表!$F$6</f>
        <v>0</v>
      </c>
      <c r="F6" s="10">
        <f>IF(D6*E6&lt;0.3,0.3,D6*E6)</f>
        <v>0.3</v>
      </c>
      <c r="G6" s="11"/>
      <c r="H6" s="11"/>
      <c r="I6" s="11"/>
    </row>
    <row r="7" s="1" customFormat="1" spans="1:9">
      <c r="A7" s="7">
        <v>4</v>
      </c>
      <c r="B7" s="12" t="s">
        <v>52</v>
      </c>
      <c r="C7" s="9">
        <v>2500</v>
      </c>
      <c r="D7" s="10">
        <f>IF(C7&lt;=500,C7*2.7/1000,IF(C7&lt;=1000,500*2.7/1000+(C7-500)*2.5/1000,IF(C7&lt;=5000,500*2.7/1000+500*2.5/1000+(C7-1000)*2.1/1000,IF(C7&lt;=10000,500*2.7/1000+500*2.5/1000+4000*2.1/1000+(C7-5000)*1.9/1000,0))))</f>
        <v>5.75</v>
      </c>
      <c r="E7" s="11">
        <f>汇总表!$F$6</f>
        <v>0</v>
      </c>
      <c r="F7" s="10">
        <f>IF(D7*E7&lt;0.3,0.3,D7*E7)</f>
        <v>0.3</v>
      </c>
      <c r="G7" s="11"/>
      <c r="H7" s="11"/>
      <c r="I7" s="11"/>
    </row>
    <row r="8" s="1" customFormat="1" spans="1:9">
      <c r="A8" s="7">
        <v>5</v>
      </c>
      <c r="B8" s="8" t="s">
        <v>53</v>
      </c>
      <c r="C8" s="10">
        <v>300</v>
      </c>
      <c r="D8" s="10">
        <f t="shared" ref="D8:D14" si="0">IF(C8&lt;=500,C8*2.7/1000,IF(C8&lt;=1000,500*2.7/1000+(C8-500)*2.5/1000,IF(C8&lt;=5000,500*2.7/1000+500*2.5/1000+(C8-1000)*2.1/1000,IF(C8&lt;=10000,500*2.7/1000+500*2.5/1000+4000*2.1/1000+(C8-5000)*1.9/1000,0))))</f>
        <v>0.81</v>
      </c>
      <c r="E8" s="11">
        <f>汇总表!$F$6</f>
        <v>0</v>
      </c>
      <c r="F8" s="10">
        <f t="shared" ref="F8:F14" si="1">IF(D8*E8&lt;0.3,0.3,D8*E8)</f>
        <v>0.3</v>
      </c>
      <c r="G8" s="11">
        <f>IF(C8&lt;=500,C8*1.8/1000,IF(C8&lt;=1000,500*1.8/1000+(C8-500)*1.4/1000,IF(C8&lt;=5000,500*1.8/1000+500*1.4/1000+(C8-1000)*1.1/1000,IF(C8&lt;=10000,500*1.8/1000+500*1.4/1000+4000*1.1/1000+(C8-5000)*0.9/1000,0))))</f>
        <v>0.54</v>
      </c>
      <c r="H8" s="11">
        <f>汇总表!$F$6</f>
        <v>0</v>
      </c>
      <c r="I8" s="11">
        <f>IF(G8*H8&lt;0.3,0.3,G8*H8)</f>
        <v>0.3</v>
      </c>
    </row>
    <row r="9" s="2" customFormat="1" spans="1:9">
      <c r="A9" s="7">
        <v>6</v>
      </c>
      <c r="B9" s="13" t="s">
        <v>54</v>
      </c>
      <c r="C9" s="14">
        <v>3060.89</v>
      </c>
      <c r="D9" s="10">
        <f t="shared" si="0"/>
        <v>6.927869</v>
      </c>
      <c r="E9" s="11">
        <f>汇总表!$F$6</f>
        <v>0</v>
      </c>
      <c r="F9" s="10">
        <f t="shared" si="1"/>
        <v>0.3</v>
      </c>
      <c r="G9" s="10"/>
      <c r="H9" s="10"/>
      <c r="I9" s="10"/>
    </row>
    <row r="10" s="2" customFormat="1" spans="1:9">
      <c r="A10" s="7">
        <v>7</v>
      </c>
      <c r="B10" s="15" t="s">
        <v>55</v>
      </c>
      <c r="C10" s="14">
        <v>392.61</v>
      </c>
      <c r="D10" s="10">
        <f t="shared" si="0"/>
        <v>1.060047</v>
      </c>
      <c r="E10" s="11">
        <f>汇总表!$F$6</f>
        <v>0</v>
      </c>
      <c r="F10" s="10">
        <f t="shared" si="1"/>
        <v>0.3</v>
      </c>
      <c r="G10" s="10"/>
      <c r="H10" s="10"/>
      <c r="I10" s="10"/>
    </row>
    <row r="11" s="2" customFormat="1" spans="1:9">
      <c r="A11" s="7">
        <v>8</v>
      </c>
      <c r="B11" s="15" t="s">
        <v>56</v>
      </c>
      <c r="C11" s="14">
        <v>413.86</v>
      </c>
      <c r="D11" s="10">
        <f t="shared" si="0"/>
        <v>1.117422</v>
      </c>
      <c r="E11" s="11">
        <f>汇总表!$F$6</f>
        <v>0</v>
      </c>
      <c r="F11" s="10">
        <f t="shared" si="1"/>
        <v>0.3</v>
      </c>
      <c r="G11" s="10"/>
      <c r="H11" s="10"/>
      <c r="I11" s="10"/>
    </row>
    <row r="12" s="2" customFormat="1" spans="1:9">
      <c r="A12" s="7">
        <v>9</v>
      </c>
      <c r="B12" s="15" t="s">
        <v>57</v>
      </c>
      <c r="C12" s="16">
        <v>20.01</v>
      </c>
      <c r="D12" s="10">
        <f t="shared" si="0"/>
        <v>0.054027</v>
      </c>
      <c r="E12" s="11">
        <f>汇总表!$F$6</f>
        <v>0</v>
      </c>
      <c r="F12" s="10">
        <f t="shared" si="1"/>
        <v>0.3</v>
      </c>
      <c r="G12" s="10"/>
      <c r="H12" s="10"/>
      <c r="I12" s="10"/>
    </row>
    <row r="13" s="2" customFormat="1" spans="1:9">
      <c r="A13" s="7">
        <v>10</v>
      </c>
      <c r="B13" s="8" t="s">
        <v>58</v>
      </c>
      <c r="C13" s="17">
        <v>254.65</v>
      </c>
      <c r="D13" s="10">
        <f t="shared" si="0"/>
        <v>0.687555</v>
      </c>
      <c r="E13" s="11">
        <f>汇总表!$F$6</f>
        <v>0</v>
      </c>
      <c r="F13" s="10">
        <f t="shared" si="1"/>
        <v>0.3</v>
      </c>
      <c r="G13" s="10"/>
      <c r="H13" s="10"/>
      <c r="I13" s="10"/>
    </row>
    <row r="14" s="2" customFormat="1" spans="1:9">
      <c r="A14" s="18" t="s">
        <v>59</v>
      </c>
      <c r="B14" s="18"/>
      <c r="C14" s="18"/>
      <c r="D14" s="19"/>
      <c r="E14" s="19"/>
      <c r="F14" s="19">
        <f>SUM(F4:F13)</f>
        <v>2.7</v>
      </c>
      <c r="G14" s="19"/>
      <c r="H14" s="19"/>
      <c r="I14" s="19">
        <f>SUM(I4:I13)</f>
        <v>0.9</v>
      </c>
    </row>
    <row r="15" s="2" customFormat="1"/>
    <row r="16" s="2" customFormat="1"/>
    <row r="17" s="2" customFormat="1"/>
    <row r="18" s="2" customFormat="1"/>
  </sheetData>
  <sheetProtection algorithmName="SHA-512" hashValue="ZyiP3f9/YPZze3bC5lEj2ciKJmlQZesDH22EDQvBa3wkpRr7cqNibbgPThhXo1DKrjqUIH03/QIpOFwQ1hgnJQ==" saltValue="EROFm2XJpo7Hrh2QttyTnA==" spinCount="100000" sheet="1" objects="1"/>
  <mergeCells count="2">
    <mergeCell ref="A1:I1"/>
    <mergeCell ref="A14:C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2标段费用明细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呼禹</cp:lastModifiedBy>
  <dcterms:created xsi:type="dcterms:W3CDTF">2025-08-24T10:35:00Z</dcterms:created>
  <dcterms:modified xsi:type="dcterms:W3CDTF">2026-04-10T08:44:53Z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B216002BC7A14D7A8F4A590EFFDC6B6B_13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