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苏州宿迁工业园区2026-2029年度机电设备维护项目明细表" sheetId="1" r:id="rId1"/>
    <sheet name="苏宿园区机电维护项目主要维修备品备件储备报价表" sheetId="4" r:id="rId2"/>
    <sheet name="Sheet3" sheetId="3" r:id="rId3"/>
  </sheets>
  <definedNames>
    <definedName name="_xlnm._FilterDatabase" localSheetId="0" hidden="1">'苏州宿迁工业园区2026-2029年度机电设备维护项目明细表'!$A$4:$I$593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50420B2F2F34843ADD4597B8194AE5C"/>
        <xdr:cNvPicPr>
          <a:picLocks noChangeAspect="1"/>
        </xdr:cNvPicPr>
      </xdr:nvPicPr>
      <xdr:blipFill>
        <a:blip r:embed="rId1" r:link="rId2"/>
        <a:stretch>
          <a:fillRect/>
        </a:stretch>
      </xdr:blipFill>
      <xdr:spPr>
        <a:xfrm>
          <a:off x="8515985" y="3505200"/>
          <a:ext cx="1390650" cy="1066800"/>
        </a:xfrm>
        <a:prstGeom prst="rect">
          <a:avLst/>
        </a:prstGeom>
        <a:noFill/>
        <a:ln w="9525">
          <a:noFill/>
        </a:ln>
      </xdr:spPr>
    </xdr:pic>
  </etc:cellImage>
  <etc:cellImage>
    <xdr:pic>
      <xdr:nvPicPr>
        <xdr:cNvPr id="4" name="ID_12CAA51BF65640B6BAD0C572487EC9A8"/>
        <xdr:cNvPicPr>
          <a:picLocks noChangeAspect="1"/>
        </xdr:cNvPicPr>
      </xdr:nvPicPr>
      <xdr:blipFill>
        <a:blip r:embed="rId3" r:link="rId2"/>
        <a:stretch>
          <a:fillRect/>
        </a:stretch>
      </xdr:blipFill>
      <xdr:spPr>
        <a:xfrm>
          <a:off x="8515985" y="4093210"/>
          <a:ext cx="1409700" cy="990600"/>
        </a:xfrm>
        <a:prstGeom prst="rect">
          <a:avLst/>
        </a:prstGeom>
        <a:noFill/>
        <a:ln w="9525">
          <a:noFill/>
        </a:ln>
      </xdr:spPr>
    </xdr:pic>
  </etc:cellImage>
  <etc:cellImage>
    <xdr:pic>
      <xdr:nvPicPr>
        <xdr:cNvPr id="119" name="ID_FF3C22E354EE499CAE8CBAF2C88E3944"/>
        <xdr:cNvPicPr>
          <a:picLocks noChangeAspect="1"/>
        </xdr:cNvPicPr>
      </xdr:nvPicPr>
      <xdr:blipFill>
        <a:blip r:embed="rId4" r:link="rId2"/>
        <a:stretch>
          <a:fillRect/>
        </a:stretch>
      </xdr:blipFill>
      <xdr:spPr>
        <a:xfrm>
          <a:off x="8515985" y="4664710"/>
          <a:ext cx="1400810" cy="990600"/>
        </a:xfrm>
        <a:prstGeom prst="rect">
          <a:avLst/>
        </a:prstGeom>
        <a:noFill/>
        <a:ln w="9525">
          <a:noFill/>
        </a:ln>
      </xdr:spPr>
    </xdr:pic>
  </etc:cellImage>
  <etc:cellImage>
    <xdr:pic>
      <xdr:nvPicPr>
        <xdr:cNvPr id="120" name="ID_F945562735584A449CE84707133DE9E9"/>
        <xdr:cNvPicPr>
          <a:picLocks noChangeAspect="1"/>
        </xdr:cNvPicPr>
      </xdr:nvPicPr>
      <xdr:blipFill>
        <a:blip r:embed="rId5" r:link="rId2"/>
        <a:stretch>
          <a:fillRect/>
        </a:stretch>
      </xdr:blipFill>
      <xdr:spPr>
        <a:xfrm>
          <a:off x="8515985" y="5236210"/>
          <a:ext cx="1438910" cy="1104900"/>
        </a:xfrm>
        <a:prstGeom prst="rect">
          <a:avLst/>
        </a:prstGeom>
        <a:noFill/>
        <a:ln w="9525">
          <a:noFill/>
        </a:ln>
      </xdr:spPr>
    </xdr:pic>
  </etc:cellImage>
  <etc:cellImage>
    <xdr:pic>
      <xdr:nvPicPr>
        <xdr:cNvPr id="121" name="ID_2B93F000CB2244D380FB521C12FF6284"/>
        <xdr:cNvPicPr>
          <a:picLocks noChangeAspect="1"/>
        </xdr:cNvPicPr>
      </xdr:nvPicPr>
      <xdr:blipFill>
        <a:blip r:embed="rId6" r:link="rId2"/>
        <a:stretch>
          <a:fillRect/>
        </a:stretch>
      </xdr:blipFill>
      <xdr:spPr>
        <a:xfrm>
          <a:off x="8515985" y="5807710"/>
          <a:ext cx="1447800" cy="1104900"/>
        </a:xfrm>
        <a:prstGeom prst="rect">
          <a:avLst/>
        </a:prstGeom>
        <a:noFill/>
        <a:ln w="9525">
          <a:noFill/>
        </a:ln>
      </xdr:spPr>
    </xdr:pic>
  </etc:cellImage>
  <etc:cellImage>
    <xdr:pic>
      <xdr:nvPicPr>
        <xdr:cNvPr id="122" name="ID_688C8E7C71364DEC8273A7CF0A19A787"/>
        <xdr:cNvPicPr>
          <a:picLocks noChangeAspect="1"/>
        </xdr:cNvPicPr>
      </xdr:nvPicPr>
      <xdr:blipFill>
        <a:blip r:embed="rId7" r:link="rId2"/>
        <a:stretch>
          <a:fillRect/>
        </a:stretch>
      </xdr:blipFill>
      <xdr:spPr>
        <a:xfrm>
          <a:off x="8515985" y="6379210"/>
          <a:ext cx="1409700" cy="1076960"/>
        </a:xfrm>
        <a:prstGeom prst="rect">
          <a:avLst/>
        </a:prstGeom>
        <a:noFill/>
        <a:ln w="9525">
          <a:noFill/>
        </a:ln>
      </xdr:spPr>
    </xdr:pic>
  </etc:cellImage>
  <etc:cellImage>
    <xdr:pic>
      <xdr:nvPicPr>
        <xdr:cNvPr id="123" name="ID_BD2D516B2CEB4C8A99E9E719221F88F1"/>
        <xdr:cNvPicPr>
          <a:picLocks noChangeAspect="1"/>
        </xdr:cNvPicPr>
      </xdr:nvPicPr>
      <xdr:blipFill>
        <a:blip r:embed="rId8" r:link="rId2"/>
        <a:stretch>
          <a:fillRect/>
        </a:stretch>
      </xdr:blipFill>
      <xdr:spPr>
        <a:xfrm>
          <a:off x="8515985" y="6950710"/>
          <a:ext cx="1428750" cy="1096010"/>
        </a:xfrm>
        <a:prstGeom prst="rect">
          <a:avLst/>
        </a:prstGeom>
        <a:noFill/>
        <a:ln w="9525">
          <a:noFill/>
        </a:ln>
      </xdr:spPr>
    </xdr:pic>
  </etc:cellImage>
  <etc:cellImage>
    <xdr:pic>
      <xdr:nvPicPr>
        <xdr:cNvPr id="124" name="ID_EEEFE7E6E21C4257A79DC85948ADF9A5"/>
        <xdr:cNvPicPr>
          <a:picLocks noChangeAspect="1"/>
        </xdr:cNvPicPr>
      </xdr:nvPicPr>
      <xdr:blipFill>
        <a:blip r:embed="rId9" r:link="rId2"/>
        <a:stretch>
          <a:fillRect/>
        </a:stretch>
      </xdr:blipFill>
      <xdr:spPr>
        <a:xfrm>
          <a:off x="8515985" y="7522210"/>
          <a:ext cx="1400810" cy="1066800"/>
        </a:xfrm>
        <a:prstGeom prst="rect">
          <a:avLst/>
        </a:prstGeom>
        <a:noFill/>
        <a:ln w="9525">
          <a:noFill/>
        </a:ln>
      </xdr:spPr>
    </xdr:pic>
  </etc:cellImage>
  <etc:cellImage>
    <xdr:pic>
      <xdr:nvPicPr>
        <xdr:cNvPr id="125" name="ID_A468D7850ADF4DFDBD46C98392C724B9"/>
        <xdr:cNvPicPr>
          <a:picLocks noChangeAspect="1"/>
        </xdr:cNvPicPr>
      </xdr:nvPicPr>
      <xdr:blipFill>
        <a:blip r:embed="rId10" r:link="rId2"/>
        <a:stretch>
          <a:fillRect/>
        </a:stretch>
      </xdr:blipFill>
      <xdr:spPr>
        <a:xfrm>
          <a:off x="8515985" y="7884160"/>
          <a:ext cx="1409700" cy="1085850"/>
        </a:xfrm>
        <a:prstGeom prst="rect">
          <a:avLst/>
        </a:prstGeom>
        <a:noFill/>
        <a:ln w="9525">
          <a:noFill/>
        </a:ln>
      </xdr:spPr>
    </xdr:pic>
  </etc:cellImage>
  <etc:cellImage>
    <xdr:pic>
      <xdr:nvPicPr>
        <xdr:cNvPr id="126" name="ID_6F5CC238989840B2B12B7173C0A8A87C"/>
        <xdr:cNvPicPr>
          <a:picLocks noChangeAspect="1"/>
        </xdr:cNvPicPr>
      </xdr:nvPicPr>
      <xdr:blipFill>
        <a:blip r:embed="rId11" r:link="rId2"/>
        <a:stretch>
          <a:fillRect/>
        </a:stretch>
      </xdr:blipFill>
      <xdr:spPr>
        <a:xfrm>
          <a:off x="8515985" y="8455660"/>
          <a:ext cx="1447800" cy="1104900"/>
        </a:xfrm>
        <a:prstGeom prst="rect">
          <a:avLst/>
        </a:prstGeom>
        <a:noFill/>
        <a:ln w="9525">
          <a:noFill/>
        </a:ln>
      </xdr:spPr>
    </xdr:pic>
  </etc:cellImage>
  <etc:cellImage>
    <xdr:pic>
      <xdr:nvPicPr>
        <xdr:cNvPr id="127" name="ID_04028E79A6E14152962CB3FA511830A9"/>
        <xdr:cNvPicPr>
          <a:picLocks noChangeAspect="1"/>
        </xdr:cNvPicPr>
      </xdr:nvPicPr>
      <xdr:blipFill>
        <a:blip r:embed="rId12" r:link="rId2"/>
        <a:stretch>
          <a:fillRect/>
        </a:stretch>
      </xdr:blipFill>
      <xdr:spPr>
        <a:xfrm>
          <a:off x="8515985" y="9027160"/>
          <a:ext cx="1400810" cy="1076960"/>
        </a:xfrm>
        <a:prstGeom prst="rect">
          <a:avLst/>
        </a:prstGeom>
        <a:noFill/>
        <a:ln w="9525">
          <a:noFill/>
        </a:ln>
      </xdr:spPr>
    </xdr:pic>
  </etc:cellImage>
  <etc:cellImage>
    <xdr:pic>
      <xdr:nvPicPr>
        <xdr:cNvPr id="128" name="ID_FA389FE6A3794346A618B991D29E163E"/>
        <xdr:cNvPicPr>
          <a:picLocks noChangeAspect="1"/>
        </xdr:cNvPicPr>
      </xdr:nvPicPr>
      <xdr:blipFill>
        <a:blip r:embed="rId13" r:link="rId2"/>
        <a:stretch>
          <a:fillRect/>
        </a:stretch>
      </xdr:blipFill>
      <xdr:spPr>
        <a:xfrm>
          <a:off x="8515985" y="9598660"/>
          <a:ext cx="1428750" cy="1085850"/>
        </a:xfrm>
        <a:prstGeom prst="rect">
          <a:avLst/>
        </a:prstGeom>
        <a:noFill/>
        <a:ln w="9525">
          <a:noFill/>
        </a:ln>
      </xdr:spPr>
    </xdr:pic>
  </etc:cellImage>
  <etc:cellImage>
    <xdr:pic>
      <xdr:nvPicPr>
        <xdr:cNvPr id="129" name="ID_46A83496CDE94446822AA1F5E74E1271"/>
        <xdr:cNvPicPr>
          <a:picLocks noChangeAspect="1"/>
        </xdr:cNvPicPr>
      </xdr:nvPicPr>
      <xdr:blipFill>
        <a:blip r:embed="rId14" r:link="rId2"/>
        <a:stretch>
          <a:fillRect/>
        </a:stretch>
      </xdr:blipFill>
      <xdr:spPr>
        <a:xfrm>
          <a:off x="8515985" y="10170160"/>
          <a:ext cx="1362710" cy="1038860"/>
        </a:xfrm>
        <a:prstGeom prst="rect">
          <a:avLst/>
        </a:prstGeom>
        <a:noFill/>
        <a:ln w="9525">
          <a:noFill/>
        </a:ln>
      </xdr:spPr>
    </xdr:pic>
  </etc:cellImage>
  <etc:cellImage>
    <xdr:pic>
      <xdr:nvPicPr>
        <xdr:cNvPr id="130" name="ID_10A38300C4144FB6B6CA14D1481D971E"/>
        <xdr:cNvPicPr>
          <a:picLocks noChangeAspect="1"/>
        </xdr:cNvPicPr>
      </xdr:nvPicPr>
      <xdr:blipFill>
        <a:blip r:embed="rId15" r:link="rId2"/>
        <a:stretch>
          <a:fillRect/>
        </a:stretch>
      </xdr:blipFill>
      <xdr:spPr>
        <a:xfrm>
          <a:off x="8515985" y="10741660"/>
          <a:ext cx="1438910" cy="1096010"/>
        </a:xfrm>
        <a:prstGeom prst="rect">
          <a:avLst/>
        </a:prstGeom>
        <a:noFill/>
        <a:ln w="9525">
          <a:noFill/>
        </a:ln>
      </xdr:spPr>
    </xdr:pic>
  </etc:cellImage>
  <etc:cellImage>
    <xdr:pic>
      <xdr:nvPicPr>
        <xdr:cNvPr id="131" name="ID_8F473D8D4EC846A2870DFFD5E300BD26"/>
        <xdr:cNvPicPr>
          <a:picLocks noChangeAspect="1"/>
        </xdr:cNvPicPr>
      </xdr:nvPicPr>
      <xdr:blipFill>
        <a:blip r:embed="rId16" r:link="rId2"/>
        <a:stretch>
          <a:fillRect/>
        </a:stretch>
      </xdr:blipFill>
      <xdr:spPr>
        <a:xfrm>
          <a:off x="8515985" y="11313160"/>
          <a:ext cx="1428750" cy="1096010"/>
        </a:xfrm>
        <a:prstGeom prst="rect">
          <a:avLst/>
        </a:prstGeom>
        <a:noFill/>
        <a:ln w="9525">
          <a:noFill/>
        </a:ln>
      </xdr:spPr>
    </xdr:pic>
  </etc:cellImage>
  <etc:cellImage>
    <xdr:pic>
      <xdr:nvPicPr>
        <xdr:cNvPr id="132" name="ID_D8E472B7F75F4BBEB8EC9A15752EAF32"/>
        <xdr:cNvPicPr>
          <a:picLocks noChangeAspect="1"/>
        </xdr:cNvPicPr>
      </xdr:nvPicPr>
      <xdr:blipFill>
        <a:blip r:embed="rId17" r:link="rId2"/>
        <a:stretch>
          <a:fillRect/>
        </a:stretch>
      </xdr:blipFill>
      <xdr:spPr>
        <a:xfrm>
          <a:off x="8515985" y="11675110"/>
          <a:ext cx="1409700" cy="1085850"/>
        </a:xfrm>
        <a:prstGeom prst="rect">
          <a:avLst/>
        </a:prstGeom>
        <a:noFill/>
        <a:ln w="9525">
          <a:noFill/>
        </a:ln>
      </xdr:spPr>
    </xdr:pic>
  </etc:cellImage>
  <etc:cellImage>
    <xdr:pic>
      <xdr:nvPicPr>
        <xdr:cNvPr id="133" name="ID_C8BD4585F3284D1A9A6F5111C483B164"/>
        <xdr:cNvPicPr>
          <a:picLocks noChangeAspect="1"/>
        </xdr:cNvPicPr>
      </xdr:nvPicPr>
      <xdr:blipFill>
        <a:blip r:embed="rId18" r:link="rId2"/>
        <a:stretch>
          <a:fillRect/>
        </a:stretch>
      </xdr:blipFill>
      <xdr:spPr>
        <a:xfrm>
          <a:off x="8515985" y="12246610"/>
          <a:ext cx="1447800" cy="1104900"/>
        </a:xfrm>
        <a:prstGeom prst="rect">
          <a:avLst/>
        </a:prstGeom>
        <a:noFill/>
        <a:ln w="9525">
          <a:noFill/>
        </a:ln>
      </xdr:spPr>
    </xdr:pic>
  </etc:cellImage>
  <etc:cellImage>
    <xdr:pic>
      <xdr:nvPicPr>
        <xdr:cNvPr id="134" name="ID_AC80DAD7706B48D3A3AFA246E9014020"/>
        <xdr:cNvPicPr>
          <a:picLocks noChangeAspect="1"/>
        </xdr:cNvPicPr>
      </xdr:nvPicPr>
      <xdr:blipFill>
        <a:blip r:embed="rId19" r:link="rId2"/>
        <a:stretch>
          <a:fillRect/>
        </a:stretch>
      </xdr:blipFill>
      <xdr:spPr>
        <a:xfrm>
          <a:off x="8515985" y="12608560"/>
          <a:ext cx="1324610" cy="1019810"/>
        </a:xfrm>
        <a:prstGeom prst="rect">
          <a:avLst/>
        </a:prstGeom>
        <a:noFill/>
        <a:ln w="9525">
          <a:noFill/>
        </a:ln>
      </xdr:spPr>
    </xdr:pic>
  </etc:cellImage>
  <etc:cellImage>
    <xdr:pic>
      <xdr:nvPicPr>
        <xdr:cNvPr id="135" name="ID_F82F73DEB4A748F991D96A7A3B396700"/>
        <xdr:cNvPicPr>
          <a:picLocks noChangeAspect="1"/>
        </xdr:cNvPicPr>
      </xdr:nvPicPr>
      <xdr:blipFill>
        <a:blip r:embed="rId20" r:link="rId2"/>
        <a:stretch>
          <a:fillRect/>
        </a:stretch>
      </xdr:blipFill>
      <xdr:spPr>
        <a:xfrm>
          <a:off x="8515985" y="13110210"/>
          <a:ext cx="1333500" cy="1019810"/>
        </a:xfrm>
        <a:prstGeom prst="rect">
          <a:avLst/>
        </a:prstGeom>
        <a:noFill/>
        <a:ln w="9525">
          <a:noFill/>
        </a:ln>
      </xdr:spPr>
    </xdr:pic>
  </etc:cellImage>
  <etc:cellImage>
    <xdr:pic>
      <xdr:nvPicPr>
        <xdr:cNvPr id="136" name="ID_6A1C1F42B425475583A88DAECD2962AA"/>
        <xdr:cNvPicPr>
          <a:picLocks noChangeAspect="1"/>
        </xdr:cNvPicPr>
      </xdr:nvPicPr>
      <xdr:blipFill>
        <a:blip r:embed="rId21" r:link="rId2"/>
        <a:stretch>
          <a:fillRect/>
        </a:stretch>
      </xdr:blipFill>
      <xdr:spPr>
        <a:xfrm>
          <a:off x="8515985" y="13472160"/>
          <a:ext cx="1314450" cy="1000760"/>
        </a:xfrm>
        <a:prstGeom prst="rect">
          <a:avLst/>
        </a:prstGeom>
        <a:noFill/>
        <a:ln w="9525">
          <a:noFill/>
        </a:ln>
      </xdr:spPr>
    </xdr:pic>
  </etc:cellImage>
  <etc:cellImage>
    <xdr:pic>
      <xdr:nvPicPr>
        <xdr:cNvPr id="6" name="ID_86E3F7B239CE40919BFE9958D5DFC7D7"/>
        <xdr:cNvPicPr>
          <a:picLocks noChangeAspect="1"/>
        </xdr:cNvPicPr>
      </xdr:nvPicPr>
      <xdr:blipFill>
        <a:blip r:embed="rId22" r:link="rId2"/>
        <a:stretch>
          <a:fillRect/>
        </a:stretch>
      </xdr:blipFill>
      <xdr:spPr>
        <a:xfrm>
          <a:off x="8515985" y="13834110"/>
          <a:ext cx="1390650" cy="1066800"/>
        </a:xfrm>
        <a:prstGeom prst="rect">
          <a:avLst/>
        </a:prstGeom>
        <a:noFill/>
        <a:ln w="9525">
          <a:noFill/>
        </a:ln>
      </xdr:spPr>
    </xdr:pic>
  </etc:cellImage>
  <etc:cellImage>
    <xdr:pic>
      <xdr:nvPicPr>
        <xdr:cNvPr id="7" name="ID_1B734DA96A654C31B31DFD002834845F"/>
        <xdr:cNvPicPr>
          <a:picLocks noChangeAspect="1"/>
        </xdr:cNvPicPr>
      </xdr:nvPicPr>
      <xdr:blipFill>
        <a:blip r:embed="rId23" r:link="rId2"/>
        <a:stretch>
          <a:fillRect/>
        </a:stretch>
      </xdr:blipFill>
      <xdr:spPr>
        <a:xfrm>
          <a:off x="8515985" y="14405610"/>
          <a:ext cx="1343660" cy="1028700"/>
        </a:xfrm>
        <a:prstGeom prst="rect">
          <a:avLst/>
        </a:prstGeom>
        <a:noFill/>
        <a:ln w="9525">
          <a:noFill/>
        </a:ln>
      </xdr:spPr>
    </xdr:pic>
  </etc:cellImage>
  <etc:cellImage>
    <xdr:pic>
      <xdr:nvPicPr>
        <xdr:cNvPr id="139" name="ID_245021F65A6149F2A216828F540FD1BC"/>
        <xdr:cNvPicPr>
          <a:picLocks noChangeAspect="1"/>
        </xdr:cNvPicPr>
      </xdr:nvPicPr>
      <xdr:blipFill>
        <a:blip r:embed="rId23" r:link="rId2"/>
        <a:stretch>
          <a:fillRect/>
        </a:stretch>
      </xdr:blipFill>
      <xdr:spPr>
        <a:xfrm>
          <a:off x="8515985" y="14977110"/>
          <a:ext cx="1343660" cy="1028700"/>
        </a:xfrm>
        <a:prstGeom prst="rect">
          <a:avLst/>
        </a:prstGeom>
        <a:noFill/>
        <a:ln w="9525">
          <a:noFill/>
        </a:ln>
      </xdr:spPr>
    </xdr:pic>
  </etc:cellImage>
  <etc:cellImage>
    <xdr:pic>
      <xdr:nvPicPr>
        <xdr:cNvPr id="140" name="ID_8BBE9B3490AF401890E7FA0C10CFF9B3"/>
        <xdr:cNvPicPr>
          <a:picLocks noChangeAspect="1"/>
        </xdr:cNvPicPr>
      </xdr:nvPicPr>
      <xdr:blipFill>
        <a:blip r:embed="rId24" r:link="rId2"/>
        <a:stretch>
          <a:fillRect/>
        </a:stretch>
      </xdr:blipFill>
      <xdr:spPr>
        <a:xfrm>
          <a:off x="8515985" y="15548610"/>
          <a:ext cx="1362710" cy="1047750"/>
        </a:xfrm>
        <a:prstGeom prst="rect">
          <a:avLst/>
        </a:prstGeom>
        <a:noFill/>
        <a:ln w="9525">
          <a:noFill/>
        </a:ln>
      </xdr:spPr>
    </xdr:pic>
  </etc:cellImage>
  <etc:cellImage>
    <xdr:pic>
      <xdr:nvPicPr>
        <xdr:cNvPr id="141" name="ID_B9D7E52E152A4028A25F3E999FA36665"/>
        <xdr:cNvPicPr>
          <a:picLocks noChangeAspect="1"/>
        </xdr:cNvPicPr>
      </xdr:nvPicPr>
      <xdr:blipFill>
        <a:blip r:embed="rId25" r:link="rId2"/>
        <a:stretch>
          <a:fillRect/>
        </a:stretch>
      </xdr:blipFill>
      <xdr:spPr>
        <a:xfrm>
          <a:off x="8515985" y="16120110"/>
          <a:ext cx="1400810" cy="1076960"/>
        </a:xfrm>
        <a:prstGeom prst="rect">
          <a:avLst/>
        </a:prstGeom>
        <a:noFill/>
        <a:ln w="9525">
          <a:noFill/>
        </a:ln>
      </xdr:spPr>
    </xdr:pic>
  </etc:cellImage>
  <etc:cellImage>
    <xdr:pic>
      <xdr:nvPicPr>
        <xdr:cNvPr id="142" name="ID_568EAE31CC124D11BB9B29FA5E0A8DC6"/>
        <xdr:cNvPicPr>
          <a:picLocks noChangeAspect="1"/>
        </xdr:cNvPicPr>
      </xdr:nvPicPr>
      <xdr:blipFill>
        <a:blip r:embed="rId26" r:link="rId2"/>
        <a:stretch>
          <a:fillRect/>
        </a:stretch>
      </xdr:blipFill>
      <xdr:spPr>
        <a:xfrm>
          <a:off x="8515985" y="16795750"/>
          <a:ext cx="1362710" cy="1047750"/>
        </a:xfrm>
        <a:prstGeom prst="rect">
          <a:avLst/>
        </a:prstGeom>
        <a:noFill/>
        <a:ln w="9525">
          <a:noFill/>
        </a:ln>
      </xdr:spPr>
    </xdr:pic>
  </etc:cellImage>
  <etc:cellImage>
    <xdr:pic>
      <xdr:nvPicPr>
        <xdr:cNvPr id="143" name="ID_059E5375C81149F3AA7ADE970C3A32D0"/>
        <xdr:cNvPicPr>
          <a:picLocks noChangeAspect="1"/>
        </xdr:cNvPicPr>
      </xdr:nvPicPr>
      <xdr:blipFill>
        <a:blip r:embed="rId27" r:link="rId2"/>
        <a:stretch>
          <a:fillRect/>
        </a:stretch>
      </xdr:blipFill>
      <xdr:spPr>
        <a:xfrm>
          <a:off x="8515985" y="17367250"/>
          <a:ext cx="1419860" cy="1085850"/>
        </a:xfrm>
        <a:prstGeom prst="rect">
          <a:avLst/>
        </a:prstGeom>
        <a:noFill/>
        <a:ln w="9525">
          <a:noFill/>
        </a:ln>
      </xdr:spPr>
    </xdr:pic>
  </etc:cellImage>
  <etc:cellImage>
    <xdr:pic>
      <xdr:nvPicPr>
        <xdr:cNvPr id="144" name="ID_4EAA69C61E1E4CFDB93EA1F198A69C2B"/>
        <xdr:cNvPicPr>
          <a:picLocks noChangeAspect="1"/>
        </xdr:cNvPicPr>
      </xdr:nvPicPr>
      <xdr:blipFill>
        <a:blip r:embed="rId28" r:link="rId2"/>
        <a:stretch>
          <a:fillRect/>
        </a:stretch>
      </xdr:blipFill>
      <xdr:spPr>
        <a:xfrm>
          <a:off x="8515985" y="17938750"/>
          <a:ext cx="1390650" cy="1066800"/>
        </a:xfrm>
        <a:prstGeom prst="rect">
          <a:avLst/>
        </a:prstGeom>
        <a:noFill/>
        <a:ln w="9525">
          <a:noFill/>
        </a:ln>
      </xdr:spPr>
    </xdr:pic>
  </etc:cellImage>
  <etc:cellImage>
    <xdr:pic>
      <xdr:nvPicPr>
        <xdr:cNvPr id="8" name="ID_0DB6BF1A857F47C39CF0E6DDD83FCBE8"/>
        <xdr:cNvPicPr>
          <a:picLocks noChangeAspect="1"/>
        </xdr:cNvPicPr>
      </xdr:nvPicPr>
      <xdr:blipFill>
        <a:blip r:embed="rId29" r:link="rId2"/>
        <a:stretch>
          <a:fillRect/>
        </a:stretch>
      </xdr:blipFill>
      <xdr:spPr>
        <a:xfrm>
          <a:off x="8515985" y="18300700"/>
          <a:ext cx="1362710" cy="1047750"/>
        </a:xfrm>
        <a:prstGeom prst="rect">
          <a:avLst/>
        </a:prstGeom>
        <a:noFill/>
        <a:ln w="9525">
          <a:noFill/>
        </a:ln>
      </xdr:spPr>
    </xdr:pic>
  </etc:cellImage>
  <etc:cellImage>
    <xdr:pic>
      <xdr:nvPicPr>
        <xdr:cNvPr id="146" name="ID_9CC139F1E70C4224B7F51440AD70BE9A"/>
        <xdr:cNvPicPr>
          <a:picLocks noChangeAspect="1"/>
        </xdr:cNvPicPr>
      </xdr:nvPicPr>
      <xdr:blipFill>
        <a:blip r:embed="rId30" r:link="rId2"/>
        <a:stretch>
          <a:fillRect/>
        </a:stretch>
      </xdr:blipFill>
      <xdr:spPr>
        <a:xfrm>
          <a:off x="8515985" y="18662650"/>
          <a:ext cx="1333500" cy="1019810"/>
        </a:xfrm>
        <a:prstGeom prst="rect">
          <a:avLst/>
        </a:prstGeom>
        <a:noFill/>
        <a:ln w="9525">
          <a:noFill/>
        </a:ln>
      </xdr:spPr>
    </xdr:pic>
  </etc:cellImage>
  <etc:cellImage>
    <xdr:pic>
      <xdr:nvPicPr>
        <xdr:cNvPr id="147" name="ID_7A92F29AE4734FF1941456ADFDE6D44E"/>
        <xdr:cNvPicPr>
          <a:picLocks noChangeAspect="1"/>
        </xdr:cNvPicPr>
      </xdr:nvPicPr>
      <xdr:blipFill>
        <a:blip r:embed="rId29" r:link="rId2"/>
        <a:stretch>
          <a:fillRect/>
        </a:stretch>
      </xdr:blipFill>
      <xdr:spPr>
        <a:xfrm>
          <a:off x="8515985" y="19024600"/>
          <a:ext cx="1362710" cy="1047750"/>
        </a:xfrm>
        <a:prstGeom prst="rect">
          <a:avLst/>
        </a:prstGeom>
        <a:noFill/>
        <a:ln w="9525">
          <a:noFill/>
        </a:ln>
      </xdr:spPr>
    </xdr:pic>
  </etc:cellImage>
  <etc:cellImage>
    <xdr:pic>
      <xdr:nvPicPr>
        <xdr:cNvPr id="148" name="ID_399E89EFC79748EFB323ED1B0432B984"/>
        <xdr:cNvPicPr>
          <a:picLocks noChangeAspect="1"/>
        </xdr:cNvPicPr>
      </xdr:nvPicPr>
      <xdr:blipFill>
        <a:blip r:embed="rId31" r:link="rId2"/>
        <a:stretch>
          <a:fillRect/>
        </a:stretch>
      </xdr:blipFill>
      <xdr:spPr>
        <a:xfrm>
          <a:off x="8515985" y="19386550"/>
          <a:ext cx="1352550" cy="1028700"/>
        </a:xfrm>
        <a:prstGeom prst="rect">
          <a:avLst/>
        </a:prstGeom>
        <a:noFill/>
        <a:ln w="9525">
          <a:noFill/>
        </a:ln>
      </xdr:spPr>
    </xdr:pic>
  </etc:cellImage>
  <etc:cellImage>
    <xdr:pic>
      <xdr:nvPicPr>
        <xdr:cNvPr id="149" name="ID_FA26C935A5E84FA885FB76AB5DD39376"/>
        <xdr:cNvPicPr>
          <a:picLocks noChangeAspect="1"/>
        </xdr:cNvPicPr>
      </xdr:nvPicPr>
      <xdr:blipFill>
        <a:blip r:embed="rId32" r:link="rId2"/>
        <a:stretch>
          <a:fillRect/>
        </a:stretch>
      </xdr:blipFill>
      <xdr:spPr>
        <a:xfrm>
          <a:off x="8515985" y="19770090"/>
          <a:ext cx="1286510" cy="990600"/>
        </a:xfrm>
        <a:prstGeom prst="rect">
          <a:avLst/>
        </a:prstGeom>
        <a:noFill/>
        <a:ln w="9525">
          <a:noFill/>
        </a:ln>
      </xdr:spPr>
    </xdr:pic>
  </etc:cellImage>
  <etc:cellImage>
    <xdr:pic>
      <xdr:nvPicPr>
        <xdr:cNvPr id="150" name="ID_0611B19F451A42DF9FD620598890D175"/>
        <xdr:cNvPicPr>
          <a:picLocks noChangeAspect="1"/>
        </xdr:cNvPicPr>
      </xdr:nvPicPr>
      <xdr:blipFill>
        <a:blip r:embed="rId33" r:link="rId2"/>
        <a:stretch>
          <a:fillRect/>
        </a:stretch>
      </xdr:blipFill>
      <xdr:spPr>
        <a:xfrm>
          <a:off x="8515985" y="20132040"/>
          <a:ext cx="1295400" cy="990600"/>
        </a:xfrm>
        <a:prstGeom prst="rect">
          <a:avLst/>
        </a:prstGeom>
        <a:noFill/>
        <a:ln w="9525">
          <a:noFill/>
        </a:ln>
      </xdr:spPr>
    </xdr:pic>
  </etc:cellImage>
  <etc:cellImage>
    <xdr:pic>
      <xdr:nvPicPr>
        <xdr:cNvPr id="151" name="ID_1B831B5A0AB645B78432401E178C9C39"/>
        <xdr:cNvPicPr>
          <a:picLocks noChangeAspect="1"/>
        </xdr:cNvPicPr>
      </xdr:nvPicPr>
      <xdr:blipFill>
        <a:blip r:embed="rId34" r:link="rId2"/>
        <a:stretch>
          <a:fillRect/>
        </a:stretch>
      </xdr:blipFill>
      <xdr:spPr>
        <a:xfrm>
          <a:off x="8515985" y="20703540"/>
          <a:ext cx="1362710" cy="1038860"/>
        </a:xfrm>
        <a:prstGeom prst="rect">
          <a:avLst/>
        </a:prstGeom>
        <a:noFill/>
        <a:ln w="9525">
          <a:noFill/>
        </a:ln>
      </xdr:spPr>
    </xdr:pic>
  </etc:cellImage>
  <etc:cellImage>
    <xdr:pic>
      <xdr:nvPicPr>
        <xdr:cNvPr id="152" name="ID_2A5E65518B7E4ABAA9CA4C0D54FC2605"/>
        <xdr:cNvPicPr>
          <a:picLocks noChangeAspect="1"/>
        </xdr:cNvPicPr>
      </xdr:nvPicPr>
      <xdr:blipFill>
        <a:blip r:embed="rId35" r:link="rId2"/>
        <a:stretch>
          <a:fillRect/>
        </a:stretch>
      </xdr:blipFill>
      <xdr:spPr>
        <a:xfrm>
          <a:off x="8515985" y="21275040"/>
          <a:ext cx="1371600" cy="1057910"/>
        </a:xfrm>
        <a:prstGeom prst="rect">
          <a:avLst/>
        </a:prstGeom>
        <a:noFill/>
        <a:ln w="9525">
          <a:noFill/>
        </a:ln>
      </xdr:spPr>
    </xdr:pic>
  </etc:cellImage>
  <etc:cellImage>
    <xdr:pic>
      <xdr:nvPicPr>
        <xdr:cNvPr id="153" name="ID_C56AA87DCCC94E64B00787007FD05276"/>
        <xdr:cNvPicPr>
          <a:picLocks noChangeAspect="1"/>
        </xdr:cNvPicPr>
      </xdr:nvPicPr>
      <xdr:blipFill>
        <a:blip r:embed="rId36" r:link="rId2"/>
        <a:stretch>
          <a:fillRect/>
        </a:stretch>
      </xdr:blipFill>
      <xdr:spPr>
        <a:xfrm>
          <a:off x="8515985" y="21846540"/>
          <a:ext cx="1381760" cy="1057910"/>
        </a:xfrm>
        <a:prstGeom prst="rect">
          <a:avLst/>
        </a:prstGeom>
        <a:noFill/>
        <a:ln w="9525">
          <a:noFill/>
        </a:ln>
      </xdr:spPr>
    </xdr:pic>
  </etc:cellImage>
  <etc:cellImage>
    <xdr:pic>
      <xdr:nvPicPr>
        <xdr:cNvPr id="154" name="ID_17D2C7BB2CDC47BEB5D0D5F2717C41C5"/>
        <xdr:cNvPicPr>
          <a:picLocks noChangeAspect="1"/>
        </xdr:cNvPicPr>
      </xdr:nvPicPr>
      <xdr:blipFill>
        <a:blip r:embed="rId34" r:link="rId2"/>
        <a:stretch>
          <a:fillRect/>
        </a:stretch>
      </xdr:blipFill>
      <xdr:spPr>
        <a:xfrm>
          <a:off x="8515985" y="22418040"/>
          <a:ext cx="1362710" cy="1038860"/>
        </a:xfrm>
        <a:prstGeom prst="rect">
          <a:avLst/>
        </a:prstGeom>
        <a:noFill/>
        <a:ln w="9525">
          <a:noFill/>
        </a:ln>
      </xdr:spPr>
    </xdr:pic>
  </etc:cellImage>
  <etc:cellImage>
    <xdr:pic>
      <xdr:nvPicPr>
        <xdr:cNvPr id="155" name="ID_A950082B319E4BAD945329108EC4C652"/>
        <xdr:cNvPicPr>
          <a:picLocks noChangeAspect="1"/>
        </xdr:cNvPicPr>
      </xdr:nvPicPr>
      <xdr:blipFill>
        <a:blip r:embed="rId37" r:link="rId2"/>
        <a:stretch>
          <a:fillRect/>
        </a:stretch>
      </xdr:blipFill>
      <xdr:spPr>
        <a:xfrm>
          <a:off x="8515985" y="22989540"/>
          <a:ext cx="1352550" cy="1038860"/>
        </a:xfrm>
        <a:prstGeom prst="rect">
          <a:avLst/>
        </a:prstGeom>
        <a:noFill/>
        <a:ln w="9525">
          <a:noFill/>
        </a:ln>
      </xdr:spPr>
    </xdr:pic>
  </etc:cellImage>
  <etc:cellImage>
    <xdr:pic>
      <xdr:nvPicPr>
        <xdr:cNvPr id="156" name="ID_288596591D154717B81AFEAAD8F6EE3F"/>
        <xdr:cNvPicPr>
          <a:picLocks noChangeAspect="1"/>
        </xdr:cNvPicPr>
      </xdr:nvPicPr>
      <xdr:blipFill>
        <a:blip r:embed="rId38" r:link="rId2"/>
        <a:stretch>
          <a:fillRect/>
        </a:stretch>
      </xdr:blipFill>
      <xdr:spPr>
        <a:xfrm>
          <a:off x="8515985" y="23561040"/>
          <a:ext cx="1276350" cy="981710"/>
        </a:xfrm>
        <a:prstGeom prst="rect">
          <a:avLst/>
        </a:prstGeom>
        <a:noFill/>
        <a:ln w="9525">
          <a:noFill/>
        </a:ln>
      </xdr:spPr>
    </xdr:pic>
  </etc:cellImage>
  <etc:cellImage>
    <xdr:pic>
      <xdr:nvPicPr>
        <xdr:cNvPr id="157" name="ID_D7DD9B62C33C459D8A9289BCEB078BB9"/>
        <xdr:cNvPicPr>
          <a:picLocks noChangeAspect="1"/>
        </xdr:cNvPicPr>
      </xdr:nvPicPr>
      <xdr:blipFill>
        <a:blip r:embed="rId34" r:link="rId2"/>
        <a:stretch>
          <a:fillRect/>
        </a:stretch>
      </xdr:blipFill>
      <xdr:spPr>
        <a:xfrm>
          <a:off x="8515985" y="24132540"/>
          <a:ext cx="1362710" cy="1038860"/>
        </a:xfrm>
        <a:prstGeom prst="rect">
          <a:avLst/>
        </a:prstGeom>
        <a:noFill/>
        <a:ln w="9525">
          <a:noFill/>
        </a:ln>
      </xdr:spPr>
    </xdr:pic>
  </etc:cellImage>
  <etc:cellImage>
    <xdr:pic>
      <xdr:nvPicPr>
        <xdr:cNvPr id="9" name="ID_B11A4E4BF85B45BDADF219928174BAD0"/>
        <xdr:cNvPicPr>
          <a:picLocks noChangeAspect="1"/>
        </xdr:cNvPicPr>
      </xdr:nvPicPr>
      <xdr:blipFill>
        <a:blip r:embed="rId39" r:link="rId2"/>
        <a:stretch>
          <a:fillRect/>
        </a:stretch>
      </xdr:blipFill>
      <xdr:spPr>
        <a:xfrm>
          <a:off x="8515985" y="24704040"/>
          <a:ext cx="1371600" cy="1047750"/>
        </a:xfrm>
        <a:prstGeom prst="rect">
          <a:avLst/>
        </a:prstGeom>
        <a:noFill/>
        <a:ln w="9525">
          <a:noFill/>
        </a:ln>
      </xdr:spPr>
    </xdr:pic>
  </etc:cellImage>
  <etc:cellImage>
    <xdr:pic>
      <xdr:nvPicPr>
        <xdr:cNvPr id="10" name="ID_FCAC98EA7C2D493394BED2623B7A30C2"/>
        <xdr:cNvPicPr>
          <a:picLocks noChangeAspect="1"/>
        </xdr:cNvPicPr>
      </xdr:nvPicPr>
      <xdr:blipFill>
        <a:blip r:embed="rId40" r:link="rId2"/>
        <a:stretch>
          <a:fillRect/>
        </a:stretch>
      </xdr:blipFill>
      <xdr:spPr>
        <a:xfrm>
          <a:off x="8515985" y="25275540"/>
          <a:ext cx="1381760" cy="1009650"/>
        </a:xfrm>
        <a:prstGeom prst="rect">
          <a:avLst/>
        </a:prstGeom>
        <a:noFill/>
        <a:ln w="9525">
          <a:noFill/>
        </a:ln>
      </xdr:spPr>
    </xdr:pic>
  </etc:cellImage>
  <etc:cellImage>
    <xdr:pic>
      <xdr:nvPicPr>
        <xdr:cNvPr id="160" name="ID_D5C2DCA57E1C4382BE820D60322E0804"/>
        <xdr:cNvPicPr>
          <a:picLocks noChangeAspect="1"/>
        </xdr:cNvPicPr>
      </xdr:nvPicPr>
      <xdr:blipFill>
        <a:blip r:embed="rId41" r:link="rId2"/>
        <a:stretch>
          <a:fillRect/>
        </a:stretch>
      </xdr:blipFill>
      <xdr:spPr>
        <a:xfrm>
          <a:off x="8515985" y="25847040"/>
          <a:ext cx="1438910" cy="1096010"/>
        </a:xfrm>
        <a:prstGeom prst="rect">
          <a:avLst/>
        </a:prstGeom>
        <a:noFill/>
        <a:ln w="9525">
          <a:noFill/>
        </a:ln>
      </xdr:spPr>
    </xdr:pic>
  </etc:cellImage>
  <etc:cellImage>
    <xdr:pic>
      <xdr:nvPicPr>
        <xdr:cNvPr id="161" name="ID_5681BBF7A3484443A5E3B01AFC94503D"/>
        <xdr:cNvPicPr>
          <a:picLocks noChangeAspect="1"/>
        </xdr:cNvPicPr>
      </xdr:nvPicPr>
      <xdr:blipFill>
        <a:blip r:embed="rId42" r:link="rId2"/>
        <a:stretch>
          <a:fillRect/>
        </a:stretch>
      </xdr:blipFill>
      <xdr:spPr>
        <a:xfrm>
          <a:off x="8515985" y="26418540"/>
          <a:ext cx="1400810" cy="1076960"/>
        </a:xfrm>
        <a:prstGeom prst="rect">
          <a:avLst/>
        </a:prstGeom>
        <a:noFill/>
        <a:ln w="9525">
          <a:noFill/>
        </a:ln>
      </xdr:spPr>
    </xdr:pic>
  </etc:cellImage>
  <etc:cellImage>
    <xdr:pic>
      <xdr:nvPicPr>
        <xdr:cNvPr id="162" name="ID_454D7AA3C3E745808730AE8F84987B44"/>
        <xdr:cNvPicPr>
          <a:picLocks noChangeAspect="1"/>
        </xdr:cNvPicPr>
      </xdr:nvPicPr>
      <xdr:blipFill>
        <a:blip r:embed="rId43" r:link="rId2"/>
        <a:stretch>
          <a:fillRect/>
        </a:stretch>
      </xdr:blipFill>
      <xdr:spPr>
        <a:xfrm>
          <a:off x="8515985" y="26990040"/>
          <a:ext cx="1419860" cy="1085850"/>
        </a:xfrm>
        <a:prstGeom prst="rect">
          <a:avLst/>
        </a:prstGeom>
        <a:noFill/>
        <a:ln w="9525">
          <a:noFill/>
        </a:ln>
      </xdr:spPr>
    </xdr:pic>
  </etc:cellImage>
  <etc:cellImage>
    <xdr:pic>
      <xdr:nvPicPr>
        <xdr:cNvPr id="163" name="ID_EDF8D4A2DA164AEAB2A714AC4EA23661"/>
        <xdr:cNvPicPr>
          <a:picLocks noChangeAspect="1"/>
        </xdr:cNvPicPr>
      </xdr:nvPicPr>
      <xdr:blipFill>
        <a:blip r:embed="rId44" r:link="rId2"/>
        <a:stretch>
          <a:fillRect/>
        </a:stretch>
      </xdr:blipFill>
      <xdr:spPr>
        <a:xfrm>
          <a:off x="8515985" y="27561540"/>
          <a:ext cx="1381760" cy="1057910"/>
        </a:xfrm>
        <a:prstGeom prst="rect">
          <a:avLst/>
        </a:prstGeom>
        <a:noFill/>
        <a:ln w="9525">
          <a:noFill/>
        </a:ln>
      </xdr:spPr>
    </xdr:pic>
  </etc:cellImage>
  <etc:cellImage>
    <xdr:pic>
      <xdr:nvPicPr>
        <xdr:cNvPr id="164" name="ID_6B6A85DA58C04255AAF4B417B931EB2C"/>
        <xdr:cNvPicPr>
          <a:picLocks noChangeAspect="1"/>
        </xdr:cNvPicPr>
      </xdr:nvPicPr>
      <xdr:blipFill>
        <a:blip r:embed="rId45" r:link="rId2"/>
        <a:stretch>
          <a:fillRect/>
        </a:stretch>
      </xdr:blipFill>
      <xdr:spPr>
        <a:xfrm>
          <a:off x="8515985" y="28133040"/>
          <a:ext cx="1390650" cy="1066800"/>
        </a:xfrm>
        <a:prstGeom prst="rect">
          <a:avLst/>
        </a:prstGeom>
        <a:noFill/>
        <a:ln w="9525">
          <a:noFill/>
        </a:ln>
      </xdr:spPr>
    </xdr:pic>
  </etc:cellImage>
  <etc:cellImage>
    <xdr:pic>
      <xdr:nvPicPr>
        <xdr:cNvPr id="165" name="ID_B099BC04FFB2469F981FEE250D07B871"/>
        <xdr:cNvPicPr>
          <a:picLocks noChangeAspect="1"/>
        </xdr:cNvPicPr>
      </xdr:nvPicPr>
      <xdr:blipFill>
        <a:blip r:embed="rId46" r:link="rId2"/>
        <a:stretch>
          <a:fillRect/>
        </a:stretch>
      </xdr:blipFill>
      <xdr:spPr>
        <a:xfrm>
          <a:off x="8515985" y="28704540"/>
          <a:ext cx="1400810" cy="1066800"/>
        </a:xfrm>
        <a:prstGeom prst="rect">
          <a:avLst/>
        </a:prstGeom>
        <a:noFill/>
        <a:ln w="9525">
          <a:noFill/>
        </a:ln>
      </xdr:spPr>
    </xdr:pic>
  </etc:cellImage>
  <etc:cellImage>
    <xdr:pic>
      <xdr:nvPicPr>
        <xdr:cNvPr id="166" name="ID_970FA70737714A759B0F9C05DA188FCB"/>
        <xdr:cNvPicPr>
          <a:picLocks noChangeAspect="1"/>
        </xdr:cNvPicPr>
      </xdr:nvPicPr>
      <xdr:blipFill>
        <a:blip r:embed="rId47" r:link="rId2"/>
        <a:stretch>
          <a:fillRect/>
        </a:stretch>
      </xdr:blipFill>
      <xdr:spPr>
        <a:xfrm>
          <a:off x="8515985" y="29276040"/>
          <a:ext cx="1381760" cy="1000760"/>
        </a:xfrm>
        <a:prstGeom prst="rect">
          <a:avLst/>
        </a:prstGeom>
        <a:noFill/>
        <a:ln w="9525">
          <a:noFill/>
        </a:ln>
      </xdr:spPr>
    </xdr:pic>
  </etc:cellImage>
  <etc:cellImage>
    <xdr:pic>
      <xdr:nvPicPr>
        <xdr:cNvPr id="167" name="ID_2890EF788B8F4DECBD748FEF52A0ADB1"/>
        <xdr:cNvPicPr>
          <a:picLocks noChangeAspect="1"/>
        </xdr:cNvPicPr>
      </xdr:nvPicPr>
      <xdr:blipFill>
        <a:blip r:embed="rId48" r:link="rId2"/>
        <a:stretch>
          <a:fillRect/>
        </a:stretch>
      </xdr:blipFill>
      <xdr:spPr>
        <a:xfrm>
          <a:off x="8515985" y="29847540"/>
          <a:ext cx="1400810" cy="1076960"/>
        </a:xfrm>
        <a:prstGeom prst="rect">
          <a:avLst/>
        </a:prstGeom>
        <a:noFill/>
        <a:ln w="9525">
          <a:noFill/>
        </a:ln>
      </xdr:spPr>
    </xdr:pic>
  </etc:cellImage>
  <etc:cellImage>
    <xdr:pic>
      <xdr:nvPicPr>
        <xdr:cNvPr id="168" name="ID_1E16F9CB086C44B29B125D2A26BDCAA6"/>
        <xdr:cNvPicPr>
          <a:picLocks noChangeAspect="1"/>
        </xdr:cNvPicPr>
      </xdr:nvPicPr>
      <xdr:blipFill>
        <a:blip r:embed="rId49" r:link="rId2"/>
        <a:stretch>
          <a:fillRect/>
        </a:stretch>
      </xdr:blipFill>
      <xdr:spPr>
        <a:xfrm>
          <a:off x="8515985" y="30419040"/>
          <a:ext cx="1409700" cy="1076960"/>
        </a:xfrm>
        <a:prstGeom prst="rect">
          <a:avLst/>
        </a:prstGeom>
        <a:noFill/>
        <a:ln w="9525">
          <a:noFill/>
        </a:ln>
      </xdr:spPr>
    </xdr:pic>
  </etc:cellImage>
  <etc:cellImage>
    <xdr:pic>
      <xdr:nvPicPr>
        <xdr:cNvPr id="169" name="ID_0BD73D607FDA4BE593368AD8D5B5421D"/>
        <xdr:cNvPicPr>
          <a:picLocks noChangeAspect="1"/>
        </xdr:cNvPicPr>
      </xdr:nvPicPr>
      <xdr:blipFill>
        <a:blip r:embed="rId50" r:link="rId2"/>
        <a:stretch>
          <a:fillRect/>
        </a:stretch>
      </xdr:blipFill>
      <xdr:spPr>
        <a:xfrm>
          <a:off x="8515985" y="30780990"/>
          <a:ext cx="1438910" cy="1096010"/>
        </a:xfrm>
        <a:prstGeom prst="rect">
          <a:avLst/>
        </a:prstGeom>
        <a:noFill/>
        <a:ln w="9525">
          <a:noFill/>
        </a:ln>
      </xdr:spPr>
    </xdr:pic>
  </etc:cellImage>
  <etc:cellImage>
    <xdr:pic>
      <xdr:nvPicPr>
        <xdr:cNvPr id="170" name="ID_D802A5DE9ED8444298A6E7E307BC7C88"/>
        <xdr:cNvPicPr>
          <a:picLocks noChangeAspect="1"/>
        </xdr:cNvPicPr>
      </xdr:nvPicPr>
      <xdr:blipFill>
        <a:blip r:embed="rId51" r:link="rId2"/>
        <a:stretch>
          <a:fillRect/>
        </a:stretch>
      </xdr:blipFill>
      <xdr:spPr>
        <a:xfrm>
          <a:off x="8515985" y="31352490"/>
          <a:ext cx="1428750" cy="1085850"/>
        </a:xfrm>
        <a:prstGeom prst="rect">
          <a:avLst/>
        </a:prstGeom>
        <a:noFill/>
        <a:ln w="9525">
          <a:noFill/>
        </a:ln>
      </xdr:spPr>
    </xdr:pic>
  </etc:cellImage>
  <etc:cellImage>
    <xdr:pic>
      <xdr:nvPicPr>
        <xdr:cNvPr id="171" name="ID_A087491270D14E5BA7454142556727E6"/>
        <xdr:cNvPicPr>
          <a:picLocks noChangeAspect="1"/>
        </xdr:cNvPicPr>
      </xdr:nvPicPr>
      <xdr:blipFill>
        <a:blip r:embed="rId50" r:link="rId2"/>
        <a:stretch>
          <a:fillRect/>
        </a:stretch>
      </xdr:blipFill>
      <xdr:spPr>
        <a:xfrm>
          <a:off x="8515985" y="31923990"/>
          <a:ext cx="1438910" cy="1096010"/>
        </a:xfrm>
        <a:prstGeom prst="rect">
          <a:avLst/>
        </a:prstGeom>
        <a:noFill/>
        <a:ln w="9525">
          <a:noFill/>
        </a:ln>
      </xdr:spPr>
    </xdr:pic>
  </etc:cellImage>
  <etc:cellImage>
    <xdr:pic>
      <xdr:nvPicPr>
        <xdr:cNvPr id="172" name="ID_9E39B968E1544DA3A1960B3C397D13D1"/>
        <xdr:cNvPicPr>
          <a:picLocks noChangeAspect="1"/>
        </xdr:cNvPicPr>
      </xdr:nvPicPr>
      <xdr:blipFill>
        <a:blip r:embed="rId52" r:link="rId2"/>
        <a:stretch>
          <a:fillRect/>
        </a:stretch>
      </xdr:blipFill>
      <xdr:spPr>
        <a:xfrm>
          <a:off x="8515985" y="32495490"/>
          <a:ext cx="1371600" cy="1047750"/>
        </a:xfrm>
        <a:prstGeom prst="rect">
          <a:avLst/>
        </a:prstGeom>
        <a:noFill/>
        <a:ln w="9525">
          <a:noFill/>
        </a:ln>
      </xdr:spPr>
    </xdr:pic>
  </etc:cellImage>
  <etc:cellImage>
    <xdr:pic>
      <xdr:nvPicPr>
        <xdr:cNvPr id="11" name="ID_8B323D319C2D4E519DD1652DFD4BAA48"/>
        <xdr:cNvPicPr>
          <a:picLocks noChangeAspect="1"/>
        </xdr:cNvPicPr>
      </xdr:nvPicPr>
      <xdr:blipFill>
        <a:blip r:embed="rId53" r:link="rId2"/>
        <a:stretch>
          <a:fillRect/>
        </a:stretch>
      </xdr:blipFill>
      <xdr:spPr>
        <a:xfrm>
          <a:off x="8515985" y="33066990"/>
          <a:ext cx="1409700" cy="1085850"/>
        </a:xfrm>
        <a:prstGeom prst="rect">
          <a:avLst/>
        </a:prstGeom>
        <a:noFill/>
        <a:ln w="9525">
          <a:noFill/>
        </a:ln>
      </xdr:spPr>
    </xdr:pic>
  </etc:cellImage>
  <etc:cellImage>
    <xdr:pic>
      <xdr:nvPicPr>
        <xdr:cNvPr id="174" name="ID_75C71DAF44FE4764BB1566E3DE17D850"/>
        <xdr:cNvPicPr>
          <a:picLocks noChangeAspect="1"/>
        </xdr:cNvPicPr>
      </xdr:nvPicPr>
      <xdr:blipFill>
        <a:blip r:embed="rId54" r:link="rId2"/>
        <a:stretch>
          <a:fillRect/>
        </a:stretch>
      </xdr:blipFill>
      <xdr:spPr>
        <a:xfrm>
          <a:off x="8515985" y="33638490"/>
          <a:ext cx="1400810" cy="1066800"/>
        </a:xfrm>
        <a:prstGeom prst="rect">
          <a:avLst/>
        </a:prstGeom>
        <a:noFill/>
        <a:ln w="9525">
          <a:noFill/>
        </a:ln>
      </xdr:spPr>
    </xdr:pic>
  </etc:cellImage>
  <etc:cellImage>
    <xdr:pic>
      <xdr:nvPicPr>
        <xdr:cNvPr id="175" name="ID_9405F16282F84058A92FA2B35BE5EDA1"/>
        <xdr:cNvPicPr>
          <a:picLocks noChangeAspect="1"/>
        </xdr:cNvPicPr>
      </xdr:nvPicPr>
      <xdr:blipFill>
        <a:blip r:embed="rId55" r:link="rId2"/>
        <a:stretch>
          <a:fillRect/>
        </a:stretch>
      </xdr:blipFill>
      <xdr:spPr>
        <a:xfrm>
          <a:off x="8543925" y="34238565"/>
          <a:ext cx="1466850" cy="1115060"/>
        </a:xfrm>
        <a:prstGeom prst="rect">
          <a:avLst/>
        </a:prstGeom>
        <a:noFill/>
        <a:ln w="9525">
          <a:noFill/>
        </a:ln>
      </xdr:spPr>
    </xdr:pic>
  </etc:cellImage>
  <etc:cellImage>
    <xdr:pic>
      <xdr:nvPicPr>
        <xdr:cNvPr id="12" name="ID_ECD98FAD9BD644808255952C9093512D"/>
        <xdr:cNvPicPr>
          <a:picLocks noChangeAspect="1"/>
        </xdr:cNvPicPr>
      </xdr:nvPicPr>
      <xdr:blipFill>
        <a:blip r:embed="rId56" r:link="rId2"/>
        <a:stretch>
          <a:fillRect/>
        </a:stretch>
      </xdr:blipFill>
      <xdr:spPr>
        <a:xfrm>
          <a:off x="8515985" y="34781490"/>
          <a:ext cx="1438910" cy="1104900"/>
        </a:xfrm>
        <a:prstGeom prst="rect">
          <a:avLst/>
        </a:prstGeom>
        <a:noFill/>
        <a:ln w="9525">
          <a:noFill/>
        </a:ln>
      </xdr:spPr>
    </xdr:pic>
  </etc:cellImage>
  <etc:cellImage>
    <xdr:pic>
      <xdr:nvPicPr>
        <xdr:cNvPr id="13" name="ID_DB8122C202FE485C8917BA7577E767EB"/>
        <xdr:cNvPicPr>
          <a:picLocks noChangeAspect="1"/>
        </xdr:cNvPicPr>
      </xdr:nvPicPr>
      <xdr:blipFill>
        <a:blip r:embed="rId57" r:link="rId2"/>
        <a:stretch>
          <a:fillRect/>
        </a:stretch>
      </xdr:blipFill>
      <xdr:spPr>
        <a:xfrm>
          <a:off x="8515985" y="35772090"/>
          <a:ext cx="1428750" cy="1096010"/>
        </a:xfrm>
        <a:prstGeom prst="rect">
          <a:avLst/>
        </a:prstGeom>
        <a:noFill/>
        <a:ln w="9525">
          <a:noFill/>
        </a:ln>
      </xdr:spPr>
    </xdr:pic>
  </etc:cellImage>
  <etc:cellImage>
    <xdr:pic>
      <xdr:nvPicPr>
        <xdr:cNvPr id="14" name="ID_44C6CE55DF344D05A45CA1EAC9929FCE"/>
        <xdr:cNvPicPr>
          <a:picLocks noChangeAspect="1"/>
        </xdr:cNvPicPr>
      </xdr:nvPicPr>
      <xdr:blipFill>
        <a:blip r:embed="rId58" r:link="rId2"/>
        <a:stretch>
          <a:fillRect/>
        </a:stretch>
      </xdr:blipFill>
      <xdr:spPr>
        <a:xfrm>
          <a:off x="8515985" y="36363910"/>
          <a:ext cx="1447800" cy="1104900"/>
        </a:xfrm>
        <a:prstGeom prst="rect">
          <a:avLst/>
        </a:prstGeom>
        <a:noFill/>
        <a:ln w="9525">
          <a:noFill/>
        </a:ln>
      </xdr:spPr>
    </xdr:pic>
  </etc:cellImage>
  <etc:cellImage>
    <xdr:pic>
      <xdr:nvPicPr>
        <xdr:cNvPr id="15" name="ID_814E71E02CFC453ABAAD83045CDF3A88"/>
        <xdr:cNvPicPr>
          <a:picLocks noChangeAspect="1"/>
        </xdr:cNvPicPr>
      </xdr:nvPicPr>
      <xdr:blipFill>
        <a:blip r:embed="rId59" r:link="rId2"/>
        <a:stretch>
          <a:fillRect/>
        </a:stretch>
      </xdr:blipFill>
      <xdr:spPr>
        <a:xfrm>
          <a:off x="8515985" y="36935410"/>
          <a:ext cx="1371600" cy="1057910"/>
        </a:xfrm>
        <a:prstGeom prst="rect">
          <a:avLst/>
        </a:prstGeom>
        <a:noFill/>
        <a:ln w="9525">
          <a:noFill/>
        </a:ln>
      </xdr:spPr>
    </xdr:pic>
  </etc:cellImage>
  <etc:cellImage>
    <xdr:pic>
      <xdr:nvPicPr>
        <xdr:cNvPr id="180" name="ID_B7859F89D20C4A3D9B1FF916A8145D14"/>
        <xdr:cNvPicPr>
          <a:picLocks noChangeAspect="1"/>
        </xdr:cNvPicPr>
      </xdr:nvPicPr>
      <xdr:blipFill>
        <a:blip r:embed="rId60" r:link="rId2"/>
        <a:stretch>
          <a:fillRect/>
        </a:stretch>
      </xdr:blipFill>
      <xdr:spPr>
        <a:xfrm>
          <a:off x="8515985" y="37297360"/>
          <a:ext cx="1390650" cy="1057910"/>
        </a:xfrm>
        <a:prstGeom prst="rect">
          <a:avLst/>
        </a:prstGeom>
        <a:noFill/>
        <a:ln w="9525">
          <a:noFill/>
        </a:ln>
      </xdr:spPr>
    </xdr:pic>
  </etc:cellImage>
  <etc:cellImage>
    <xdr:pic>
      <xdr:nvPicPr>
        <xdr:cNvPr id="181" name="ID_27D33864E5164A71B8C31FFD3CB31403"/>
        <xdr:cNvPicPr>
          <a:picLocks noChangeAspect="1"/>
        </xdr:cNvPicPr>
      </xdr:nvPicPr>
      <xdr:blipFill>
        <a:blip r:embed="rId61" r:link="rId2"/>
        <a:stretch>
          <a:fillRect/>
        </a:stretch>
      </xdr:blipFill>
      <xdr:spPr>
        <a:xfrm>
          <a:off x="8515985" y="37659310"/>
          <a:ext cx="1419860" cy="1085850"/>
        </a:xfrm>
        <a:prstGeom prst="rect">
          <a:avLst/>
        </a:prstGeom>
        <a:noFill/>
        <a:ln w="9525">
          <a:noFill/>
        </a:ln>
      </xdr:spPr>
    </xdr:pic>
  </etc:cellImage>
  <etc:cellImage>
    <xdr:pic>
      <xdr:nvPicPr>
        <xdr:cNvPr id="182" name="ID_EC6A674491CC4AC8AFA72EE01B11D46D"/>
        <xdr:cNvPicPr>
          <a:picLocks noChangeAspect="1"/>
        </xdr:cNvPicPr>
      </xdr:nvPicPr>
      <xdr:blipFill>
        <a:blip r:embed="rId62" r:link="rId2"/>
        <a:stretch>
          <a:fillRect/>
        </a:stretch>
      </xdr:blipFill>
      <xdr:spPr>
        <a:xfrm>
          <a:off x="8515985" y="38021260"/>
          <a:ext cx="1390650" cy="1066800"/>
        </a:xfrm>
        <a:prstGeom prst="rect">
          <a:avLst/>
        </a:prstGeom>
        <a:noFill/>
        <a:ln w="9525">
          <a:noFill/>
        </a:ln>
      </xdr:spPr>
    </xdr:pic>
  </etc:cellImage>
  <etc:cellImage>
    <xdr:pic>
      <xdr:nvPicPr>
        <xdr:cNvPr id="183" name="ID_35BC4846539048C2B4BFC34761E3635C"/>
        <xdr:cNvPicPr>
          <a:picLocks noChangeAspect="1"/>
        </xdr:cNvPicPr>
      </xdr:nvPicPr>
      <xdr:blipFill>
        <a:blip r:embed="rId63" r:link="rId2"/>
        <a:stretch>
          <a:fillRect/>
        </a:stretch>
      </xdr:blipFill>
      <xdr:spPr>
        <a:xfrm>
          <a:off x="8515985" y="38383210"/>
          <a:ext cx="1400810" cy="1066800"/>
        </a:xfrm>
        <a:prstGeom prst="rect">
          <a:avLst/>
        </a:prstGeom>
        <a:noFill/>
        <a:ln w="9525">
          <a:noFill/>
        </a:ln>
      </xdr:spPr>
    </xdr:pic>
  </etc:cellImage>
  <etc:cellImage>
    <xdr:pic>
      <xdr:nvPicPr>
        <xdr:cNvPr id="184" name="ID_79C6CC3DE6B04D6297963B3DD7DE6178"/>
        <xdr:cNvPicPr>
          <a:picLocks noChangeAspect="1"/>
        </xdr:cNvPicPr>
      </xdr:nvPicPr>
      <xdr:blipFill>
        <a:blip r:embed="rId64" r:link="rId2"/>
        <a:stretch>
          <a:fillRect/>
        </a:stretch>
      </xdr:blipFill>
      <xdr:spPr>
        <a:xfrm>
          <a:off x="8515985" y="38745160"/>
          <a:ext cx="1466850" cy="1104900"/>
        </a:xfrm>
        <a:prstGeom prst="rect">
          <a:avLst/>
        </a:prstGeom>
        <a:noFill/>
        <a:ln w="9525">
          <a:noFill/>
        </a:ln>
      </xdr:spPr>
    </xdr:pic>
  </etc:cellImage>
  <etc:cellImage>
    <xdr:pic>
      <xdr:nvPicPr>
        <xdr:cNvPr id="185" name="ID_F3F24FC462DF44958041E2D31CDA4E92"/>
        <xdr:cNvPicPr>
          <a:picLocks noChangeAspect="1"/>
        </xdr:cNvPicPr>
      </xdr:nvPicPr>
      <xdr:blipFill>
        <a:blip r:embed="rId65" r:link="rId2"/>
        <a:stretch>
          <a:fillRect/>
        </a:stretch>
      </xdr:blipFill>
      <xdr:spPr>
        <a:xfrm>
          <a:off x="8515985" y="39107110"/>
          <a:ext cx="1400810" cy="1076960"/>
        </a:xfrm>
        <a:prstGeom prst="rect">
          <a:avLst/>
        </a:prstGeom>
        <a:noFill/>
        <a:ln w="9525">
          <a:noFill/>
        </a:ln>
      </xdr:spPr>
    </xdr:pic>
  </etc:cellImage>
  <etc:cellImage>
    <xdr:pic>
      <xdr:nvPicPr>
        <xdr:cNvPr id="186" name="ID_9137D0861E3B4D50BE231F12F1CD9F38"/>
        <xdr:cNvPicPr>
          <a:picLocks noChangeAspect="1"/>
        </xdr:cNvPicPr>
      </xdr:nvPicPr>
      <xdr:blipFill>
        <a:blip r:embed="rId66" r:link="rId2"/>
        <a:stretch>
          <a:fillRect/>
        </a:stretch>
      </xdr:blipFill>
      <xdr:spPr>
        <a:xfrm>
          <a:off x="8515985" y="39469060"/>
          <a:ext cx="1409700" cy="1076960"/>
        </a:xfrm>
        <a:prstGeom prst="rect">
          <a:avLst/>
        </a:prstGeom>
        <a:noFill/>
        <a:ln w="9525">
          <a:noFill/>
        </a:ln>
      </xdr:spPr>
    </xdr:pic>
  </etc:cellImage>
  <etc:cellImage>
    <xdr:pic>
      <xdr:nvPicPr>
        <xdr:cNvPr id="187" name="ID_CD219BA3046D4C9A87D9A8941D09E81A"/>
        <xdr:cNvPicPr>
          <a:picLocks noChangeAspect="1"/>
        </xdr:cNvPicPr>
      </xdr:nvPicPr>
      <xdr:blipFill>
        <a:blip r:embed="rId67" r:link="rId2"/>
        <a:stretch>
          <a:fillRect/>
        </a:stretch>
      </xdr:blipFill>
      <xdr:spPr>
        <a:xfrm>
          <a:off x="8515985" y="40040560"/>
          <a:ext cx="1419860" cy="1085850"/>
        </a:xfrm>
        <a:prstGeom prst="rect">
          <a:avLst/>
        </a:prstGeom>
        <a:noFill/>
        <a:ln w="9525">
          <a:noFill/>
        </a:ln>
      </xdr:spPr>
    </xdr:pic>
  </etc:cellImage>
  <etc:cellImage>
    <xdr:pic>
      <xdr:nvPicPr>
        <xdr:cNvPr id="188" name="ID_D41B8A873BD44A77B211721AA1FF3DB4"/>
        <xdr:cNvPicPr>
          <a:picLocks noChangeAspect="1"/>
        </xdr:cNvPicPr>
      </xdr:nvPicPr>
      <xdr:blipFill>
        <a:blip r:embed="rId68" r:link="rId2"/>
        <a:stretch>
          <a:fillRect/>
        </a:stretch>
      </xdr:blipFill>
      <xdr:spPr>
        <a:xfrm>
          <a:off x="8515985" y="40612060"/>
          <a:ext cx="1438910" cy="1096010"/>
        </a:xfrm>
        <a:prstGeom prst="rect">
          <a:avLst/>
        </a:prstGeom>
        <a:noFill/>
        <a:ln w="9525">
          <a:noFill/>
        </a:ln>
      </xdr:spPr>
    </xdr:pic>
  </etc:cellImage>
  <etc:cellImage>
    <xdr:pic>
      <xdr:nvPicPr>
        <xdr:cNvPr id="189" name="ID_52AD5C8D7B614A518753D62DA42A2AB0"/>
        <xdr:cNvPicPr>
          <a:picLocks noChangeAspect="1"/>
        </xdr:cNvPicPr>
      </xdr:nvPicPr>
      <xdr:blipFill>
        <a:blip r:embed="rId69" r:link="rId2"/>
        <a:stretch>
          <a:fillRect/>
        </a:stretch>
      </xdr:blipFill>
      <xdr:spPr>
        <a:xfrm>
          <a:off x="8515985" y="41183560"/>
          <a:ext cx="1409700" cy="1085850"/>
        </a:xfrm>
        <a:prstGeom prst="rect">
          <a:avLst/>
        </a:prstGeom>
        <a:noFill/>
        <a:ln w="9525">
          <a:noFill/>
        </a:ln>
      </xdr:spPr>
    </xdr:pic>
  </etc:cellImage>
  <etc:cellImage>
    <xdr:pic>
      <xdr:nvPicPr>
        <xdr:cNvPr id="190" name="ID_7FC7B0F54EBB46ABA497D9DE57FA0D31"/>
        <xdr:cNvPicPr>
          <a:picLocks noChangeAspect="1"/>
        </xdr:cNvPicPr>
      </xdr:nvPicPr>
      <xdr:blipFill>
        <a:blip r:embed="rId70" r:link="rId2"/>
        <a:stretch>
          <a:fillRect/>
        </a:stretch>
      </xdr:blipFill>
      <xdr:spPr>
        <a:xfrm>
          <a:off x="8515985" y="41755060"/>
          <a:ext cx="1428750" cy="1096010"/>
        </a:xfrm>
        <a:prstGeom prst="rect">
          <a:avLst/>
        </a:prstGeom>
        <a:noFill/>
        <a:ln w="9525">
          <a:noFill/>
        </a:ln>
      </xdr:spPr>
    </xdr:pic>
  </etc:cellImage>
  <etc:cellImage>
    <xdr:pic>
      <xdr:nvPicPr>
        <xdr:cNvPr id="191" name="ID_C03B83670D7A49228DCF548214F21096"/>
        <xdr:cNvPicPr>
          <a:picLocks noChangeAspect="1"/>
        </xdr:cNvPicPr>
      </xdr:nvPicPr>
      <xdr:blipFill>
        <a:blip r:embed="rId71" r:link="rId2"/>
        <a:stretch>
          <a:fillRect/>
        </a:stretch>
      </xdr:blipFill>
      <xdr:spPr>
        <a:xfrm>
          <a:off x="8515985" y="42326560"/>
          <a:ext cx="1428750" cy="1085850"/>
        </a:xfrm>
        <a:prstGeom prst="rect">
          <a:avLst/>
        </a:prstGeom>
        <a:noFill/>
        <a:ln w="9525">
          <a:noFill/>
        </a:ln>
      </xdr:spPr>
    </xdr:pic>
  </etc:cellImage>
  <etc:cellImage>
    <xdr:pic>
      <xdr:nvPicPr>
        <xdr:cNvPr id="192" name="ID_F62DE37A5F234C0D8A815E1AAA22C102"/>
        <xdr:cNvPicPr>
          <a:picLocks noChangeAspect="1"/>
        </xdr:cNvPicPr>
      </xdr:nvPicPr>
      <xdr:blipFill>
        <a:blip r:embed="rId72" r:link="rId2"/>
        <a:stretch>
          <a:fillRect/>
        </a:stretch>
      </xdr:blipFill>
      <xdr:spPr>
        <a:xfrm>
          <a:off x="8515985" y="42898060"/>
          <a:ext cx="1438910" cy="1096010"/>
        </a:xfrm>
        <a:prstGeom prst="rect">
          <a:avLst/>
        </a:prstGeom>
        <a:noFill/>
        <a:ln w="9525">
          <a:noFill/>
        </a:ln>
      </xdr:spPr>
    </xdr:pic>
  </etc:cellImage>
  <etc:cellImage>
    <xdr:pic>
      <xdr:nvPicPr>
        <xdr:cNvPr id="193" name="ID_F884FB52F48949C98F9D7E98CA3B954B"/>
        <xdr:cNvPicPr>
          <a:picLocks noChangeAspect="1"/>
        </xdr:cNvPicPr>
      </xdr:nvPicPr>
      <xdr:blipFill>
        <a:blip r:embed="rId73" r:link="rId2"/>
        <a:stretch>
          <a:fillRect/>
        </a:stretch>
      </xdr:blipFill>
      <xdr:spPr>
        <a:xfrm>
          <a:off x="8515985" y="43469560"/>
          <a:ext cx="1409700" cy="1085850"/>
        </a:xfrm>
        <a:prstGeom prst="rect">
          <a:avLst/>
        </a:prstGeom>
        <a:noFill/>
        <a:ln w="9525">
          <a:noFill/>
        </a:ln>
      </xdr:spPr>
    </xdr:pic>
  </etc:cellImage>
  <etc:cellImage>
    <xdr:pic>
      <xdr:nvPicPr>
        <xdr:cNvPr id="194" name="ID_04C77BF5B6E94E53A790D23D6093A46F"/>
        <xdr:cNvPicPr>
          <a:picLocks noChangeAspect="1"/>
        </xdr:cNvPicPr>
      </xdr:nvPicPr>
      <xdr:blipFill>
        <a:blip r:embed="rId74" r:link="rId2"/>
        <a:stretch>
          <a:fillRect/>
        </a:stretch>
      </xdr:blipFill>
      <xdr:spPr>
        <a:xfrm>
          <a:off x="8515985" y="44041060"/>
          <a:ext cx="1400810" cy="1066800"/>
        </a:xfrm>
        <a:prstGeom prst="rect">
          <a:avLst/>
        </a:prstGeom>
        <a:noFill/>
        <a:ln w="9525">
          <a:noFill/>
        </a:ln>
      </xdr:spPr>
    </xdr:pic>
  </etc:cellImage>
  <etc:cellImage>
    <xdr:pic>
      <xdr:nvPicPr>
        <xdr:cNvPr id="195" name="ID_7276DD2F9E5C4AD7840EE18EBDDA7380"/>
        <xdr:cNvPicPr>
          <a:picLocks noChangeAspect="1"/>
        </xdr:cNvPicPr>
      </xdr:nvPicPr>
      <xdr:blipFill>
        <a:blip r:embed="rId75" r:link="rId2"/>
        <a:stretch>
          <a:fillRect/>
        </a:stretch>
      </xdr:blipFill>
      <xdr:spPr>
        <a:xfrm>
          <a:off x="8515985" y="44612560"/>
          <a:ext cx="1400810" cy="1076960"/>
        </a:xfrm>
        <a:prstGeom prst="rect">
          <a:avLst/>
        </a:prstGeom>
        <a:noFill/>
        <a:ln w="9525">
          <a:noFill/>
        </a:ln>
      </xdr:spPr>
    </xdr:pic>
  </etc:cellImage>
  <etc:cellImage>
    <xdr:pic>
      <xdr:nvPicPr>
        <xdr:cNvPr id="196" name="ID_6C5F6EE56A5842CEB65FF7D611E9526E"/>
        <xdr:cNvPicPr>
          <a:picLocks noChangeAspect="1"/>
        </xdr:cNvPicPr>
      </xdr:nvPicPr>
      <xdr:blipFill>
        <a:blip r:embed="rId76" r:link="rId2"/>
        <a:stretch>
          <a:fillRect/>
        </a:stretch>
      </xdr:blipFill>
      <xdr:spPr>
        <a:xfrm>
          <a:off x="8515985" y="45184060"/>
          <a:ext cx="1400810" cy="1066800"/>
        </a:xfrm>
        <a:prstGeom prst="rect">
          <a:avLst/>
        </a:prstGeom>
        <a:noFill/>
        <a:ln w="9525">
          <a:noFill/>
        </a:ln>
      </xdr:spPr>
    </xdr:pic>
  </etc:cellImage>
  <etc:cellImage>
    <xdr:pic>
      <xdr:nvPicPr>
        <xdr:cNvPr id="197" name="ID_457FBE8674F24E81AD4043118BBE2195"/>
        <xdr:cNvPicPr>
          <a:picLocks noChangeAspect="1"/>
        </xdr:cNvPicPr>
      </xdr:nvPicPr>
      <xdr:blipFill>
        <a:blip r:embed="rId77" r:link="rId2"/>
        <a:stretch>
          <a:fillRect/>
        </a:stretch>
      </xdr:blipFill>
      <xdr:spPr>
        <a:xfrm>
          <a:off x="8515985" y="45755560"/>
          <a:ext cx="1438910" cy="1096010"/>
        </a:xfrm>
        <a:prstGeom prst="rect">
          <a:avLst/>
        </a:prstGeom>
        <a:noFill/>
        <a:ln w="9525">
          <a:noFill/>
        </a:ln>
      </xdr:spPr>
    </xdr:pic>
  </etc:cellImage>
  <etc:cellImage>
    <xdr:pic>
      <xdr:nvPicPr>
        <xdr:cNvPr id="198" name="ID_30E6A1274335454A90F0D54B525FB1E1"/>
        <xdr:cNvPicPr>
          <a:picLocks noChangeAspect="1"/>
        </xdr:cNvPicPr>
      </xdr:nvPicPr>
      <xdr:blipFill>
        <a:blip r:embed="rId78" r:link="rId2"/>
        <a:stretch>
          <a:fillRect/>
        </a:stretch>
      </xdr:blipFill>
      <xdr:spPr>
        <a:xfrm>
          <a:off x="8515985" y="46117510"/>
          <a:ext cx="1438910" cy="1085850"/>
        </a:xfrm>
        <a:prstGeom prst="rect">
          <a:avLst/>
        </a:prstGeom>
        <a:noFill/>
        <a:ln w="9525">
          <a:noFill/>
        </a:ln>
      </xdr:spPr>
    </xdr:pic>
  </etc:cellImage>
  <etc:cellImage>
    <xdr:pic>
      <xdr:nvPicPr>
        <xdr:cNvPr id="199" name="ID_87F816D51B9B4D8590DD47F7290D19D9"/>
        <xdr:cNvPicPr>
          <a:picLocks noChangeAspect="1"/>
        </xdr:cNvPicPr>
      </xdr:nvPicPr>
      <xdr:blipFill>
        <a:blip r:embed="rId79" r:link="rId2"/>
        <a:stretch>
          <a:fillRect/>
        </a:stretch>
      </xdr:blipFill>
      <xdr:spPr>
        <a:xfrm>
          <a:off x="8515985" y="46479460"/>
          <a:ext cx="1409700" cy="1085850"/>
        </a:xfrm>
        <a:prstGeom prst="rect">
          <a:avLst/>
        </a:prstGeom>
        <a:noFill/>
        <a:ln w="9525">
          <a:noFill/>
        </a:ln>
      </xdr:spPr>
    </xdr:pic>
  </etc:cellImage>
  <etc:cellImage>
    <xdr:pic>
      <xdr:nvPicPr>
        <xdr:cNvPr id="200" name="ID_CA23A97706F74EDCBC5D8A4220D09D9E"/>
        <xdr:cNvPicPr>
          <a:picLocks noChangeAspect="1"/>
        </xdr:cNvPicPr>
      </xdr:nvPicPr>
      <xdr:blipFill>
        <a:blip r:embed="rId80" r:link="rId2"/>
        <a:stretch>
          <a:fillRect/>
        </a:stretch>
      </xdr:blipFill>
      <xdr:spPr>
        <a:xfrm>
          <a:off x="8515985" y="46841410"/>
          <a:ext cx="1381760" cy="1057910"/>
        </a:xfrm>
        <a:prstGeom prst="rect">
          <a:avLst/>
        </a:prstGeom>
        <a:noFill/>
        <a:ln w="9525">
          <a:noFill/>
        </a:ln>
      </xdr:spPr>
    </xdr:pic>
  </etc:cellImage>
  <etc:cellImage>
    <xdr:pic>
      <xdr:nvPicPr>
        <xdr:cNvPr id="214" name="ID_7F151A2DBC704D2283FFE480DFD19DC5"/>
        <xdr:cNvPicPr>
          <a:picLocks noChangeAspect="1"/>
        </xdr:cNvPicPr>
      </xdr:nvPicPr>
      <xdr:blipFill>
        <a:blip r:embed="rId81" r:link="rId2"/>
        <a:stretch>
          <a:fillRect/>
        </a:stretch>
      </xdr:blipFill>
      <xdr:spPr>
        <a:xfrm>
          <a:off x="8515985" y="53337460"/>
          <a:ext cx="1428750" cy="1096010"/>
        </a:xfrm>
        <a:prstGeom prst="rect">
          <a:avLst/>
        </a:prstGeom>
        <a:noFill/>
        <a:ln w="9525">
          <a:noFill/>
        </a:ln>
      </xdr:spPr>
    </xdr:pic>
  </etc:cellImage>
  <etc:cellImage>
    <xdr:pic>
      <xdr:nvPicPr>
        <xdr:cNvPr id="215" name="ID_FB16519F909943ACA2371AD9CC647CEF"/>
        <xdr:cNvPicPr>
          <a:picLocks noChangeAspect="1"/>
        </xdr:cNvPicPr>
      </xdr:nvPicPr>
      <xdr:blipFill>
        <a:blip r:embed="rId82" r:link="rId2"/>
        <a:stretch>
          <a:fillRect/>
        </a:stretch>
      </xdr:blipFill>
      <xdr:spPr>
        <a:xfrm>
          <a:off x="8515985" y="53699410"/>
          <a:ext cx="1447800" cy="1115060"/>
        </a:xfrm>
        <a:prstGeom prst="rect">
          <a:avLst/>
        </a:prstGeom>
        <a:noFill/>
        <a:ln w="9525">
          <a:noFill/>
        </a:ln>
      </xdr:spPr>
    </xdr:pic>
  </etc:cellImage>
  <etc:cellImage>
    <xdr:pic>
      <xdr:nvPicPr>
        <xdr:cNvPr id="216" name="ID_6E976401FA3A46AFB594F1B0E83DFEC6"/>
        <xdr:cNvPicPr>
          <a:picLocks noChangeAspect="1"/>
        </xdr:cNvPicPr>
      </xdr:nvPicPr>
      <xdr:blipFill>
        <a:blip r:embed="rId83" r:link="rId2"/>
        <a:stretch>
          <a:fillRect/>
        </a:stretch>
      </xdr:blipFill>
      <xdr:spPr>
        <a:xfrm>
          <a:off x="8515985" y="54061360"/>
          <a:ext cx="1466850" cy="1115060"/>
        </a:xfrm>
        <a:prstGeom prst="rect">
          <a:avLst/>
        </a:prstGeom>
        <a:noFill/>
        <a:ln w="9525">
          <a:noFill/>
        </a:ln>
      </xdr:spPr>
    </xdr:pic>
  </etc:cellImage>
  <etc:cellImage>
    <xdr:pic>
      <xdr:nvPicPr>
        <xdr:cNvPr id="217" name="ID_4DEDBC7F7F954B2F871627AF8F62DE96"/>
        <xdr:cNvPicPr>
          <a:picLocks noChangeAspect="1"/>
        </xdr:cNvPicPr>
      </xdr:nvPicPr>
      <xdr:blipFill>
        <a:blip r:embed="rId84" r:link="rId2"/>
        <a:stretch>
          <a:fillRect/>
        </a:stretch>
      </xdr:blipFill>
      <xdr:spPr>
        <a:xfrm>
          <a:off x="8515985" y="54423310"/>
          <a:ext cx="1447800" cy="1104900"/>
        </a:xfrm>
        <a:prstGeom prst="rect">
          <a:avLst/>
        </a:prstGeom>
        <a:noFill/>
        <a:ln w="9525">
          <a:noFill/>
        </a:ln>
      </xdr:spPr>
    </xdr:pic>
  </etc:cellImage>
  <etc:cellImage>
    <xdr:pic>
      <xdr:nvPicPr>
        <xdr:cNvPr id="218" name="ID_5704DC531D574DA2BD4E579E3ADD9FAD"/>
        <xdr:cNvPicPr>
          <a:picLocks noChangeAspect="1"/>
        </xdr:cNvPicPr>
      </xdr:nvPicPr>
      <xdr:blipFill>
        <a:blip r:embed="rId84" r:link="rId2"/>
        <a:stretch>
          <a:fillRect/>
        </a:stretch>
      </xdr:blipFill>
      <xdr:spPr>
        <a:xfrm>
          <a:off x="8515985" y="54785260"/>
          <a:ext cx="1447800" cy="1104900"/>
        </a:xfrm>
        <a:prstGeom prst="rect">
          <a:avLst/>
        </a:prstGeom>
        <a:noFill/>
        <a:ln w="9525">
          <a:noFill/>
        </a:ln>
      </xdr:spPr>
    </xdr:pic>
  </etc:cellImage>
  <etc:cellImage>
    <xdr:pic>
      <xdr:nvPicPr>
        <xdr:cNvPr id="219" name="ID_7DD07A59BC464E75ADB4A75A5019B280"/>
        <xdr:cNvPicPr>
          <a:picLocks noChangeAspect="1"/>
        </xdr:cNvPicPr>
      </xdr:nvPicPr>
      <xdr:blipFill>
        <a:blip r:embed="rId84" r:link="rId2"/>
        <a:stretch>
          <a:fillRect/>
        </a:stretch>
      </xdr:blipFill>
      <xdr:spPr>
        <a:xfrm>
          <a:off x="8515985" y="55147210"/>
          <a:ext cx="1447800" cy="1104900"/>
        </a:xfrm>
        <a:prstGeom prst="rect">
          <a:avLst/>
        </a:prstGeom>
        <a:noFill/>
        <a:ln w="9525">
          <a:noFill/>
        </a:ln>
      </xdr:spPr>
    </xdr:pic>
  </etc:cellImage>
  <etc:cellImage>
    <xdr:pic>
      <xdr:nvPicPr>
        <xdr:cNvPr id="220" name="ID_D1D57433F11F429EB04D06E2A8A44A0E"/>
        <xdr:cNvPicPr>
          <a:picLocks noChangeAspect="1"/>
        </xdr:cNvPicPr>
      </xdr:nvPicPr>
      <xdr:blipFill>
        <a:blip r:embed="rId85" r:link="rId2"/>
        <a:stretch>
          <a:fillRect/>
        </a:stretch>
      </xdr:blipFill>
      <xdr:spPr>
        <a:xfrm>
          <a:off x="8515985" y="55518685"/>
          <a:ext cx="1466850" cy="2114550"/>
        </a:xfrm>
        <a:prstGeom prst="rect">
          <a:avLst/>
        </a:prstGeom>
        <a:noFill/>
        <a:ln w="9525">
          <a:noFill/>
        </a:ln>
      </xdr:spPr>
    </xdr:pic>
  </etc:cellImage>
  <etc:cellImage>
    <xdr:pic>
      <xdr:nvPicPr>
        <xdr:cNvPr id="221" name="ID_2DB06CFBF2E14FE08E67FDF309A21B08"/>
        <xdr:cNvPicPr>
          <a:picLocks noChangeAspect="1"/>
        </xdr:cNvPicPr>
      </xdr:nvPicPr>
      <xdr:blipFill>
        <a:blip r:embed="rId86" r:link="rId2"/>
        <a:stretch>
          <a:fillRect/>
        </a:stretch>
      </xdr:blipFill>
      <xdr:spPr>
        <a:xfrm>
          <a:off x="8515985" y="56099710"/>
          <a:ext cx="1428750" cy="2048510"/>
        </a:xfrm>
        <a:prstGeom prst="rect">
          <a:avLst/>
        </a:prstGeom>
        <a:noFill/>
        <a:ln w="9525">
          <a:noFill/>
        </a:ln>
      </xdr:spPr>
    </xdr:pic>
  </etc:cellImage>
  <etc:cellImage>
    <xdr:pic>
      <xdr:nvPicPr>
        <xdr:cNvPr id="5" name="ID_8FC581CD4E8E4012A4FDEAE547B7A9FC" descr="JPEG"/>
        <xdr:cNvPicPr>
          <a:picLocks noChangeAspect="1"/>
        </xdr:cNvPicPr>
      </xdr:nvPicPr>
      <xdr:blipFill>
        <a:blip r:embed="rId87"/>
        <a:stretch>
          <a:fillRect/>
        </a:stretch>
      </xdr:blipFill>
      <xdr:spPr>
        <a:xfrm>
          <a:off x="10520045" y="67983100"/>
          <a:ext cx="985520" cy="965200"/>
        </a:xfrm>
        <a:prstGeom prst="rect">
          <a:avLst/>
        </a:prstGeom>
      </xdr:spPr>
    </xdr:pic>
  </etc:cellImage>
  <etc:cellImage>
    <xdr:pic>
      <xdr:nvPicPr>
        <xdr:cNvPr id="18" name="ID_4D2AFA4B5C4C4B259578110D14001EA1" descr="通湖大道庭院灯LED灯芯1"/>
        <xdr:cNvPicPr>
          <a:picLocks noChangeAspect="1"/>
        </xdr:cNvPicPr>
      </xdr:nvPicPr>
      <xdr:blipFill>
        <a:blip r:embed="rId88"/>
        <a:stretch>
          <a:fillRect/>
        </a:stretch>
      </xdr:blipFill>
      <xdr:spPr>
        <a:xfrm>
          <a:off x="10812780" y="51455320"/>
          <a:ext cx="683895" cy="514350"/>
        </a:xfrm>
        <a:prstGeom prst="rect">
          <a:avLst/>
        </a:prstGeom>
      </xdr:spPr>
    </xdr:pic>
  </etc:cellImage>
  <etc:cellImage>
    <xdr:pic>
      <xdr:nvPicPr>
        <xdr:cNvPr id="16" name="ID_65BB511B17434105AC35CE4622B96A65" descr="可调光LED路灯光源"/>
        <xdr:cNvPicPr>
          <a:picLocks noChangeAspect="1"/>
        </xdr:cNvPicPr>
      </xdr:nvPicPr>
      <xdr:blipFill>
        <a:blip r:embed="rId89"/>
        <a:stretch>
          <a:fillRect/>
        </a:stretch>
      </xdr:blipFill>
      <xdr:spPr>
        <a:xfrm rot="16200000">
          <a:off x="10952480" y="57264935"/>
          <a:ext cx="520700" cy="925195"/>
        </a:xfrm>
        <a:prstGeom prst="rect">
          <a:avLst/>
        </a:prstGeom>
      </xdr:spPr>
    </xdr:pic>
  </etc:cellImage>
  <etc:cellImage>
    <xdr:pic>
      <xdr:nvPicPr>
        <xdr:cNvPr id="17" name="ID_E4631C67366A4FEB8110BFFD538BA895" descr="单灯控制器"/>
        <xdr:cNvPicPr>
          <a:picLocks noChangeAspect="1"/>
        </xdr:cNvPicPr>
      </xdr:nvPicPr>
      <xdr:blipFill>
        <a:blip r:embed="rId90"/>
        <a:stretch>
          <a:fillRect/>
        </a:stretch>
      </xdr:blipFill>
      <xdr:spPr>
        <a:xfrm>
          <a:off x="10725785" y="56902350"/>
          <a:ext cx="873125" cy="492125"/>
        </a:xfrm>
        <a:prstGeom prst="rect">
          <a:avLst/>
        </a:prstGeom>
      </xdr:spPr>
    </xdr:pic>
  </etc:cellImage>
</etc:cellImages>
</file>

<file path=xl/comments1.xml><?xml version="1.0" encoding="utf-8"?>
<comments xmlns="http://schemas.openxmlformats.org/spreadsheetml/2006/main">
  <authors>
    <author>11142</author>
  </authors>
  <commentList>
    <comment ref="E45" authorId="0">
      <text>
        <r>
          <rPr>
            <sz val="9"/>
            <rFont val="宋体"/>
            <charset val="134"/>
          </rPr>
          <t>吴江：2027年1月移交6基。</t>
        </r>
      </text>
    </comment>
    <comment ref="F125" authorId="0">
      <text>
        <r>
          <rPr>
            <sz val="9"/>
            <rFont val="宋体"/>
            <charset val="134"/>
          </rPr>
          <t>吴江：2027年1月移交</t>
        </r>
      </text>
    </comment>
  </commentList>
</comments>
</file>

<file path=xl/sharedStrings.xml><?xml version="1.0" encoding="utf-8"?>
<sst xmlns="http://schemas.openxmlformats.org/spreadsheetml/2006/main" count="2124" uniqueCount="772">
  <si>
    <t>苏州宿迁工业园区2026-2029年度机电设备维护项目明细表</t>
  </si>
  <si>
    <t>一、城市照明</t>
  </si>
  <si>
    <t>（一）路灯杆</t>
  </si>
  <si>
    <t>序号</t>
  </si>
  <si>
    <t>项目名称</t>
  </si>
  <si>
    <t>规 格</t>
  </si>
  <si>
    <t>计量单位</t>
  </si>
  <si>
    <t>数量</t>
  </si>
  <si>
    <t>维护时间（月）</t>
  </si>
  <si>
    <t>全费用单价/月</t>
  </si>
  <si>
    <t>合价(数量*月*全费用单价）</t>
  </si>
  <si>
    <t>备注</t>
  </si>
  <si>
    <t>虞山路（独墅湖路-阳澄湖路）</t>
  </si>
  <si>
    <t>10M高低叉，低叉8m</t>
  </si>
  <si>
    <t>基</t>
  </si>
  <si>
    <t>红海大道（清水河-西湖西路）</t>
  </si>
  <si>
    <t>红海大道（北京路-厦门路）</t>
  </si>
  <si>
    <t>尚未移交，此项含路灯灯具维护。费用支付以采购方指令时间为准。</t>
  </si>
  <si>
    <t>天池山路（规划北起点-西湖西路）</t>
  </si>
  <si>
    <t>通达大道（清水河-西湖西路）</t>
  </si>
  <si>
    <t>10M双挑</t>
  </si>
  <si>
    <t>通达大道（西湖西路-北京路）</t>
  </si>
  <si>
    <t>石公山路（苏宿大道-西湖西路）</t>
  </si>
  <si>
    <t>10M单挑</t>
  </si>
  <si>
    <t>天平山路(苏州大道-沐春湖路）</t>
  </si>
  <si>
    <t>9m高低叉，低叉6m</t>
  </si>
  <si>
    <t>此项含路灯灯具维护。</t>
  </si>
  <si>
    <t>双蔡路（栖霞山路-箭鹿围墙）</t>
  </si>
  <si>
    <t>10M高低叉，低叉9m</t>
  </si>
  <si>
    <t>紫金山路（清水河-古城路）</t>
  </si>
  <si>
    <t>紫金山路（古城路-金发纺织厂)</t>
  </si>
  <si>
    <t>东山大道（清水河-古城路）</t>
  </si>
  <si>
    <t>栖霞山路（镜泊湖路—古城路）</t>
  </si>
  <si>
    <t>10M单挑，70w</t>
  </si>
  <si>
    <t>8M单挑</t>
  </si>
  <si>
    <t>阳明山大道（镜泊湖路以北-古城路）</t>
  </si>
  <si>
    <t>10M双挑， 150+70w</t>
  </si>
  <si>
    <t>吴淞路(皂河灌溉总渠-古城路)</t>
  </si>
  <si>
    <t>苏创路（皂河灌溉总渠-古城路）</t>
  </si>
  <si>
    <t>10M双挑，90+40w</t>
  </si>
  <si>
    <t>子胥路（北沿段辅路--古城路）</t>
  </si>
  <si>
    <t>8M高低叉，低叉6m</t>
  </si>
  <si>
    <t>镜泊湖路（栖霞山路-子胥路）</t>
  </si>
  <si>
    <t>双蔡路（栖霞山路-子胥路）</t>
  </si>
  <si>
    <t>昆明湖路(栖霞山路-子胥路)</t>
  </si>
  <si>
    <t>苏宿大道（振兴大道—子胥路）</t>
  </si>
  <si>
    <t>12M双挑</t>
  </si>
  <si>
    <t>独墅湖路（虞山路-通达大道）</t>
  </si>
  <si>
    <t>苏州大道（振兴大道—通湖大道）</t>
  </si>
  <si>
    <t>苏州大道（通湖大道-子胥路）</t>
  </si>
  <si>
    <t>10米单挑</t>
  </si>
  <si>
    <t>同里湖路（虞山路-通达大道）</t>
  </si>
  <si>
    <t>大明湖路（天平山路-紫金山路）</t>
  </si>
  <si>
    <t>沐春湖路（天平山路-紫金山路）</t>
  </si>
  <si>
    <t>阳澄湖路（振兴大道-通湖大道）</t>
  </si>
  <si>
    <t>10M高低叉，低叉6m</t>
  </si>
  <si>
    <t>古城路（通湖大道-子胥路）北侧</t>
  </si>
  <si>
    <t>淀山湖路（通达大道-通湖大道）</t>
  </si>
  <si>
    <t>复旦路（科工路-通湖大道）</t>
  </si>
  <si>
    <t>鄱阳湖路（红海大道-通湖大道）</t>
  </si>
  <si>
    <t>名车广场（四至范围）</t>
  </si>
  <si>
    <t>西湖西路（振兴大道-通湖大道）</t>
  </si>
  <si>
    <t>11M高低叉，低叉8m</t>
  </si>
  <si>
    <t>11M单挑</t>
  </si>
  <si>
    <t>厦门西路（北京路-通达大道）</t>
  </si>
  <si>
    <t>深圳西路（西湖西路-通达大道）</t>
  </si>
  <si>
    <t>深圳西路（通达大道-为民河）</t>
  </si>
  <si>
    <t>尚未移交，费用支付以采购方指令时间为准。</t>
  </si>
  <si>
    <t>小计：</t>
  </si>
  <si>
    <t>（二）中杆灯</t>
  </si>
  <si>
    <t>镜泊湖路与栖霞山路交叉口</t>
  </si>
  <si>
    <t>15米（180W)四火</t>
  </si>
  <si>
    <t>镜泊湖路与阳明山大道交叉口</t>
  </si>
  <si>
    <t>15米（90W)四火</t>
  </si>
  <si>
    <t>镜泊湖路与吴淞路交叉口</t>
  </si>
  <si>
    <t>镜泊湖路与苏创路交叉口</t>
  </si>
  <si>
    <t>镜泊湖路与子胥路交叉口</t>
  </si>
  <si>
    <t>双蔡路与栖霞山路交叉口</t>
  </si>
  <si>
    <t>双蔡路与阳明山大道交叉口</t>
  </si>
  <si>
    <t>双蔡路与吴淞路交叉口</t>
  </si>
  <si>
    <t>双蔡路与苏创路交叉口</t>
  </si>
  <si>
    <t>昆明湖路与栖霞山路交叉口</t>
  </si>
  <si>
    <t>昆明湖路与阳明山大道交叉口</t>
  </si>
  <si>
    <t>昆明湖路与吴淞路交叉口</t>
  </si>
  <si>
    <t>昆明湖路与苏创路交叉口</t>
  </si>
  <si>
    <t>昆明湖路与子胥路交叉口</t>
  </si>
  <si>
    <t>苏宿大道与红海大道交叉口</t>
  </si>
  <si>
    <t>苏宿大道与天池山路交叉口</t>
  </si>
  <si>
    <t>苏宿大道与通达大道交叉口</t>
  </si>
  <si>
    <t>苏宿大道与石公山路交叉口</t>
  </si>
  <si>
    <t>12米（90W)两火</t>
  </si>
  <si>
    <t>苏宿大道与紫金山路交叉口</t>
  </si>
  <si>
    <t>苏宿大道与东山大道交叉口</t>
  </si>
  <si>
    <t>苏宿大道与栖霞山路交叉口</t>
  </si>
  <si>
    <t>苏宿大道与阳明山大道交叉口</t>
  </si>
  <si>
    <t>苏宿大道与吴淞路交叉口</t>
  </si>
  <si>
    <t>苏宿大道与苏创路交叉口</t>
  </si>
  <si>
    <t>苏宿大道与子胥路交叉口</t>
  </si>
  <si>
    <t>独墅湖路与红海大道交叉口</t>
  </si>
  <si>
    <t>独墅湖路与天池山路交叉口</t>
  </si>
  <si>
    <t>独墅湖路与通达大道交叉口</t>
  </si>
  <si>
    <t>苏州大道与虞山路交叉口</t>
  </si>
  <si>
    <t>苏州大道与红海大道交叉口</t>
  </si>
  <si>
    <t>苏州大道与天池山路交叉口</t>
  </si>
  <si>
    <t>苏州大道与通达大道交叉口</t>
  </si>
  <si>
    <t>苏州大道与石公山路交叉口</t>
  </si>
  <si>
    <t>苏州大道与天平山路交叉口</t>
  </si>
  <si>
    <t>12米（150W)三火</t>
  </si>
  <si>
    <t>苏州大道与紫金山路交叉口</t>
  </si>
  <si>
    <t>苏州大道与东山大道交叉口</t>
  </si>
  <si>
    <t>苏州大道与栖霞山路交叉口</t>
  </si>
  <si>
    <t>苏州大道与阳明山大道交叉口</t>
  </si>
  <si>
    <t>苏州大道与吴淞路交叉口</t>
  </si>
  <si>
    <t>苏州大道与苏创路交叉口</t>
  </si>
  <si>
    <t>苏州大道与子胥路交叉口</t>
  </si>
  <si>
    <t>同里湖路与虞山路交叉口</t>
  </si>
  <si>
    <t>同里湖路与红海大道交叉口</t>
  </si>
  <si>
    <t>同里湖路与天池山路交叉口</t>
  </si>
  <si>
    <t>同里湖路与通达大道交叉口</t>
  </si>
  <si>
    <t>大明湖路与天平山路交叉口</t>
  </si>
  <si>
    <t>大明湖路与紫金山路交叉口</t>
  </si>
  <si>
    <t>沐春湖路与紫金山路交叉口</t>
  </si>
  <si>
    <t>古城路与紫金山路交叉口</t>
  </si>
  <si>
    <t>古城路与紫金山路交叉口（南侧）</t>
  </si>
  <si>
    <t>古城路与东山大道交叉口</t>
  </si>
  <si>
    <t>古城路与栖霞山路交叉口</t>
  </si>
  <si>
    <t>古城路与阳明山大道交叉口</t>
  </si>
  <si>
    <t>古城路与吴淞路交叉口</t>
  </si>
  <si>
    <t>古城路与苏创路交叉口</t>
  </si>
  <si>
    <t>古城路与子胥路交叉口</t>
  </si>
  <si>
    <t>阳澄湖路与虞山路交叉口</t>
  </si>
  <si>
    <t>12米（90w）3火</t>
  </si>
  <si>
    <t>阳澄湖路与红海大道交叉口</t>
  </si>
  <si>
    <t>阳澄湖路与天池山路交叉口</t>
  </si>
  <si>
    <t>阳澄湖路与通达大道交叉口</t>
  </si>
  <si>
    <t>阳澄湖路与石公山路交叉口</t>
  </si>
  <si>
    <t>淀山湖路与通达大道交叉口</t>
  </si>
  <si>
    <t>淀山湖路与石公山路交叉口</t>
  </si>
  <si>
    <t>复旦路与通湖大道路交叉口</t>
  </si>
  <si>
    <t>复旦路与紫金山路交叉口</t>
  </si>
  <si>
    <t>复旦路与科工路交叉口</t>
  </si>
  <si>
    <t>鄱阳湖路与红海大道交叉口</t>
  </si>
  <si>
    <t>鄱阳湖路与天池山路交叉口</t>
  </si>
  <si>
    <t>鄱阳湖路与通达大道交叉口</t>
  </si>
  <si>
    <t>鄱阳湖路与石公山路交叉口</t>
  </si>
  <si>
    <t>西湖西路与振兴大道交叉口</t>
  </si>
  <si>
    <t>15米（240w）2火</t>
  </si>
  <si>
    <t>西湖西路与红海大道交叉口</t>
  </si>
  <si>
    <t>15米（90w）2火</t>
  </si>
  <si>
    <t>西湖西路与通达大道交叉口</t>
  </si>
  <si>
    <t>15米（200W)四火</t>
  </si>
  <si>
    <t>西湖西路与深圳路交叉口</t>
  </si>
  <si>
    <t>15米（200W)三火</t>
  </si>
  <si>
    <t>西湖西路与通湖大道交叉口</t>
  </si>
  <si>
    <t>厦门西路与北京路交叉口</t>
  </si>
  <si>
    <t>厦门西路与通达大道交叉口</t>
  </si>
  <si>
    <t>深圳西路与红海大道交叉口</t>
  </si>
  <si>
    <t>深圳西路与通达大道交叉口</t>
  </si>
  <si>
    <t>深圳西路与厦门西路交叉口</t>
  </si>
  <si>
    <t>北京路与红海大道交叉口</t>
  </si>
  <si>
    <t>北京路与通达大道交叉口</t>
  </si>
  <si>
    <t>北京路与厦门西路交叉口</t>
  </si>
  <si>
    <t>名车广场与石公山路交叉口1</t>
  </si>
  <si>
    <t>名车广场与石公山路交叉口2</t>
  </si>
  <si>
    <t>恒大翡翠华庭西门处</t>
  </si>
  <si>
    <t>翡翠蓝湾西门处</t>
  </si>
  <si>
    <t>恒大绿洲东门处</t>
  </si>
  <si>
    <t>长电科技东门处</t>
  </si>
  <si>
    <t>二、城市照明配套设施</t>
  </si>
  <si>
    <t>（一）箱式变配电站</t>
  </si>
  <si>
    <t>500KVA</t>
  </si>
  <si>
    <t>台</t>
  </si>
  <si>
    <t>苏宿大道十支河东侧</t>
  </si>
  <si>
    <t>400KVA</t>
  </si>
  <si>
    <t>苏州大道与通湖大道交叉口</t>
  </si>
  <si>
    <t>80KVA　</t>
  </si>
  <si>
    <t>苏州大道与东山大道交叉东</t>
  </si>
  <si>
    <t>100KVA</t>
  </si>
  <si>
    <t>200KVA　</t>
  </si>
  <si>
    <t>100KVA　</t>
  </si>
  <si>
    <t>200KVA</t>
  </si>
  <si>
    <t>160KVA</t>
  </si>
  <si>
    <t>双蔡路与子胥路交叉口</t>
  </si>
  <si>
    <t>栖霞山路与古城路交叉口西</t>
  </si>
  <si>
    <t>125KVA</t>
  </si>
  <si>
    <t>名车广场箱变</t>
  </si>
  <si>
    <t>阳澄湖路与红海大道交叉口南</t>
  </si>
  <si>
    <t>鄱阳湖路与通湖大道交叉口</t>
  </si>
  <si>
    <t>250KVA</t>
  </si>
  <si>
    <t>通达大道（苏州公园）</t>
  </si>
  <si>
    <t>富民河与红海大道交叉口</t>
  </si>
  <si>
    <t>紫金山路与民便河交叉口</t>
  </si>
  <si>
    <t>苏创路与古城路交叉口</t>
  </si>
  <si>
    <t>吴淞路公交首末站箱变</t>
  </si>
  <si>
    <t>通达大道与西湖西路交叉口箱变</t>
  </si>
  <si>
    <t>阳澄湖路与石公山路交叉口箱变</t>
  </si>
  <si>
    <t>苏宿大道与红海大道交叉口箱变</t>
  </si>
  <si>
    <t>西湖西路与红海大道交叉口箱变</t>
  </si>
  <si>
    <t>通达大道与鄱阳湖路交叉口箱变</t>
  </si>
  <si>
    <t>吴淞路与双蔡路交叉口箱变</t>
  </si>
  <si>
    <t>苏创路与昆明湖路交叉口箱变</t>
  </si>
  <si>
    <t>红海大道公交首末站</t>
  </si>
  <si>
    <t>厦门西路与深圳路交叉口</t>
  </si>
  <si>
    <t>沐春湖路天平山路交叉口</t>
  </si>
  <si>
    <t>紫金山路与复旦路交叉口西北角</t>
  </si>
  <si>
    <t>315KVA</t>
  </si>
  <si>
    <t>红海大道与深圳西路交叉口</t>
  </si>
  <si>
    <t>（二）场站配电室</t>
  </si>
  <si>
    <t>设备清单</t>
  </si>
  <si>
    <t>为民河北闸配电室</t>
  </si>
  <si>
    <t>1000KVA油浸式变压器</t>
  </si>
  <si>
    <t>50KVA油浸式变压器</t>
  </si>
  <si>
    <t>KYN28-12高压开关柜</t>
  </si>
  <si>
    <t>GCK配电柜</t>
  </si>
  <si>
    <t>UPS电源</t>
  </si>
  <si>
    <t>3匹立式空调</t>
  </si>
  <si>
    <t>为民河南闸配电室</t>
  </si>
  <si>
    <t>400KVA油浸式变压器</t>
  </si>
  <si>
    <t>XGN15-12高压开关柜</t>
  </si>
  <si>
    <t>利民河闸配电室</t>
  </si>
  <si>
    <t>吴淞路垃圾中转站配电室</t>
  </si>
  <si>
    <t>315KVA油浸式变压器</t>
  </si>
  <si>
    <t>民便河东闸配电室</t>
  </si>
  <si>
    <t>十支河南闸配电室</t>
  </si>
  <si>
    <t>80KVA　干式变压器</t>
  </si>
  <si>
    <t>1.5匹挂式空调</t>
  </si>
  <si>
    <t>GGD低压开关柜</t>
  </si>
  <si>
    <t>十支河北坝配电室</t>
  </si>
  <si>
    <t>50KVA干式变压器</t>
  </si>
  <si>
    <t>座</t>
  </si>
  <si>
    <t>三、城市照明控制柜</t>
  </si>
  <si>
    <t>路灯、亮化控制柜</t>
  </si>
  <si>
    <t>含断路器、电表、时控开关、热继电器、浪涌保护器等全部元器件</t>
  </si>
  <si>
    <t>亮化控制柜</t>
  </si>
  <si>
    <t>苏悦公园尚未移交，费用支付以采购方指令时间为准。</t>
  </si>
  <si>
    <t>四、路灯电缆</t>
  </si>
  <si>
    <t>虞山路(独墅湖路-阳澄湖路）</t>
  </si>
  <si>
    <t>YJV-5*16mm2，聚乙烯护管</t>
  </si>
  <si>
    <t>千米</t>
  </si>
  <si>
    <t>YJV-4*25+1*16mm2，聚乙烯护管</t>
  </si>
  <si>
    <t>红海大道（北京路-厦门西路）</t>
  </si>
  <si>
    <t>YJV-5*25mm2聚乙烯护管</t>
  </si>
  <si>
    <t>通达大道（清水河-富民河）</t>
  </si>
  <si>
    <t>YJV-4*16mm2，聚乙烯护管</t>
  </si>
  <si>
    <t>通达大道（西湖西路-富民河）</t>
  </si>
  <si>
    <t>YJV-4*25+1*16mm2，镀锌钢护管</t>
  </si>
  <si>
    <t>石公山路（苏宿大道-富民河）</t>
  </si>
  <si>
    <t>石公山路（富民河—西湖西路）</t>
  </si>
  <si>
    <t>YJV-5*16mm2，镀锌钢护管</t>
  </si>
  <si>
    <t>紫金山路（古城路-清水河)</t>
  </si>
  <si>
    <t>紫金山路（古城路-复旦路)</t>
  </si>
  <si>
    <t>YJV-5*25，热镀锌钢管</t>
  </si>
  <si>
    <t>普陀山路（古城路--蔡庄大沟)</t>
  </si>
  <si>
    <t>栖霞山路（古城路-皂河灌溉总渠）</t>
  </si>
  <si>
    <t>阳明山大道（古城路—镜泊湖路）</t>
  </si>
  <si>
    <t>吴淞路（皂河灌溉总渠-古城路）</t>
  </si>
  <si>
    <t>苏创路（苏州大道-皂河灌溉总渠）</t>
  </si>
  <si>
    <t>子胥路（古城路-皂河灌溉总渠）</t>
  </si>
  <si>
    <t>含阳明山大道和栖霞山路北延。</t>
  </si>
  <si>
    <t>昆明湖路（栖霞山路-子胥路）</t>
  </si>
  <si>
    <t>苏宿大道（为民河-苏创路）</t>
  </si>
  <si>
    <t>苏宿大道（苏创路-子胥路）</t>
  </si>
  <si>
    <t>YJV-4*25mm2，聚乙烯护管</t>
  </si>
  <si>
    <t>苏州大道（虞山路-吴淞路）</t>
  </si>
  <si>
    <t>苏州大道（吴淞路-子胥路）</t>
  </si>
  <si>
    <t>古城路北侧（通湖大道-子胥路）</t>
  </si>
  <si>
    <t>YJV-4*25mm2+1*16mm2，聚乙烯护管</t>
  </si>
  <si>
    <t>西湖西路（振兴大道-通湖大道</t>
  </si>
  <si>
    <t>YJV-5*25mm2，聚乙烯护管</t>
  </si>
  <si>
    <t>厦门路（北京路-通达大道）</t>
  </si>
  <si>
    <t>YJV-5*16mm2</t>
  </si>
  <si>
    <t>深圳路（西湖西路-通达大道）</t>
  </si>
  <si>
    <t>深圳路（通达大道-振兴大道）</t>
  </si>
  <si>
    <t>名车广场（四至范围内）</t>
  </si>
  <si>
    <t>七、景观亮化</t>
  </si>
  <si>
    <t>（一）为民河景观带</t>
  </si>
  <si>
    <t>庭院灯</t>
  </si>
  <si>
    <t>3.5米，70w金卤灯</t>
  </si>
  <si>
    <t>套</t>
  </si>
  <si>
    <t>景观灯</t>
  </si>
  <si>
    <t>3米，26w节能灯</t>
  </si>
  <si>
    <t>草坪灯</t>
  </si>
  <si>
    <t>9w，LED球泡</t>
  </si>
  <si>
    <t>LED投光灯</t>
  </si>
  <si>
    <t>36W,DC24V</t>
  </si>
  <si>
    <t>泛光灯</t>
  </si>
  <si>
    <t>250W，AC220V</t>
  </si>
  <si>
    <t>LED点光源 蓝光</t>
  </si>
  <si>
    <t>1.5W,DC24V</t>
  </si>
  <si>
    <t>米</t>
  </si>
  <si>
    <t>T8 LED灯管，2*18W</t>
  </si>
  <si>
    <t>嵌壁灯</t>
  </si>
  <si>
    <t>12w LED玉米灯</t>
  </si>
  <si>
    <t>LED射灯</t>
  </si>
  <si>
    <t>18w,AC220V,2700K</t>
  </si>
  <si>
    <t>LED轮廓灯</t>
  </si>
  <si>
    <t>12W,DC24V,2700K</t>
  </si>
  <si>
    <t>24W,AC220V</t>
  </si>
  <si>
    <t>50W,AC220V</t>
  </si>
  <si>
    <t>RGB洗墙灯</t>
  </si>
  <si>
    <t>12W，DC24V</t>
  </si>
  <si>
    <t>（二）邻里公园</t>
  </si>
  <si>
    <t>24w，AC220V，绿光</t>
  </si>
  <si>
    <t>地埋灯</t>
  </si>
  <si>
    <t>3w LED，七彩</t>
  </si>
  <si>
    <t>9w LED，七彩</t>
  </si>
  <si>
    <t>中杆灯</t>
  </si>
  <si>
    <t>250w*2金卤灯</t>
  </si>
  <si>
    <t>（三）名车广场</t>
  </si>
  <si>
    <t>5.2米，150w金卤灯</t>
  </si>
  <si>
    <t>3.5米，150w金卤灯</t>
  </si>
  <si>
    <t>射树灯</t>
  </si>
  <si>
    <t>70w金卤灯</t>
  </si>
  <si>
    <t>LED圆形地埋灯</t>
  </si>
  <si>
    <t>36w，AC220V，4200K</t>
  </si>
  <si>
    <t>（四）苏州公园</t>
  </si>
  <si>
    <t>24w，AC220V，2700K</t>
  </si>
  <si>
    <t>LED地埋灯</t>
  </si>
  <si>
    <t>3w ,AC220V,3500K</t>
  </si>
  <si>
    <t>广场灯</t>
  </si>
  <si>
    <t>3*45w、E27螺口、4200K、LED</t>
  </si>
  <si>
    <t>高杆灯（桥梁）</t>
  </si>
  <si>
    <t>105w 金卤灯</t>
  </si>
  <si>
    <t>廊架灯</t>
  </si>
  <si>
    <t>2*18W 节能灯</t>
  </si>
  <si>
    <t>LED灯带</t>
  </si>
  <si>
    <t>8w/米</t>
  </si>
  <si>
    <t>方亭照明</t>
  </si>
  <si>
    <t>2*28W 节能灯</t>
  </si>
  <si>
    <t>3w  DC24V</t>
  </si>
  <si>
    <t>LED小功率洗墙灯</t>
  </si>
  <si>
    <t>12w/米  DC24V</t>
  </si>
  <si>
    <t>LED大功率洗墙灯</t>
  </si>
  <si>
    <t>18w/米  DC24V</t>
  </si>
  <si>
    <t>LED单向壁灯</t>
  </si>
  <si>
    <t>6w  DC24V</t>
  </si>
  <si>
    <t>LED模组点光源</t>
  </si>
  <si>
    <t>3.75w/5个/米  DC12V</t>
  </si>
  <si>
    <t>LED模组（黄光）</t>
  </si>
  <si>
    <t>1.2w，DC12V</t>
  </si>
  <si>
    <t>LED泛光灯</t>
  </si>
  <si>
    <t>200w，AC220V，6500K</t>
  </si>
  <si>
    <t>100w，AC220V（绿色）</t>
  </si>
  <si>
    <t>36w,DC24V（绿色）</t>
  </si>
  <si>
    <t>36w,DC24V（暖色）</t>
  </si>
  <si>
    <t>36w,DC24V（红色）</t>
  </si>
  <si>
    <t>150w，AC220V</t>
  </si>
  <si>
    <t>中杆照明灯</t>
  </si>
  <si>
    <t>LED  6*100W</t>
  </si>
  <si>
    <t>AC220V，50w，绿光</t>
  </si>
  <si>
    <t>空中利剑</t>
  </si>
  <si>
    <t>XQ-5KW-氙气灯泡，AC220V</t>
  </si>
  <si>
    <t>LED抱树灯</t>
  </si>
  <si>
    <t>48w，DC24V，2200K</t>
  </si>
  <si>
    <t>48w，DC24V，绿光</t>
  </si>
  <si>
    <t>48w，DC24V，3200K</t>
  </si>
  <si>
    <t>LED射树灯</t>
  </si>
  <si>
    <t>28W，DC24V，绿光</t>
  </si>
  <si>
    <t>28W，DC24V，4200K</t>
  </si>
  <si>
    <t>（五）环形景观带</t>
  </si>
  <si>
    <t>三角形艺术柱灯</t>
  </si>
  <si>
    <t>T8 LED灯管，2*18W ,6000K</t>
  </si>
  <si>
    <t>6w，AC220V</t>
  </si>
  <si>
    <t>台阶灯</t>
  </si>
  <si>
    <t>13w LED</t>
  </si>
  <si>
    <t>3w，DC24V</t>
  </si>
  <si>
    <t>6w，DC24V</t>
  </si>
  <si>
    <t>景观方形艺术灯柱</t>
  </si>
  <si>
    <t>4米，45w</t>
  </si>
  <si>
    <t>3*150w，金卤灯</t>
  </si>
  <si>
    <t>投光灯</t>
  </si>
  <si>
    <t>35w，金卤灯</t>
  </si>
  <si>
    <t>“7”型柱灯</t>
  </si>
  <si>
    <t>60W，AC220V</t>
  </si>
  <si>
    <t>36w，AC220V</t>
  </si>
  <si>
    <t>12W，AC220V</t>
  </si>
  <si>
    <t>（六）苏宿大道（为民河-东山大道）亮化</t>
  </si>
  <si>
    <t>LED方形地埋灯</t>
  </si>
  <si>
    <t>24w、AC220V</t>
  </si>
  <si>
    <t>36w，DC24V</t>
  </si>
  <si>
    <t>36w、AC220V 、4200K</t>
  </si>
  <si>
    <t>LED地埋灯（红光）</t>
  </si>
  <si>
    <t>6w</t>
  </si>
  <si>
    <t>LED点光源</t>
  </si>
  <si>
    <t>1W/DC24V</t>
  </si>
  <si>
    <t>LED洗墙灯</t>
  </si>
  <si>
    <t>12-18w/米</t>
  </si>
  <si>
    <t>15w/米</t>
  </si>
  <si>
    <t>48w，DC24V，4200K</t>
  </si>
  <si>
    <t>6w，DC24V，绿光</t>
  </si>
  <si>
    <t>6w，DC24V，3000K</t>
  </si>
  <si>
    <t>（七）广告看板及雕塑亮化</t>
  </si>
  <si>
    <t>苏宿大道东入口灯光造型</t>
  </si>
  <si>
    <t>组</t>
  </si>
  <si>
    <t>“我的家园”雕塑亮化灯光</t>
  </si>
  <si>
    <t>“风车”雕塑亮化灯光</t>
  </si>
  <si>
    <t>苏宿大道与阳明山大道交叉口道路指示牌亮化</t>
  </si>
  <si>
    <t>阳澄湖路东入口形象标识亮化</t>
  </si>
  <si>
    <t>此项需对发光字进行整体维修更新。</t>
  </si>
  <si>
    <t>苏州公园北门广告看板泛光灯</t>
  </si>
  <si>
    <t>苏州大道东入口“中国结”雕塑发光字</t>
  </si>
  <si>
    <t>苏州大道与通湖大道交叉口“中国结”雕塑发光字</t>
  </si>
  <si>
    <t>阳澄湖路与通湖大道交叉口“花窗”雕塑发光字</t>
  </si>
  <si>
    <t>名车广场“六扇门”雕塑发光字</t>
  </si>
  <si>
    <t>名车广场铁塔LED发光字</t>
  </si>
  <si>
    <t>“苏宿园区欢迎您”LED点阵发光字3组，点阵面积约150m2。</t>
  </si>
  <si>
    <t>苏州壹号北侧发光字</t>
  </si>
  <si>
    <t>苏宿工业坊大门两侧楼顶发光字</t>
  </si>
  <si>
    <t>古城路与苏创路交叉口导视牌发光字</t>
  </si>
  <si>
    <t>古城路与阳明山大道交叉口导视牌发光字</t>
  </si>
  <si>
    <t>古城路与东山大道交叉口导视牌</t>
  </si>
  <si>
    <t>西湖西路与石公山路交叉口导视牌发光字</t>
  </si>
  <si>
    <t>（八）公交站台灯光亮化</t>
  </si>
  <si>
    <t>公交站台</t>
  </si>
  <si>
    <t>（九）利民河河道亮化（含河道上桥梁亮化）</t>
  </si>
  <si>
    <t>12W/1米/套,DC24V</t>
  </si>
  <si>
    <t>桥梁LED大功率洗墙灯</t>
  </si>
  <si>
    <t>1米/套  18W,DC24V</t>
  </si>
  <si>
    <t>0.7米/套  18W,DC24V</t>
  </si>
  <si>
    <t>0.6米/套  18W,DC24V</t>
  </si>
  <si>
    <t>0.5米/套  18W,DC24V</t>
  </si>
  <si>
    <t>0.4米/套  18W,DC24V</t>
  </si>
  <si>
    <t>LED大功率泛光灯（桥梁）</t>
  </si>
  <si>
    <t>9W,DC24V</t>
  </si>
  <si>
    <t>LED射灯（桥梁）</t>
  </si>
  <si>
    <t>3W,DC24V</t>
  </si>
  <si>
    <t>1米/套   12W,DC24V</t>
  </si>
  <si>
    <t>24W，AC24V</t>
  </si>
  <si>
    <t>50W，AC220V</t>
  </si>
  <si>
    <t>（十）富民河亮化</t>
  </si>
  <si>
    <t>方形艺术柱灯</t>
  </si>
  <si>
    <t>4.2m  T8 LED灯管，4*18W</t>
  </si>
  <si>
    <t>特制造型灯</t>
  </si>
  <si>
    <t>射灯</t>
  </si>
  <si>
    <t>LED3w小型射灯，安装于廊柱</t>
  </si>
  <si>
    <t>40w LED</t>
  </si>
  <si>
    <t>20w LED</t>
  </si>
  <si>
    <t>廊灯</t>
  </si>
  <si>
    <t>壁灯</t>
  </si>
  <si>
    <t>28w LED</t>
  </si>
  <si>
    <t>洗墙灯</t>
  </si>
  <si>
    <t>28w/米 LED</t>
  </si>
  <si>
    <t>30w LED</t>
  </si>
  <si>
    <t>屋顶小型射灯</t>
  </si>
  <si>
    <t>20WLED</t>
  </si>
  <si>
    <t>24W,DC24V</t>
  </si>
  <si>
    <t>15W,DC24V,4200K</t>
  </si>
  <si>
    <t>单向壁灯</t>
  </si>
  <si>
    <t>6w，DC24V，2700K</t>
  </si>
  <si>
    <t>LED瓦脊投光灯</t>
  </si>
  <si>
    <t>10w，DC24V，3000K</t>
  </si>
  <si>
    <t>双向光斑艺术灯</t>
  </si>
  <si>
    <t>（十一）景观柱灯</t>
  </si>
  <si>
    <t>400W,AC220V</t>
  </si>
  <si>
    <t>苏州大道（为民河-通湖大道）</t>
  </si>
  <si>
    <t>苏宿大道（为民河-东山大道）</t>
  </si>
  <si>
    <t>（十二）阳澄湖路（振兴大道-通湖大道）亮化</t>
  </si>
  <si>
    <t>70w，AC220V</t>
  </si>
  <si>
    <t>9w LED</t>
  </si>
  <si>
    <t>36w,DC24V</t>
  </si>
  <si>
    <t>50w，AC220V（绿色）</t>
  </si>
  <si>
    <t>（十三）桥梁亮化</t>
  </si>
  <si>
    <t>6W/0.3米，DC24V</t>
  </si>
  <si>
    <t>16W/0.8米，DV24V</t>
  </si>
  <si>
    <t>8W/0.4米，DC24V</t>
  </si>
  <si>
    <t>12W/0.6米，DC24V</t>
  </si>
  <si>
    <t>14W/0.7米，DC24V</t>
  </si>
  <si>
    <t>9W/0.5米，DC24V</t>
  </si>
  <si>
    <t>（十四）红海大道（清水河-富民河）亮化</t>
  </si>
  <si>
    <t>抱树灯</t>
  </si>
  <si>
    <t>（十五）苏州大道（为民河-通湖大道）亮化</t>
  </si>
  <si>
    <t>24w，AC220V，4200K</t>
  </si>
  <si>
    <t>（十六）通达大道（清水河-西湖西路）亮化</t>
  </si>
  <si>
    <t>AC220V，24w，绿光</t>
  </si>
  <si>
    <t>AC220V，24w，4200K</t>
  </si>
  <si>
    <t>AC220V，24w，红光</t>
  </si>
  <si>
    <t>AC220V，24w，2700K</t>
  </si>
  <si>
    <t>（十七）西湖西路亮化（振兴大道-通湖大道）亮化</t>
  </si>
  <si>
    <t>AC220V，36w，6000K</t>
  </si>
  <si>
    <t>AC220V，18w，绿光</t>
  </si>
  <si>
    <t>AC220V，18w，2700K</t>
  </si>
  <si>
    <t>AC220V，18w，2200K</t>
  </si>
  <si>
    <t>AC220V，18w，6000K</t>
  </si>
  <si>
    <t>3W/米，AC220V，2700K</t>
  </si>
  <si>
    <t>（十八）苏宿大道口袋公园照明</t>
  </si>
  <si>
    <t>（十九）苏州大道临时健身公园照明</t>
  </si>
  <si>
    <t>停车场、游乐场照明</t>
  </si>
  <si>
    <t>7M金属杆，2*120w，LED</t>
  </si>
  <si>
    <t>路灯</t>
  </si>
  <si>
    <t>7M单挑，120w，LED</t>
  </si>
  <si>
    <t>球场照明灯</t>
  </si>
  <si>
    <t>2*200W，6000K，LED</t>
  </si>
  <si>
    <t>盏</t>
  </si>
  <si>
    <t>（二十）独墅湖路临时足球场照明</t>
  </si>
  <si>
    <t>（二十一）通达大道健身公园照明</t>
  </si>
  <si>
    <t>3.5米，15wLED球泡</t>
  </si>
  <si>
    <t>9W，A220V</t>
  </si>
  <si>
    <t>（二十二）红海大道篮球场照明</t>
  </si>
  <si>
    <t>12米（150w*3），金卤灯</t>
  </si>
  <si>
    <t>篮球场照明灯</t>
  </si>
  <si>
    <t>200w，LED，6000K</t>
  </si>
  <si>
    <t>9W，AC220V</t>
  </si>
  <si>
    <t>（二十三）通湖大道（清水河-西湖西路）两侧亮化</t>
  </si>
  <si>
    <t>4米庭院灯</t>
  </si>
  <si>
    <t>50W,AC220V，4000K</t>
  </si>
  <si>
    <t>30w,AC220V,3000K</t>
  </si>
  <si>
    <t>地埋射灯</t>
  </si>
  <si>
    <t>6w,DC24V,2700K</t>
  </si>
  <si>
    <t>LED柔性灯带</t>
  </si>
  <si>
    <t>5W/米,220v,3000k</t>
  </si>
  <si>
    <t>18W,DC24V，3000K</t>
  </si>
  <si>
    <t>棱镜(IPOLO-DM-24W)</t>
  </si>
  <si>
    <t>10W，AC220，3000K</t>
  </si>
  <si>
    <t>12w,220v,3000k</t>
  </si>
  <si>
    <t>挂壁灯</t>
  </si>
  <si>
    <t>10w，AC220v，3000K</t>
  </si>
  <si>
    <t>宠物区大门灯箱</t>
  </si>
  <si>
    <t>冰雪世界、秋千等特殊造型灯具</t>
  </si>
  <si>
    <t>（二十四）通湖大道（清水河-西湖西路）运动场照明</t>
  </si>
  <si>
    <t>羽毛球场照明灯</t>
  </si>
  <si>
    <t>LED白色光源150W、4000K</t>
  </si>
  <si>
    <t>足球场照明灯</t>
  </si>
  <si>
    <t>LED白色光源2*150W、4000K</t>
  </si>
  <si>
    <t>（二十五）苏悦公园亮化</t>
  </si>
  <si>
    <t>4米，LED白色光源，40W，4000K</t>
  </si>
  <si>
    <t>LED白色光源，24W，3000K</t>
  </si>
  <si>
    <t>LED白色光源，30W，3000K</t>
  </si>
  <si>
    <t>LED白色光源，3*2W，3000K</t>
  </si>
  <si>
    <t>LED白色光源，9W，3000K，</t>
  </si>
  <si>
    <t>特色吊灯</t>
  </si>
  <si>
    <t>LED白色光源，9W，3000K</t>
  </si>
  <si>
    <t>水下射灯</t>
  </si>
  <si>
    <t>LED白色光源，9W，3000K，IP68</t>
  </si>
  <si>
    <t>发光LOGO</t>
  </si>
  <si>
    <t>公园发光LOGO字</t>
  </si>
  <si>
    <t>项</t>
  </si>
  <si>
    <t>开关电源箱</t>
  </si>
  <si>
    <t>含配套开关电源、控制器、接线端子等全部元器件</t>
  </si>
  <si>
    <t>（二十六）清水河南岸亮化</t>
  </si>
  <si>
    <t>八、电气安全用具检测</t>
  </si>
  <si>
    <t>要求</t>
  </si>
  <si>
    <t>绝缘靴</t>
  </si>
  <si>
    <t>根据相关规范定期检测</t>
  </si>
  <si>
    <t>双</t>
  </si>
  <si>
    <t>2次/年</t>
  </si>
  <si>
    <t>绝缘手套</t>
  </si>
  <si>
    <t>付</t>
  </si>
  <si>
    <t>令克棒</t>
  </si>
  <si>
    <t>支</t>
  </si>
  <si>
    <t>1次/年</t>
  </si>
  <si>
    <t>声光验电笔</t>
  </si>
  <si>
    <t>九、防汛闸站维护管理</t>
  </si>
  <si>
    <t>防汛闸站维护管理</t>
  </si>
  <si>
    <t>1、防汛闸站维护管理</t>
  </si>
  <si>
    <t>需满足招标文件人员要求</t>
  </si>
  <si>
    <r>
      <rPr>
        <sz val="11"/>
        <color theme="1"/>
        <rFont val="方正仿宋_GBK"/>
        <charset val="134"/>
      </rPr>
      <t>2、负责园区5座防汛闸（站）的看护、卫生清洁、零星维修等</t>
    </r>
    <r>
      <rPr>
        <sz val="11"/>
        <rFont val="方正仿宋_GBK"/>
        <charset val="134"/>
      </rPr>
      <t>;值班人员2名，且为男性</t>
    </r>
  </si>
  <si>
    <t>闸站监控维护管理</t>
  </si>
  <si>
    <t>400万定焦双向语音筒型网络摄像机：海康威视，DS-2CD2245CFA1-LS</t>
  </si>
  <si>
    <t>400万定焦半球网络摄像机：海康威视，DS-2CD2345CV4-I</t>
  </si>
  <si>
    <t>8路单盘网络硬盘录像机-POE：海康威视，DS-7608N-F1/8P-V3</t>
  </si>
  <si>
    <t>16路双盘网络硬盘录像机-POE：海康威视，DS-7616N-E2/16P-V3</t>
  </si>
  <si>
    <t>配件-6T监控级存储硬盘：海康威视，6TB，3.5英寸 SATA 3.0接口，DS60HKVS-VH1</t>
  </si>
  <si>
    <t>个</t>
  </si>
  <si>
    <t>附属设施：包括不限于创维21.5寸办公显示器；4米监控杆件；12U机柜；6类网线等</t>
  </si>
  <si>
    <t>其中，显示器、机柜各5个，杆件6个</t>
  </si>
  <si>
    <t>通讯费及平台服务费用：包括6座闸站使用的视频监控设备网络通信资费、视频监控云平台服务费和物联网设备通信资费等相关费用。</t>
  </si>
  <si>
    <t>十、城管综合执法监控维护</t>
  </si>
  <si>
    <t>400W 球型摄像机</t>
  </si>
  <si>
    <t>1.海康威视,产地:杭州iDS2SE7HRCGWH-X</t>
  </si>
  <si>
    <t>合计：</t>
  </si>
  <si>
    <t>总报价（三年费用）：</t>
  </si>
  <si>
    <t>注：本工程采用全费用报价，币种为人民币，投标单位需查勘现场。维护期综合报价包括施工费、材料费、机械费（含所有车辆的使用费、单北斗定位装置安装费、单北斗定位装置使用费）、措施费、巡视费、管理费、利润、规费及税金等所有相关费用均包含在相关投标报价中。路灯维护报价不包含灯具维护费用（清单中备注说明的项目除外）。维护标准及细则满足招标文件要求及相关规范。特别提醒：合价=数量*维护时间（月数）*全费用单价,报价应包含备件费，其他不明确之处详见招标文件。</t>
  </si>
  <si>
    <t>苏宿园区机电维护项目主要维修备品备件储备表</t>
  </si>
  <si>
    <t>备件名称</t>
  </si>
  <si>
    <t>规格型号</t>
  </si>
  <si>
    <t>单位</t>
  </si>
  <si>
    <t>采购数量</t>
  </si>
  <si>
    <t>单价（元）</t>
  </si>
  <si>
    <t>总价（元）</t>
  </si>
  <si>
    <t>样图</t>
  </si>
  <si>
    <t>交流接触器</t>
  </si>
  <si>
    <t>CJ20-160，线圈电压220V</t>
  </si>
  <si>
    <t>与原材料保持一致或选择其它等于或优于原材料产品，须提供相关证明资料证明其技术性能、质量、参数等均不低于原材料产品，不得以次充好，所更换材料的型号、规格等需变更，必须经过采购方同意。</t>
  </si>
  <si>
    <t>CJ20-100，线圈电压220V</t>
  </si>
  <si>
    <t>CJ20-63，线圈电压220V</t>
  </si>
  <si>
    <t>塑壳断路器</t>
  </si>
  <si>
    <t>3P，额定电流225A</t>
  </si>
  <si>
    <t>3P，额定电流160A</t>
  </si>
  <si>
    <t>3P，额定电流100A</t>
  </si>
  <si>
    <t>硬芯护套线</t>
  </si>
  <si>
    <t>BVV-2*1.5mm2</t>
  </si>
  <si>
    <t>电力电缆</t>
  </si>
  <si>
    <t>YJV-5*6mm2</t>
  </si>
  <si>
    <t>YJV-4*25+1*16mm2</t>
  </si>
  <si>
    <t>YJV-5*10mm2</t>
  </si>
  <si>
    <t>YJV-4*50+1*25mm2</t>
  </si>
  <si>
    <t>户外防水开关电源</t>
  </si>
  <si>
    <t>500W-DC24V</t>
  </si>
  <si>
    <t>户外防雨开关电源</t>
  </si>
  <si>
    <t>400W-DC12V</t>
  </si>
  <si>
    <t>200W-DC5V</t>
  </si>
  <si>
    <t>200w- DC12V</t>
  </si>
  <si>
    <t>60w-DC12V</t>
  </si>
  <si>
    <t>空气开关</t>
  </si>
  <si>
    <t>1P、6A</t>
  </si>
  <si>
    <t>1P、63A</t>
  </si>
  <si>
    <t>1P、32A</t>
  </si>
  <si>
    <t>漏电保护断路器</t>
  </si>
  <si>
    <r>
      <rPr>
        <sz val="10"/>
        <color rgb="FF000000"/>
        <rFont val="宋体"/>
        <charset val="134"/>
      </rPr>
      <t>2P、16A， I</t>
    </r>
    <r>
      <rPr>
        <vertAlign val="subscript"/>
        <sz val="10"/>
        <color rgb="FF000000"/>
        <rFont val="宋体"/>
        <charset val="134"/>
      </rPr>
      <t>△n</t>
    </r>
    <r>
      <rPr>
        <sz val="10"/>
        <color rgb="FF000000"/>
        <rFont val="宋体"/>
        <charset val="134"/>
      </rPr>
      <t>30mA、t≤0.1s</t>
    </r>
  </si>
  <si>
    <r>
      <rPr>
        <sz val="10"/>
        <color rgb="FF000000"/>
        <rFont val="宋体"/>
        <charset val="134"/>
      </rPr>
      <t>2P、32A， I</t>
    </r>
    <r>
      <rPr>
        <vertAlign val="subscript"/>
        <sz val="10"/>
        <color rgb="FF000000"/>
        <rFont val="宋体"/>
        <charset val="134"/>
      </rPr>
      <t>△n</t>
    </r>
    <r>
      <rPr>
        <sz val="10"/>
        <color rgb="FF000000"/>
        <rFont val="宋体"/>
        <charset val="134"/>
      </rPr>
      <t>30mA、t≤0.1s</t>
    </r>
  </si>
  <si>
    <r>
      <rPr>
        <sz val="10"/>
        <color rgb="FF000000"/>
        <rFont val="宋体"/>
        <charset val="134"/>
      </rPr>
      <t>2P、40A， I</t>
    </r>
    <r>
      <rPr>
        <vertAlign val="subscript"/>
        <sz val="10"/>
        <color rgb="FF000000"/>
        <rFont val="宋体"/>
        <charset val="134"/>
      </rPr>
      <t>△n</t>
    </r>
    <r>
      <rPr>
        <sz val="10"/>
        <color rgb="FF000000"/>
        <rFont val="宋体"/>
        <charset val="134"/>
      </rPr>
      <t>30mA、t≤0.1s</t>
    </r>
  </si>
  <si>
    <r>
      <rPr>
        <sz val="10"/>
        <color rgb="FF000000"/>
        <rFont val="宋体"/>
        <charset val="134"/>
      </rPr>
      <t>4P、32A，I</t>
    </r>
    <r>
      <rPr>
        <vertAlign val="subscript"/>
        <sz val="10"/>
        <color rgb="FF000000"/>
        <rFont val="宋体"/>
        <charset val="134"/>
      </rPr>
      <t>△n</t>
    </r>
    <r>
      <rPr>
        <sz val="10"/>
        <color rgb="FF000000"/>
        <rFont val="宋体"/>
        <charset val="134"/>
      </rPr>
      <t>30mA、t≤0.1s</t>
    </r>
  </si>
  <si>
    <t>L240*W160*H80mm，24w、AC220V、绿光，不锈钢面板，钢化玻璃面罩</t>
  </si>
  <si>
    <t>光源芯片与原材料保持一致或选择其它等于或优于原材料产品，须提供相关证明资料证明其技术性能、质量、参数等均不低于原材料产品，不得以次充好，所更换材料的型号、规格等需变更，必须经过采购方同意。</t>
  </si>
  <si>
    <t>L240*W160*H80mm，24w、AC220V、4200K，不锈钢面板，钢化玻璃面罩</t>
  </si>
  <si>
    <t>36w、AC220V、4200K，φ250*H90mm，不锈钢面板，钢化玻璃面罩</t>
  </si>
  <si>
    <t>24w，AC220V，2700K，不锈钢面板，钢化玻璃面罩</t>
  </si>
  <si>
    <t>PAR30射灯</t>
  </si>
  <si>
    <t>45w、E27螺口、4200K，带散热风扇</t>
  </si>
  <si>
    <t>只</t>
  </si>
  <si>
    <t>LED玉米灯灯泡</t>
  </si>
  <si>
    <t>16w、E27螺口、4200K</t>
  </si>
  <si>
    <t>庭院灯用</t>
  </si>
  <si>
    <t>12w、E27螺口、6000K</t>
  </si>
  <si>
    <t>草坪灯用</t>
  </si>
  <si>
    <t>12w、E27螺口、3500K</t>
  </si>
  <si>
    <t>LED灯管</t>
  </si>
  <si>
    <t>T5一体化0.6m、12w、6500K</t>
  </si>
  <si>
    <t>T8一体化1.2m、20w、6000K</t>
  </si>
  <si>
    <t>T8一体化1.2m、20w、3500K</t>
  </si>
  <si>
    <t>L190*W120*H120mm，24w，DC24V，绿光，防护等级IP66，钢化玻璃面罩</t>
  </si>
  <si>
    <t>L190*W120*H120mm，24w，DC24V，2700K，防护等级IP66，钢化玻璃面罩</t>
  </si>
  <si>
    <t>L190*W120*H120mm，24w，DC24V，红光，防护等级IP66，钢化玻璃面罩</t>
  </si>
  <si>
    <t>L190*W120*H120mm，24w，DC24V，蓝光，防护等级IP66，钢化玻璃面罩</t>
  </si>
  <si>
    <t>L190*W120*H120mm，24w，DC24V，6000K，防护等级IP66，钢化玻璃面罩</t>
  </si>
  <si>
    <t>L190*W120*H120mm，24w，220V，绿光，防护等级IP66，钢化玻璃面罩</t>
  </si>
  <si>
    <t>L190*W120*H120mm，24w，220V，2700K，防护等级IP66，钢化玻璃面罩</t>
  </si>
  <si>
    <t>L190*W120*H120mm，24w，220V，4200K，防护等级IP66，钢化玻璃面罩</t>
  </si>
  <si>
    <t>L260*W230mm，100w，220V，绿光，防护等级IP66，钢化玻璃面罩</t>
  </si>
  <si>
    <t>L320*W285mm，200w，220V，6000K，防护等级IP66，钢化玻璃面罩</t>
  </si>
  <si>
    <t>L215*W185mm，50w，220V，绿光，防护等级IP66，钢化玻璃面罩</t>
  </si>
  <si>
    <t>φ68*135mm，3w，DC24V，2700K，防护等级IP66，钢化玻璃面罩</t>
  </si>
  <si>
    <t>28w，DC24V，绿光，防护等级IP66，面径150mm，钢化玻璃面罩</t>
  </si>
  <si>
    <t>28w，DC24V，4200K，防护等级IP66，面径150mm，钢化玻璃面罩</t>
  </si>
  <si>
    <t>30w,AC220V,3000K防护等级IP65，面径180mm，钢化玻璃面罩</t>
  </si>
  <si>
    <t>48w，DC24V，2200K，防护等级IP66，内径220mm，钢化玻璃面罩</t>
  </si>
  <si>
    <t>48w，DC24V，6000K，防护等级IP66，内径220mm，钢化玻璃面罩</t>
  </si>
  <si>
    <t>48w，DC24V，绿光，防护等级IP66，内径220mm，钢化玻璃面罩</t>
  </si>
  <si>
    <t>48w，220V，2200K，防护等级IP66，内径220mm，钢化玻璃面罩</t>
  </si>
  <si>
    <t>48w，220V，绿光，防护等级IP66，内径220mm，钢化玻璃面罩</t>
  </si>
  <si>
    <t>L1000*W45*H30mm/套，DC24V，18W/m，4200K，防护等级IP66，钢化玻璃面罩</t>
  </si>
  <si>
    <t>L300*W45*H30mm/套/套，DC24V，18W/m，4200K，防护等级IP66，钢化玻璃面罩</t>
  </si>
  <si>
    <t>L400*W45*H30mm/套/套，DC24V，18W/m，4200K，防护等级IP66，钢化玻璃面罩</t>
  </si>
  <si>
    <t>L500*W45*H30mm/套，DC24V，18W/m，4200K，防护等级IP66，钢化玻璃面罩</t>
  </si>
  <si>
    <t>L600*W45*H30mm/套，DC24V，18w/m，4200K，防护等级IP66，钢化玻璃面罩</t>
  </si>
  <si>
    <t>L700*W45*H30mm/套，DC24V，18W/m，4200K，防护等级IP66，钢化玻璃面罩</t>
  </si>
  <si>
    <t>L1000*W45*H30mm/套，DC24V，18w/m，2200K，防护等级IP66，钢化玻璃面罩</t>
  </si>
  <si>
    <t>LED小功率洗墙灯RGB</t>
  </si>
  <si>
    <t>L1000*W28*H30mm/套，12W/米，DC24V,防护等级IP66，磨砂钢化玻璃面罩</t>
  </si>
  <si>
    <t>需配备外部变光控制器，光源芯片与原材料保持一致或选择其它等于或优于原材料产品</t>
  </si>
  <si>
    <t>L1000*W28*H30mm/套，12w/米，DC24V，4200K，防护等级IP66，磨砂钢化玻璃面罩</t>
  </si>
  <si>
    <t>L1000*W28*H30mm/套，12w/米，DC24V，2200K，防护等级IP66，磨砂钢化玻璃面罩</t>
  </si>
  <si>
    <t>1.5w，蓝光，DC24V，防护等级IP66，φ30*H45mm</t>
  </si>
  <si>
    <t>3W，DC24V，6000K，防护等级IP66，φ50*H60mm</t>
  </si>
  <si>
    <t>1W，DC24V，2700K，防护等级IP66，φ30*H45mm</t>
  </si>
  <si>
    <t>1W，DC12V，2700K，防护等级IP66，φ30*H45mm</t>
  </si>
  <si>
    <t>3W，DC24V，RGB（内控），防护等级IP66，φ100*H70mm</t>
  </si>
  <si>
    <t>L1000*W40*H40mm，DC24V,12w/m,2700K，防护等级IP66</t>
  </si>
  <si>
    <t>L1000*W40*H40mm，DC24V,12w/m,6500K，防护等级IP66</t>
  </si>
  <si>
    <t>6w，DC24V，红光，防护等级IP67，φ120*H80mm，不锈钢面板，钢化玻璃面罩，压铸铝灯体</t>
  </si>
  <si>
    <t>6w，DC24V，绿光，防护等级IP67，φ120*H80mm，不锈钢面板，钢化玻璃面罩，压铸铝灯体</t>
  </si>
  <si>
    <t>6w，DC24V，3000K，防护等级IP67，φ120*H80mm，不锈钢面板，钢化玻璃面罩，压铸铝灯体</t>
  </si>
  <si>
    <t>18w，220V，6000K，防护等级IP67，φ200*H90mm，不锈钢面板，钢化玻璃面罩，压铸铝灯体</t>
  </si>
  <si>
    <t>18w，220V，3000K，防护等级IP67，φ200*H90mm，不锈钢面板，钢化玻璃面罩，压铸铝灯体</t>
  </si>
  <si>
    <t>3w、220V，七彩（内控），防护等级IP67，φ100*H80mm，不锈钢面板，钢化玻璃面罩，压铸铝灯体</t>
  </si>
  <si>
    <t>3w、220V，3500K，防护等级IP67，φ100*H80mm，不锈钢面板，钢化玻璃面罩，压铸铝灯体</t>
  </si>
  <si>
    <t>9w、220V，七彩（内控），防护等级IP67，φ150*H90mm，不锈钢面板，钢化玻璃面罩，压铸铝灯体</t>
  </si>
  <si>
    <t>36w、220V，绿光，防护等级IP67，φ250*H90mm，不锈钢面板，钢化玻璃面罩，压铸铝灯体</t>
  </si>
  <si>
    <t>36w、220V，3000K，防护等级IP67，φ250*H90mm，不锈钢面板，钢化玻璃面罩，压铸铝灯体</t>
  </si>
  <si>
    <t>LED蘑菇形地埋灯</t>
  </si>
  <si>
    <t>3w、220V，3500K，防护等级IP67，面径80mm，钢化玻璃面罩，压铸铝灯体</t>
  </si>
  <si>
    <t>弧形贴片式LED灯板</t>
  </si>
  <si>
    <t>LED白色光源、50W、AC220V、4000K、120mm×317mm</t>
  </si>
  <si>
    <t>通湖大道庭院灯灯芯</t>
  </si>
  <si>
    <t>双排灯珠，2700K，120珠</t>
  </si>
  <si>
    <t>D型柔性霓虹灯带</t>
  </si>
  <si>
    <t>9w/m，蓝光，360度发光</t>
  </si>
  <si>
    <t>光束灯灯泡</t>
  </si>
  <si>
    <t>欧司朗 420w</t>
  </si>
  <si>
    <t>PE电力穿线护套管</t>
  </si>
  <si>
    <t>外径75mm，壁厚4.2mm</t>
  </si>
  <si>
    <t>配电箱通开挂锁</t>
  </si>
  <si>
    <t>需与现场已使用锁芯齿纹一致</t>
  </si>
  <si>
    <t>锈钢锁扣锁鼻子</t>
  </si>
  <si>
    <t>高压绝缘垫</t>
  </si>
  <si>
    <t>宽1m，厚8mm</t>
  </si>
  <si>
    <t>圆筒形灯罩</t>
  </si>
  <si>
    <t>材质：PC，尺寸：155*1550*2mm，白色</t>
  </si>
  <si>
    <t>材质：PC，尺寸：155*2300*2mm，白色</t>
  </si>
  <si>
    <t>材质：PC，尺寸：135*400*2mm，白色</t>
  </si>
  <si>
    <t>经纬度时控器</t>
  </si>
  <si>
    <t>CMC-28B</t>
  </si>
  <si>
    <t>智慧照明集中控制器</t>
  </si>
  <si>
    <t>支持远程及现场的方式实现回路控制；支持闪测功能；GIS地图；支持故障告警功能；系统全局线控组；支持修改365天的开关灯时间策略等。详见维护要求。</t>
  </si>
  <si>
    <t>改造控制柜25台，其中通湖大道亮化15台；清水河南岸亮化3台；苏悦公园2台；紫金山路南延1、沐春湖1、复旦1、红海1、深圳1。剩余备用。</t>
  </si>
  <si>
    <t>电流互感器</t>
  </si>
  <si>
    <t>开口式，电流比:100/5A，准确级：0.5级</t>
  </si>
  <si>
    <t>通湖大道路灯、景观配电柜、篮球场配电柜集控使用75只。备用15只。</t>
  </si>
  <si>
    <t>单灯控制器</t>
  </si>
  <si>
    <t>通信：4G-cat1；调光：0—10v；输入：AC220V</t>
  </si>
  <si>
    <r>
      <rPr>
        <sz val="10"/>
        <rFont val="宋体"/>
        <charset val="134"/>
      </rPr>
      <t>用于深圳路、厦门路约</t>
    </r>
    <r>
      <rPr>
        <sz val="10"/>
        <color theme="1"/>
        <rFont val="宋体"/>
        <charset val="134"/>
      </rPr>
      <t>70基路灯升级改造。剩余备用。</t>
    </r>
  </si>
  <si>
    <t>电源适配器</t>
  </si>
  <si>
    <t>输入电压：AC220v；输出电压DC18—54V，调光：0—10v，功率150w</t>
  </si>
  <si>
    <t>合计</t>
  </si>
  <si>
    <t>注：维护期内所更换的一切材料必须采用原设计原样或选择其它等于或优于原材料产品，须提供相关证明资料证明其技术性能、质量、参数等均不低于原材料产品，不得以次充好，所更换的材料等型号、规格需变更，必须经过采购方同意。备件的使用：①中标方在日常维护过程中凭坏损元器件向采购方申领维修材料；②维护期结束后，剩余备件归采购方所有；③若仓库中的备件在维护期内消耗完，则中标方应继续购置日常维修所需的材料直至维护期结束。</t>
  </si>
  <si>
    <t>附件二：苏州宿迁工业园区机电设施养护考核评分细则</t>
  </si>
  <si>
    <t>养护单位：                                                                                日期：   年    月   第   周</t>
  </si>
  <si>
    <t>项目</t>
  </si>
  <si>
    <t>考核项目</t>
  </si>
  <si>
    <t>扣分情况</t>
  </si>
  <si>
    <t>人员设备</t>
  </si>
  <si>
    <t>项目经理、管理人员工作时间擅自脱岗、离岗的，或工作时间通讯不通联系不上。扣5分/人次</t>
  </si>
  <si>
    <t>维护、值班人员未按要求配齐或工作期间脱岗、离岗。扣3分/人次</t>
  </si>
  <si>
    <t>维护车辆、设备、仪器未经许可擅自离开园区。扣5分/次</t>
  </si>
  <si>
    <t>日常巡查</t>
  </si>
  <si>
    <t>巡查人员未按规定进行巡查或巡查不到位。扣2分/次</t>
  </si>
  <si>
    <t>巡查中未能及时发现城市照明设施故障、损坏。扣1分/处</t>
  </si>
  <si>
    <t>巡查记录不全或未记录。扣1分/次</t>
  </si>
  <si>
    <t>巡查中未能及时发现无证施工等破坏城市照明设施行为。扣1分/次</t>
  </si>
  <si>
    <t>巡视中未能及时发现、报告涉及安全的重大隐患。扣5分/次</t>
  </si>
  <si>
    <t>亮灯情况</t>
  </si>
  <si>
    <t>路灯亮灯率≥99%（以单条路为单位），景观照明的射树灯、地灯等亮灯率≥97%（以单条路或单个区域为单位）。未达到标准的扣1分/百分点</t>
  </si>
  <si>
    <t>在规定时间亮灯且每个时控路段开关灯时间准确在1分钟内误差，不符合规定的，扣1分/次</t>
  </si>
  <si>
    <t>未经批准严禁擅自白天开灯检修或因设备故障造成白天亮灯未及时发现。扣3 分/次</t>
  </si>
  <si>
    <t>故障处理</t>
  </si>
  <si>
    <t>故障处理超过规定时限。扣3 分/次</t>
  </si>
  <si>
    <t>配电间（室）</t>
  </si>
  <si>
    <t>警示标志不齐全；门窗破损、房屋渗漏水；室内电缆沟排水堵塞，沟内有垃圾或盖板破损，沟内等金属支架锈蚀；穿越墙体绝缘套管破损；配电柜前绝缘胶垫破损；消防设施检查、过期；室内乱堆杂物。扣0.5分/处</t>
  </si>
  <si>
    <t>变压器（箱变）</t>
  </si>
  <si>
    <t>安全标识破损、缺失；熔断器铸件或瓷件裂纹；油浸式变压器渗油；防水和导油孔不畅通；干燥器硅胶失效；电容柜运行不正常，有渗漏现象；操作机构等可动元器件不灵活；绝缘导线老化；箱变围栏破损、警示标牌丢失；零接地电阻不达标；各出线开关挂牌标明回路号，出入箱导线连接良，导线排列整齐；箱体内外清洁、无积灰、无锈蚀、无非法粘帖物、无杂草。扣0.5分/处</t>
  </si>
  <si>
    <t>配电箱、柜:</t>
  </si>
  <si>
    <t>箱体及金属构件锈蚀，箱体内外清洁、无积灰、无非法粘帖物、无杂草；各出线开关挂牌标明回路号，出入箱导线连接良，导线排列整齐；箱柜门锁、机械、电气闭锁装置不灵活；应急、照明损坏；柜体进出线孔洞封堵损坏；接触器、开关、熔断器等电器动、静触点松动、躁声过大；接线桩头等部件变形缺损、发热变色；接线端子有松动损坏；仪表破损、指不不正确；无警示标志牌；箱柜体混凝士基础开裂破损；箱拒体及金属构件锈蚀；超负荷运行；保护接地电阻不达标。扣0.5分/处</t>
  </si>
  <si>
    <t>电缆线路</t>
  </si>
  <si>
    <t>因绿化、修路、地面沉降、泥土流失以及地面堆积物等引起的断裂、裸露、下沉等异常现象；电缆线路在地上部分的钢带、保护管、 固定设备严重锈蚀；直埋电缆标志桩缺失；电缆标志牌缺夫、字迹不清晰；电缆和电缆接头绝缘层破损或老化、松散；电缆线路更换与原线路规格、材质不相同。扣1分/处</t>
  </si>
  <si>
    <t>工作井</t>
  </si>
  <si>
    <t>井盖破损或缺失；井壁粉刷剥落；井内有异物、积泥；井内的电缆浸泡在水里；电缆在电缆井内应留有等于工作井半周长的余量；电缆角钢支架、固定螺栓锈蚀、松动扣；电缆接头有发热烧坏痕迹。扣1分/处</t>
  </si>
  <si>
    <t>照明灯具</t>
  </si>
  <si>
    <t>灯具外壳损伤、变形、油禄剥落、锈蚀；透明罩明显划痕、裂纹、掉落；灯具固定压板锈蚀，紧固螺母松动或灯歪斜；LED 灯具外壳散热槽内积垢。扣0.5分/处</t>
  </si>
  <si>
    <t>灯具内导线、悬臂灯架引下线和管内导线绝缘有破皮、开裂等，管内导线中间有接头；悬臂灯架引下线瓷瓶、熔断器破损。扣0.5分/处</t>
  </si>
  <si>
    <t>庭院灯具透明罩破碎、裂纹；灯具外壳损伤、变形；油禄剥落、锈蚀；灯罩卡口橡胶圈老化、罩内有积水扣。扣0.5分/处</t>
  </si>
  <si>
    <t>景观灯具导线应使用穿线管套管保护，导线不得裸露，灯具接线处设置在防水接线盒内（接线盒防水等级不低于IP55）或使用防水接头；灯具、灯架完好、清洁、无蛛网、无积污、断裂、脱焊及严重锈蚀；灯具照射角度倾斜。扣0.5分/处</t>
  </si>
  <si>
    <t>灯杆</t>
  </si>
  <si>
    <t>金属灯杆杆身锈蚀15% 及以上，喷塑脱落或油漆剥落，基础法兰螺母松动、锈蚀；灯杆混凝土基础周围土地松动有露筋，:混凝土包封不完整；金属灯杆接地电阻不达标，灯杆被碰撞局部变形后未及时更换；灯杆倾斜、弯曲。扣0.5分/处</t>
  </si>
  <si>
    <t>灯杆检修门防盗装置或饺链损坏，门缺失；杆上编号不完整、不规范，无编号；有乱张贴、悬挂非法广告。扣0.5分/处</t>
  </si>
  <si>
    <t>日常管理　</t>
  </si>
  <si>
    <t>工作总结、计划等相关的资料归档、管理工作未按规定时间提交。扣5分/次</t>
  </si>
  <si>
    <r>
      <rPr>
        <sz val="11"/>
        <color theme="1"/>
        <rFont val="宋体"/>
        <charset val="134"/>
        <scheme val="minor"/>
      </rPr>
      <t>因养护不到位受到管委会</t>
    </r>
    <r>
      <rPr>
        <sz val="11"/>
        <color rgb="FFFF0000"/>
        <rFont val="宋体"/>
        <charset val="134"/>
        <scheme val="minor"/>
      </rPr>
      <t>、城管局</t>
    </r>
    <r>
      <rPr>
        <sz val="11"/>
        <color theme="1"/>
        <rFont val="宋体"/>
        <charset val="134"/>
        <scheme val="minor"/>
      </rPr>
      <t>等上级领导批评、通报或受到市民</t>
    </r>
    <r>
      <rPr>
        <sz val="11"/>
        <color rgb="FFFF0000"/>
        <rFont val="宋体"/>
        <charset val="134"/>
        <scheme val="minor"/>
      </rPr>
      <t>有效</t>
    </r>
    <r>
      <rPr>
        <sz val="11"/>
        <color theme="1"/>
        <rFont val="宋体"/>
        <charset val="134"/>
        <scheme val="minor"/>
      </rPr>
      <t>投诉、媒体</t>
    </r>
    <r>
      <rPr>
        <sz val="11"/>
        <color rgb="FFFF0000"/>
        <rFont val="宋体"/>
        <charset val="134"/>
        <scheme val="minor"/>
      </rPr>
      <t>负面</t>
    </r>
    <r>
      <rPr>
        <sz val="11"/>
        <color theme="1"/>
        <rFont val="宋体"/>
        <charset val="134"/>
        <scheme val="minor"/>
      </rPr>
      <t>曝光，经调查认定情况属实。扣5分/次</t>
    </r>
  </si>
  <si>
    <t>对检查存在问题拒绝在考核记录本上签字确认以及未按要求整改或者整改不到位。扣5分/次</t>
  </si>
  <si>
    <t>项目管理人员未按要求参加工作例会。扣5分/次</t>
  </si>
  <si>
    <t>未制定项目管理规章制度上报备案。扣3分/项</t>
  </si>
  <si>
    <t>安全文明作业</t>
  </si>
  <si>
    <t>作业人员未正确使用安全防护用品、劳保用品， 扣3分/人次。</t>
  </si>
  <si>
    <t>作业人员维持证上岗，扣3分/人次。</t>
  </si>
  <si>
    <t>作业区域指示、警示、施工安全标志不健全、不规范，扣3分/次</t>
  </si>
  <si>
    <t>未做到现场工完料清场地净，扣3分/次</t>
  </si>
  <si>
    <t>车辆、设备未按规定保养或保养记录不全，扣2分/次</t>
  </si>
  <si>
    <t>车辆未按要求张贴或喷涂标识或者标识脱落、破损未及时更新，车身未保持干净整洁。扣1分/辆次</t>
  </si>
  <si>
    <t>未按要求开展项目安全管理工作，安全管理记录资料缺失、记录不规范。扣3分/项</t>
  </si>
  <si>
    <t>当月应无安全事故发生，发现轻伤事故有一起扣2 分；轻伤以上事故有一起扣5 分；伤亡事故有一扣10分。</t>
  </si>
  <si>
    <t>其他</t>
  </si>
  <si>
    <t>依据维护标准及要求中的相关规定考核</t>
  </si>
  <si>
    <t>注：满分100分，每个检查项目不设分值和扣分上限，按实际检查情况评分。中标方维护工作被上级领导点名批评或被上级单位通报批评的，在原有分值上加倍处罚，被上级领导表扬或者被上级单位通报嘉奖的，每次给予5分的加分奖励，遇有重大活动或者突发任务中标方能够积极配合的，每次视情况给与1-10分奖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</si>
</sst>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theme="1"/>
      <name val="宋体"/>
      <charset val="134"/>
      <scheme val="minor"/>
    </font>
    <font>
      <sz val="11"/>
      <name val="宋体"/>
      <charset val="134"/>
      <scheme val="minor"/>
    </font>
    <font>
      <b/>
      <sz val="16"/>
      <color theme="1"/>
      <name val="宋体"/>
      <charset val="134"/>
    </font>
    <font>
      <b/>
      <sz val="16"/>
      <name val="宋体"/>
      <charset val="134"/>
    </font>
    <font>
      <b/>
      <sz val="11"/>
      <color rgb="FF000000"/>
      <name val="宋体"/>
      <charset val="134"/>
    </font>
    <font>
      <b/>
      <sz val="11"/>
      <name val="宋体"/>
      <charset val="134"/>
    </font>
    <font>
      <sz val="10"/>
      <color rgb="FF000000"/>
      <name val="宋体"/>
      <charset val="134"/>
    </font>
    <font>
      <sz val="11"/>
      <color theme="1"/>
      <name val="宋体"/>
      <charset val="134"/>
    </font>
    <font>
      <sz val="10"/>
      <name val="宋体"/>
      <charset val="134"/>
    </font>
    <font>
      <sz val="10"/>
      <color rgb="FF00B050"/>
      <name val="宋体"/>
      <charset val="134"/>
    </font>
    <font>
      <sz val="11"/>
      <name val="宋体"/>
      <charset val="134"/>
    </font>
    <font>
      <sz val="11"/>
      <color rgb="FFFF0000"/>
      <name val="宋体"/>
      <charset val="134"/>
    </font>
    <font>
      <sz val="11"/>
      <color theme="1"/>
      <name val="方正仿宋_GBK"/>
      <charset val="134"/>
    </font>
    <font>
      <sz val="18"/>
      <color theme="1"/>
      <name val="方正仿宋_GBK"/>
      <charset val="134"/>
    </font>
    <font>
      <sz val="16"/>
      <color theme="1"/>
      <name val="方正仿宋_GBK"/>
      <charset val="134"/>
    </font>
    <font>
      <sz val="11"/>
      <name val="方正仿宋_GBK"/>
      <charset val="134"/>
    </font>
    <font>
      <sz val="10.5"/>
      <color rgb="FFFF0000"/>
      <name val="方正仿宋_GBK"/>
      <charset val="134"/>
    </font>
    <font>
      <sz val="11"/>
      <color rgb="FFFF0000"/>
      <name val="方正仿宋_GBK"/>
      <charset val="134"/>
    </font>
    <font>
      <sz val="10.5"/>
      <name val="方正仿宋_GBK"/>
      <charset val="134"/>
    </font>
    <font>
      <b/>
      <sz val="11"/>
      <color theme="1"/>
      <name val="方正仿宋_GBK"/>
      <charset val="134"/>
    </font>
    <font>
      <sz val="12"/>
      <name val="方正仿宋_GBK"/>
      <charset val="134"/>
    </font>
    <font>
      <sz val="9"/>
      <name val="方正仿宋_GBK"/>
      <charset val="134"/>
    </font>
    <font>
      <sz val="11"/>
      <color rgb="FF000000"/>
      <name val="方正仿宋_GBK"/>
      <charset val="134"/>
    </font>
    <font>
      <sz val="9"/>
      <color rgb="FF000000"/>
      <name val="方正仿宋_GBK"/>
      <charset val="134"/>
    </font>
    <font>
      <b/>
      <sz val="14"/>
      <color theme="1"/>
      <name val="方正仿宋_GBK"/>
      <charset val="134"/>
    </font>
    <font>
      <sz val="14"/>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theme="1"/>
      <name val="宋体"/>
      <charset val="134"/>
    </font>
    <font>
      <sz val="11"/>
      <color rgb="FFFF0000"/>
      <name val="宋体"/>
      <charset val="134"/>
      <scheme val="minor"/>
    </font>
    <font>
      <vertAlign val="subscript"/>
      <sz val="10"/>
      <color rgb="FF000000"/>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3" fillId="0" borderId="0" applyNumberFormat="0" applyFill="0" applyBorder="0" applyAlignment="0" applyProtection="0">
      <alignment vertical="center"/>
    </xf>
    <xf numFmtId="0" fontId="34" fillId="4" borderId="11" applyNumberFormat="0" applyAlignment="0" applyProtection="0">
      <alignment vertical="center"/>
    </xf>
    <xf numFmtId="0" fontId="35" fillId="5" borderId="12" applyNumberFormat="0" applyAlignment="0" applyProtection="0">
      <alignment vertical="center"/>
    </xf>
    <xf numFmtId="0" fontId="36" fillId="5" borderId="11" applyNumberFormat="0" applyAlignment="0" applyProtection="0">
      <alignment vertical="center"/>
    </xf>
    <xf numFmtId="0" fontId="37" fillId="6" borderId="13" applyNumberFormat="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protection locked="0"/>
    </xf>
  </cellStyleXfs>
  <cellXfs count="8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0" xfId="0" applyFont="1" applyBorder="1" applyAlignment="1">
      <alignment horizontal="center" vertical="center"/>
    </xf>
    <xf numFmtId="0" fontId="12"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6" xfId="0" applyNumberFormat="1" applyFont="1" applyFill="1" applyBorder="1" applyAlignment="1">
      <alignment vertical="center" wrapText="1"/>
    </xf>
    <xf numFmtId="0" fontId="12" fillId="0" borderId="7" xfId="0" applyNumberFormat="1" applyFont="1" applyFill="1" applyBorder="1" applyAlignment="1">
      <alignment vertical="center" wrapText="1"/>
    </xf>
    <xf numFmtId="0" fontId="12" fillId="0" borderId="1" xfId="0" applyNumberFormat="1" applyFont="1" applyFill="1" applyBorder="1" applyAlignment="1">
      <alignment vertical="center" wrapText="1"/>
    </xf>
    <xf numFmtId="0" fontId="14" fillId="0" borderId="5"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4" fillId="0" borderId="6" xfId="0" applyNumberFormat="1" applyFont="1" applyFill="1" applyBorder="1" applyAlignment="1">
      <alignment vertical="center" wrapText="1"/>
    </xf>
    <xf numFmtId="0" fontId="14" fillId="0" borderId="7" xfId="0" applyNumberFormat="1" applyFont="1" applyFill="1" applyBorder="1" applyAlignment="1">
      <alignment vertical="center" wrapText="1"/>
    </xf>
    <xf numFmtId="0" fontId="20" fillId="0" borderId="1"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19" fillId="0" borderId="5" xfId="0" applyNumberFormat="1" applyFont="1" applyFill="1" applyBorder="1" applyAlignment="1">
      <alignment horizontal="center" vertical="center" wrapText="1"/>
    </xf>
    <xf numFmtId="0" fontId="19" fillId="0" borderId="6" xfId="0" applyNumberFormat="1" applyFont="1" applyFill="1" applyBorder="1" applyAlignment="1">
      <alignment horizontal="center" vertical="center" wrapText="1"/>
    </xf>
    <xf numFmtId="0" fontId="19" fillId="0" borderId="7"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4" fillId="0" borderId="5" xfId="0" applyNumberFormat="1" applyFont="1" applyFill="1" applyBorder="1" applyAlignment="1">
      <alignment horizontal="center" vertical="center" wrapText="1"/>
    </xf>
    <xf numFmtId="0" fontId="24" fillId="0" borderId="6" xfId="0" applyNumberFormat="1" applyFont="1" applyFill="1" applyBorder="1" applyAlignment="1">
      <alignment horizontal="center" vertical="center" wrapText="1"/>
    </xf>
    <xf numFmtId="0" fontId="24" fillId="0" borderId="7"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0" Type="http://schemas.openxmlformats.org/officeDocument/2006/relationships/image" Target="media/image90.jpeg"/><Relationship Id="rId9" Type="http://schemas.openxmlformats.org/officeDocument/2006/relationships/image" Target="media/image9.jpeg"/><Relationship Id="rId89" Type="http://schemas.openxmlformats.org/officeDocument/2006/relationships/image" Target="media/image89.jpeg"/><Relationship Id="rId88" Type="http://schemas.openxmlformats.org/officeDocument/2006/relationships/image" Target="media/image88.jpeg"/><Relationship Id="rId87" Type="http://schemas.openxmlformats.org/officeDocument/2006/relationships/image" Target="media/image87.jpeg"/><Relationship Id="rId86" Type="http://schemas.openxmlformats.org/officeDocument/2006/relationships/image" Target="media/image86.jpeg"/><Relationship Id="rId85" Type="http://schemas.openxmlformats.org/officeDocument/2006/relationships/image" Target="media/image85.jpeg"/><Relationship Id="rId84" Type="http://schemas.openxmlformats.org/officeDocument/2006/relationships/image" Target="media/image84.jpeg"/><Relationship Id="rId83" Type="http://schemas.openxmlformats.org/officeDocument/2006/relationships/image" Target="media/image83.jpeg"/><Relationship Id="rId82" Type="http://schemas.openxmlformats.org/officeDocument/2006/relationships/image" Target="media/image82.jpeg"/><Relationship Id="rId81" Type="http://schemas.openxmlformats.org/officeDocument/2006/relationships/image" Target="media/image81.jpeg"/><Relationship Id="rId80" Type="http://schemas.openxmlformats.org/officeDocument/2006/relationships/image" Target="media/image80.jpe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jpeg"/><Relationship Id="rId76" Type="http://schemas.openxmlformats.org/officeDocument/2006/relationships/image" Target="media/image76.jpeg"/><Relationship Id="rId75" Type="http://schemas.openxmlformats.org/officeDocument/2006/relationships/image" Target="media/image75.jpeg"/><Relationship Id="rId74" Type="http://schemas.openxmlformats.org/officeDocument/2006/relationships/image" Target="media/image74.jpeg"/><Relationship Id="rId73" Type="http://schemas.openxmlformats.org/officeDocument/2006/relationships/image" Target="media/image73.jpeg"/><Relationship Id="rId72" Type="http://schemas.openxmlformats.org/officeDocument/2006/relationships/image" Target="media/image72.jpeg"/><Relationship Id="rId71" Type="http://schemas.openxmlformats.org/officeDocument/2006/relationships/image" Target="media/image71.jpeg"/><Relationship Id="rId70" Type="http://schemas.openxmlformats.org/officeDocument/2006/relationships/image" Target="media/image70.jpeg"/><Relationship Id="rId7" Type="http://schemas.openxmlformats.org/officeDocument/2006/relationships/image" Target="media/image7.jpeg"/><Relationship Id="rId69" Type="http://schemas.openxmlformats.org/officeDocument/2006/relationships/image" Target="media/image69.jpeg"/><Relationship Id="rId68" Type="http://schemas.openxmlformats.org/officeDocument/2006/relationships/image" Target="media/image68.jpeg"/><Relationship Id="rId67" Type="http://schemas.openxmlformats.org/officeDocument/2006/relationships/image" Target="media/image67.jpeg"/><Relationship Id="rId66" Type="http://schemas.openxmlformats.org/officeDocument/2006/relationships/image" Target="media/image66.jpeg"/><Relationship Id="rId65" Type="http://schemas.openxmlformats.org/officeDocument/2006/relationships/image" Target="media/image65.jpeg"/><Relationship Id="rId64" Type="http://schemas.openxmlformats.org/officeDocument/2006/relationships/image" Target="media/image64.jpeg"/><Relationship Id="rId63" Type="http://schemas.openxmlformats.org/officeDocument/2006/relationships/image" Target="media/image63.jpeg"/><Relationship Id="rId62" Type="http://schemas.openxmlformats.org/officeDocument/2006/relationships/image" Target="media/image62.jpeg"/><Relationship Id="rId61" Type="http://schemas.openxmlformats.org/officeDocument/2006/relationships/image" Target="media/image61.jpeg"/><Relationship Id="rId60" Type="http://schemas.openxmlformats.org/officeDocument/2006/relationships/image" Target="media/image60.jpeg"/><Relationship Id="rId6" Type="http://schemas.openxmlformats.org/officeDocument/2006/relationships/image" Target="media/image6.jpeg"/><Relationship Id="rId59" Type="http://schemas.openxmlformats.org/officeDocument/2006/relationships/image" Target="media/image59.jpeg"/><Relationship Id="rId58" Type="http://schemas.openxmlformats.org/officeDocument/2006/relationships/image" Target="media/image58.jpeg"/><Relationship Id="rId57" Type="http://schemas.openxmlformats.org/officeDocument/2006/relationships/image" Target="media/image57.jpeg"/><Relationship Id="rId56" Type="http://schemas.openxmlformats.org/officeDocument/2006/relationships/image" Target="media/image56.jpeg"/><Relationship Id="rId55" Type="http://schemas.openxmlformats.org/officeDocument/2006/relationships/image" Target="media/image55.jpeg"/><Relationship Id="rId54" Type="http://schemas.openxmlformats.org/officeDocument/2006/relationships/image" Target="media/image54.jpeg"/><Relationship Id="rId53" Type="http://schemas.openxmlformats.org/officeDocument/2006/relationships/image" Target="media/image53.jpeg"/><Relationship Id="rId52" Type="http://schemas.openxmlformats.org/officeDocument/2006/relationships/image" Target="media/image52.jpeg"/><Relationship Id="rId51" Type="http://schemas.openxmlformats.org/officeDocument/2006/relationships/image" Target="media/image51.jpeg"/><Relationship Id="rId50" Type="http://schemas.openxmlformats.org/officeDocument/2006/relationships/image" Target="media/image50.jpeg"/><Relationship Id="rId5" Type="http://schemas.openxmlformats.org/officeDocument/2006/relationships/image" Target="media/image5.jpeg"/><Relationship Id="rId49" Type="http://schemas.openxmlformats.org/officeDocument/2006/relationships/image" Target="media/image49.jpeg"/><Relationship Id="rId48" Type="http://schemas.openxmlformats.org/officeDocument/2006/relationships/image" Target="media/image48.jpeg"/><Relationship Id="rId47" Type="http://schemas.openxmlformats.org/officeDocument/2006/relationships/image" Target="media/image47.jpeg"/><Relationship Id="rId46" Type="http://schemas.openxmlformats.org/officeDocument/2006/relationships/image" Target="media/image46.jpeg"/><Relationship Id="rId45" Type="http://schemas.openxmlformats.org/officeDocument/2006/relationships/image" Target="media/image45.jpeg"/><Relationship Id="rId44" Type="http://schemas.openxmlformats.org/officeDocument/2006/relationships/image" Target="media/image44.jpeg"/><Relationship Id="rId43" Type="http://schemas.openxmlformats.org/officeDocument/2006/relationships/image" Target="media/image43.jpeg"/><Relationship Id="rId42" Type="http://schemas.openxmlformats.org/officeDocument/2006/relationships/image" Target="media/image42.jpe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jpe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NULL" TargetMode="External"/><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2.jpe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358140</xdr:colOff>
      <xdr:row>51</xdr:row>
      <xdr:rowOff>6350</xdr:rowOff>
    </xdr:from>
    <xdr:to>
      <xdr:col>7</xdr:col>
      <xdr:colOff>1111885</xdr:colOff>
      <xdr:row>51</xdr:row>
      <xdr:rowOff>551815</xdr:rowOff>
    </xdr:to>
    <xdr:pic>
      <xdr:nvPicPr>
        <xdr:cNvPr id="2" name="图片 1"/>
        <xdr:cNvPicPr>
          <a:picLocks noChangeAspect="1"/>
        </xdr:cNvPicPr>
      </xdr:nvPicPr>
      <xdr:blipFill>
        <a:blip r:embed="rId1"/>
        <a:stretch>
          <a:fillRect/>
        </a:stretch>
      </xdr:blipFill>
      <xdr:spPr>
        <a:xfrm rot="16200000">
          <a:off x="6634480" y="29023310"/>
          <a:ext cx="545465" cy="75374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93"/>
  <sheetViews>
    <sheetView tabSelected="1" zoomScale="85" zoomScaleNormal="85" workbookViewId="0">
      <selection activeCell="M14" sqref="M14"/>
    </sheetView>
  </sheetViews>
  <sheetFormatPr defaultColWidth="9" defaultRowHeight="30" customHeight="1"/>
  <cols>
    <col min="1" max="1" width="9.5" style="36" customWidth="1"/>
    <col min="2" max="2" width="34.25" style="36" customWidth="1"/>
    <col min="3" max="3" width="18.875" style="36" customWidth="1"/>
    <col min="4" max="4" width="6.25" style="36" customWidth="1"/>
    <col min="5" max="5" width="9.125" style="36"/>
    <col min="6" max="7" width="9.75" style="36" customWidth="1"/>
    <col min="8" max="8" width="16.875" style="36" customWidth="1"/>
    <col min="9" max="9" width="21.475" style="36" customWidth="1"/>
    <col min="10" max="16384" width="9" style="37"/>
  </cols>
  <sheetData>
    <row r="1" ht="36" customHeight="1" spans="1:9">
      <c r="A1" s="38" t="s">
        <v>0</v>
      </c>
      <c r="B1" s="38"/>
      <c r="C1" s="38"/>
      <c r="D1" s="38"/>
      <c r="E1" s="38"/>
      <c r="F1" s="38"/>
      <c r="G1" s="38"/>
      <c r="H1" s="38"/>
      <c r="I1" s="38"/>
    </row>
    <row r="2" customHeight="1" spans="1:9">
      <c r="A2" s="39" t="s">
        <v>1</v>
      </c>
      <c r="B2" s="39"/>
      <c r="C2" s="39"/>
      <c r="D2" s="39"/>
      <c r="E2" s="39"/>
      <c r="F2" s="39"/>
      <c r="G2" s="39"/>
      <c r="H2" s="39"/>
      <c r="I2" s="39"/>
    </row>
    <row r="3" customHeight="1" spans="1:9">
      <c r="A3" s="40" t="s">
        <v>2</v>
      </c>
      <c r="B3" s="40"/>
      <c r="C3" s="40"/>
      <c r="D3" s="40"/>
      <c r="E3" s="40"/>
      <c r="F3" s="40"/>
      <c r="G3" s="40"/>
      <c r="H3" s="40"/>
      <c r="I3" s="40"/>
    </row>
    <row r="4" customHeight="1" spans="1:9">
      <c r="A4" s="40" t="s">
        <v>3</v>
      </c>
      <c r="B4" s="40" t="s">
        <v>4</v>
      </c>
      <c r="C4" s="40" t="s">
        <v>5</v>
      </c>
      <c r="D4" s="40" t="s">
        <v>6</v>
      </c>
      <c r="E4" s="40" t="s">
        <v>7</v>
      </c>
      <c r="F4" s="40" t="s">
        <v>8</v>
      </c>
      <c r="G4" s="40" t="s">
        <v>9</v>
      </c>
      <c r="H4" s="40" t="s">
        <v>10</v>
      </c>
      <c r="I4" s="40" t="s">
        <v>11</v>
      </c>
    </row>
    <row r="5" customHeight="1" spans="1:9">
      <c r="A5" s="40">
        <v>1</v>
      </c>
      <c r="B5" s="40" t="s">
        <v>12</v>
      </c>
      <c r="C5" s="40" t="s">
        <v>13</v>
      </c>
      <c r="D5" s="40" t="s">
        <v>14</v>
      </c>
      <c r="E5" s="40">
        <v>45</v>
      </c>
      <c r="F5" s="40">
        <v>36</v>
      </c>
      <c r="G5" s="41"/>
      <c r="H5" s="41">
        <f>E5*F5*G5</f>
        <v>0</v>
      </c>
      <c r="I5" s="40"/>
    </row>
    <row r="6" customHeight="1" spans="1:9">
      <c r="A6" s="40">
        <v>2</v>
      </c>
      <c r="B6" s="40" t="s">
        <v>15</v>
      </c>
      <c r="C6" s="40" t="s">
        <v>13</v>
      </c>
      <c r="D6" s="40" t="s">
        <v>14</v>
      </c>
      <c r="E6" s="40">
        <v>97</v>
      </c>
      <c r="F6" s="40">
        <v>36</v>
      </c>
      <c r="G6" s="41"/>
      <c r="H6" s="41">
        <f>E6*F6*G6</f>
        <v>0</v>
      </c>
      <c r="I6" s="40"/>
    </row>
    <row r="7" ht="38.25" spans="1:9">
      <c r="A7" s="40">
        <v>3</v>
      </c>
      <c r="B7" s="42" t="s">
        <v>16</v>
      </c>
      <c r="C7" s="40" t="s">
        <v>13</v>
      </c>
      <c r="D7" s="40" t="s">
        <v>14</v>
      </c>
      <c r="E7" s="40">
        <v>30</v>
      </c>
      <c r="F7" s="40">
        <v>29</v>
      </c>
      <c r="G7" s="41"/>
      <c r="H7" s="41">
        <f>E7*F7*G7</f>
        <v>0</v>
      </c>
      <c r="I7" s="43" t="s">
        <v>17</v>
      </c>
    </row>
    <row r="8" customHeight="1" spans="1:9">
      <c r="A8" s="40">
        <v>4</v>
      </c>
      <c r="B8" s="40" t="s">
        <v>18</v>
      </c>
      <c r="C8" s="40" t="s">
        <v>13</v>
      </c>
      <c r="D8" s="40" t="s">
        <v>14</v>
      </c>
      <c r="E8" s="40">
        <v>103</v>
      </c>
      <c r="F8" s="40">
        <v>36</v>
      </c>
      <c r="G8" s="41"/>
      <c r="H8" s="41">
        <f>E8*F8*G8</f>
        <v>0</v>
      </c>
      <c r="I8" s="40"/>
    </row>
    <row r="9" customHeight="1" spans="1:9">
      <c r="A9" s="40">
        <v>5</v>
      </c>
      <c r="B9" s="40" t="s">
        <v>19</v>
      </c>
      <c r="C9" s="40" t="s">
        <v>20</v>
      </c>
      <c r="D9" s="40" t="s">
        <v>14</v>
      </c>
      <c r="E9" s="40">
        <v>117</v>
      </c>
      <c r="F9" s="40">
        <v>36</v>
      </c>
      <c r="G9" s="41"/>
      <c r="H9" s="41">
        <f>E9*F9*G9</f>
        <v>0</v>
      </c>
      <c r="I9" s="40"/>
    </row>
    <row r="10" ht="40.5" spans="1:9">
      <c r="A10" s="40">
        <v>6</v>
      </c>
      <c r="B10" s="40" t="s">
        <v>21</v>
      </c>
      <c r="C10" s="40" t="s">
        <v>20</v>
      </c>
      <c r="D10" s="40" t="s">
        <v>14</v>
      </c>
      <c r="E10" s="40">
        <v>40</v>
      </c>
      <c r="F10" s="40">
        <v>27</v>
      </c>
      <c r="G10" s="41"/>
      <c r="H10" s="41">
        <f t="shared" ref="H10:H15" si="0">E10*F10*G10</f>
        <v>0</v>
      </c>
      <c r="I10" s="44" t="s">
        <v>17</v>
      </c>
    </row>
    <row r="11" customHeight="1" spans="1:9">
      <c r="A11" s="40">
        <v>7</v>
      </c>
      <c r="B11" s="40" t="s">
        <v>22</v>
      </c>
      <c r="C11" s="40" t="s">
        <v>13</v>
      </c>
      <c r="D11" s="40" t="s">
        <v>14</v>
      </c>
      <c r="E11" s="40">
        <v>85</v>
      </c>
      <c r="F11" s="40">
        <v>36</v>
      </c>
      <c r="G11" s="41"/>
      <c r="H11" s="41">
        <f t="shared" si="0"/>
        <v>0</v>
      </c>
      <c r="I11" s="40"/>
    </row>
    <row r="12" customHeight="1" spans="1:9">
      <c r="A12" s="40">
        <v>8</v>
      </c>
      <c r="B12" s="40"/>
      <c r="C12" s="40" t="s">
        <v>23</v>
      </c>
      <c r="D12" s="40" t="s">
        <v>14</v>
      </c>
      <c r="E12" s="40">
        <v>2</v>
      </c>
      <c r="F12" s="40">
        <v>36</v>
      </c>
      <c r="G12" s="41"/>
      <c r="H12" s="41">
        <f t="shared" si="0"/>
        <v>0</v>
      </c>
      <c r="I12" s="40"/>
    </row>
    <row r="13" customHeight="1" spans="1:9">
      <c r="A13" s="40">
        <v>9</v>
      </c>
      <c r="B13" s="40" t="s">
        <v>24</v>
      </c>
      <c r="C13" s="40" t="s">
        <v>25</v>
      </c>
      <c r="D13" s="40" t="s">
        <v>14</v>
      </c>
      <c r="E13" s="40">
        <v>27</v>
      </c>
      <c r="F13" s="40">
        <v>36</v>
      </c>
      <c r="G13" s="41"/>
      <c r="H13" s="41">
        <f t="shared" si="0"/>
        <v>0</v>
      </c>
      <c r="I13" s="40" t="s">
        <v>26</v>
      </c>
    </row>
    <row r="14" ht="40.5" spans="1:9">
      <c r="A14" s="40">
        <v>10</v>
      </c>
      <c r="B14" s="40" t="s">
        <v>27</v>
      </c>
      <c r="C14" s="40" t="s">
        <v>28</v>
      </c>
      <c r="D14" s="40" t="s">
        <v>14</v>
      </c>
      <c r="E14" s="40">
        <v>20</v>
      </c>
      <c r="F14" s="40">
        <v>34</v>
      </c>
      <c r="G14" s="41"/>
      <c r="H14" s="41">
        <f t="shared" si="0"/>
        <v>0</v>
      </c>
      <c r="I14" s="44" t="s">
        <v>17</v>
      </c>
    </row>
    <row r="15" ht="31" customHeight="1" spans="1:9">
      <c r="A15" s="40">
        <v>11</v>
      </c>
      <c r="B15" s="40" t="s">
        <v>29</v>
      </c>
      <c r="C15" s="40" t="s">
        <v>13</v>
      </c>
      <c r="D15" s="40" t="s">
        <v>14</v>
      </c>
      <c r="E15" s="40">
        <v>66</v>
      </c>
      <c r="F15" s="40">
        <v>36</v>
      </c>
      <c r="G15" s="41"/>
      <c r="H15" s="41">
        <f t="shared" si="0"/>
        <v>0</v>
      </c>
      <c r="I15" s="40"/>
    </row>
    <row r="16" customHeight="1" spans="1:9">
      <c r="A16" s="40">
        <v>12</v>
      </c>
      <c r="B16" s="45" t="s">
        <v>30</v>
      </c>
      <c r="C16" s="40" t="s">
        <v>13</v>
      </c>
      <c r="D16" s="40" t="s">
        <v>14</v>
      </c>
      <c r="E16" s="40">
        <v>38</v>
      </c>
      <c r="F16" s="40">
        <v>36</v>
      </c>
      <c r="G16" s="41"/>
      <c r="H16" s="41">
        <f t="shared" ref="H16:H48" si="1">E16*F16*G16</f>
        <v>0</v>
      </c>
      <c r="I16" s="40" t="s">
        <v>26</v>
      </c>
    </row>
    <row r="17" customHeight="1" spans="1:9">
      <c r="A17" s="40">
        <v>13</v>
      </c>
      <c r="B17" s="40" t="s">
        <v>31</v>
      </c>
      <c r="C17" s="40" t="s">
        <v>20</v>
      </c>
      <c r="D17" s="40" t="s">
        <v>14</v>
      </c>
      <c r="E17" s="40">
        <v>59</v>
      </c>
      <c r="F17" s="40">
        <v>36</v>
      </c>
      <c r="G17" s="41"/>
      <c r="H17" s="41">
        <f t="shared" si="1"/>
        <v>0</v>
      </c>
      <c r="I17" s="40"/>
    </row>
    <row r="18" customHeight="1" spans="1:9">
      <c r="A18" s="40">
        <v>14</v>
      </c>
      <c r="B18" s="40" t="s">
        <v>32</v>
      </c>
      <c r="C18" s="40" t="s">
        <v>33</v>
      </c>
      <c r="D18" s="40" t="s">
        <v>14</v>
      </c>
      <c r="E18" s="40">
        <v>5</v>
      </c>
      <c r="F18" s="40">
        <v>36</v>
      </c>
      <c r="G18" s="41"/>
      <c r="H18" s="41">
        <f t="shared" si="1"/>
        <v>0</v>
      </c>
      <c r="I18" s="40"/>
    </row>
    <row r="19" customHeight="1" spans="1:9">
      <c r="A19" s="40">
        <v>15</v>
      </c>
      <c r="B19" s="40"/>
      <c r="C19" s="40" t="s">
        <v>34</v>
      </c>
      <c r="D19" s="40" t="s">
        <v>14</v>
      </c>
      <c r="E19" s="40">
        <v>96</v>
      </c>
      <c r="F19" s="40">
        <v>36</v>
      </c>
      <c r="G19" s="41"/>
      <c r="H19" s="41">
        <f t="shared" si="1"/>
        <v>0</v>
      </c>
      <c r="I19" s="40"/>
    </row>
    <row r="20" customHeight="1" spans="1:9">
      <c r="A20" s="40">
        <v>16</v>
      </c>
      <c r="B20" s="40" t="s">
        <v>35</v>
      </c>
      <c r="C20" s="40" t="s">
        <v>36</v>
      </c>
      <c r="D20" s="40" t="s">
        <v>14</v>
      </c>
      <c r="E20" s="40">
        <v>4</v>
      </c>
      <c r="F20" s="40">
        <v>36</v>
      </c>
      <c r="G20" s="41"/>
      <c r="H20" s="41">
        <f t="shared" si="1"/>
        <v>0</v>
      </c>
      <c r="I20" s="40"/>
    </row>
    <row r="21" customHeight="1" spans="1:9">
      <c r="A21" s="40">
        <v>17</v>
      </c>
      <c r="B21" s="40"/>
      <c r="C21" s="40" t="s">
        <v>20</v>
      </c>
      <c r="D21" s="40" t="s">
        <v>14</v>
      </c>
      <c r="E21" s="40">
        <v>100</v>
      </c>
      <c r="F21" s="40">
        <v>36</v>
      </c>
      <c r="G21" s="41"/>
      <c r="H21" s="41">
        <f t="shared" si="1"/>
        <v>0</v>
      </c>
      <c r="I21" s="40"/>
    </row>
    <row r="22" customHeight="1" spans="1:9">
      <c r="A22" s="40">
        <v>18</v>
      </c>
      <c r="B22" s="40" t="s">
        <v>37</v>
      </c>
      <c r="C22" s="40" t="s">
        <v>13</v>
      </c>
      <c r="D22" s="40" t="s">
        <v>14</v>
      </c>
      <c r="E22" s="40">
        <v>133</v>
      </c>
      <c r="F22" s="40">
        <v>36</v>
      </c>
      <c r="G22" s="41"/>
      <c r="H22" s="41">
        <f t="shared" si="1"/>
        <v>0</v>
      </c>
      <c r="I22" s="40"/>
    </row>
    <row r="23" customHeight="1" spans="1:9">
      <c r="A23" s="40">
        <v>19</v>
      </c>
      <c r="B23" s="40" t="s">
        <v>38</v>
      </c>
      <c r="C23" s="40" t="s">
        <v>39</v>
      </c>
      <c r="D23" s="40" t="s">
        <v>14</v>
      </c>
      <c r="E23" s="40">
        <v>126</v>
      </c>
      <c r="F23" s="40">
        <v>36</v>
      </c>
      <c r="G23" s="41"/>
      <c r="H23" s="41">
        <f t="shared" si="1"/>
        <v>0</v>
      </c>
      <c r="I23" s="40"/>
    </row>
    <row r="24" customHeight="1" spans="1:9">
      <c r="A24" s="40">
        <v>20</v>
      </c>
      <c r="B24" s="40" t="s">
        <v>40</v>
      </c>
      <c r="C24" s="40" t="s">
        <v>23</v>
      </c>
      <c r="D24" s="40" t="s">
        <v>14</v>
      </c>
      <c r="E24" s="40">
        <v>4</v>
      </c>
      <c r="F24" s="40">
        <v>36</v>
      </c>
      <c r="G24" s="41"/>
      <c r="H24" s="41">
        <f t="shared" si="1"/>
        <v>0</v>
      </c>
      <c r="I24" s="40"/>
    </row>
    <row r="25" customHeight="1" spans="1:9">
      <c r="A25" s="40">
        <v>21</v>
      </c>
      <c r="B25" s="40"/>
      <c r="C25" s="40" t="s">
        <v>41</v>
      </c>
      <c r="D25" s="40" t="s">
        <v>14</v>
      </c>
      <c r="E25" s="40">
        <v>195</v>
      </c>
      <c r="F25" s="40">
        <v>36</v>
      </c>
      <c r="G25" s="41"/>
      <c r="H25" s="41">
        <f t="shared" si="1"/>
        <v>0</v>
      </c>
      <c r="I25" s="40"/>
    </row>
    <row r="26" customHeight="1" spans="1:9">
      <c r="A26" s="40">
        <v>22</v>
      </c>
      <c r="B26" s="40" t="s">
        <v>42</v>
      </c>
      <c r="C26" s="40" t="s">
        <v>13</v>
      </c>
      <c r="D26" s="40" t="s">
        <v>14</v>
      </c>
      <c r="E26" s="40">
        <v>107</v>
      </c>
      <c r="F26" s="40">
        <v>36</v>
      </c>
      <c r="G26" s="41"/>
      <c r="H26" s="41">
        <f t="shared" si="1"/>
        <v>0</v>
      </c>
      <c r="I26" s="40"/>
    </row>
    <row r="27" customHeight="1" spans="1:9">
      <c r="A27" s="40">
        <v>23</v>
      </c>
      <c r="B27" s="40"/>
      <c r="C27" s="40" t="s">
        <v>41</v>
      </c>
      <c r="D27" s="40" t="s">
        <v>14</v>
      </c>
      <c r="E27" s="40">
        <v>32</v>
      </c>
      <c r="F27" s="40">
        <v>36</v>
      </c>
      <c r="G27" s="41"/>
      <c r="H27" s="41">
        <f t="shared" si="1"/>
        <v>0</v>
      </c>
      <c r="I27" s="40"/>
    </row>
    <row r="28" customHeight="1" spans="1:9">
      <c r="A28" s="40">
        <v>24</v>
      </c>
      <c r="B28" s="40" t="s">
        <v>43</v>
      </c>
      <c r="C28" s="40" t="s">
        <v>13</v>
      </c>
      <c r="D28" s="40" t="s">
        <v>14</v>
      </c>
      <c r="E28" s="40">
        <v>131</v>
      </c>
      <c r="F28" s="40">
        <v>36</v>
      </c>
      <c r="G28" s="41"/>
      <c r="H28" s="41">
        <f t="shared" si="1"/>
        <v>0</v>
      </c>
      <c r="I28" s="40"/>
    </row>
    <row r="29" customHeight="1" spans="1:9">
      <c r="A29" s="40">
        <v>25</v>
      </c>
      <c r="B29" s="40" t="s">
        <v>44</v>
      </c>
      <c r="C29" s="40" t="s">
        <v>23</v>
      </c>
      <c r="D29" s="40" t="s">
        <v>14</v>
      </c>
      <c r="E29" s="40">
        <v>133</v>
      </c>
      <c r="F29" s="40">
        <v>36</v>
      </c>
      <c r="G29" s="41"/>
      <c r="H29" s="41">
        <f t="shared" si="1"/>
        <v>0</v>
      </c>
      <c r="I29" s="40"/>
    </row>
    <row r="30" customHeight="1" spans="1:9">
      <c r="A30" s="40">
        <v>26</v>
      </c>
      <c r="B30" s="40" t="s">
        <v>45</v>
      </c>
      <c r="C30" s="40" t="s">
        <v>46</v>
      </c>
      <c r="D30" s="40" t="s">
        <v>14</v>
      </c>
      <c r="E30" s="40">
        <v>352</v>
      </c>
      <c r="F30" s="40">
        <v>36</v>
      </c>
      <c r="G30" s="41"/>
      <c r="H30" s="41">
        <f t="shared" si="1"/>
        <v>0</v>
      </c>
      <c r="I30" s="40"/>
    </row>
    <row r="31" customHeight="1" spans="1:9">
      <c r="A31" s="40">
        <v>27</v>
      </c>
      <c r="B31" s="40" t="s">
        <v>47</v>
      </c>
      <c r="C31" s="40" t="s">
        <v>13</v>
      </c>
      <c r="D31" s="40" t="s">
        <v>14</v>
      </c>
      <c r="E31" s="40">
        <v>60</v>
      </c>
      <c r="F31" s="40">
        <v>36</v>
      </c>
      <c r="G31" s="41"/>
      <c r="H31" s="41">
        <f t="shared" si="1"/>
        <v>0</v>
      </c>
      <c r="I31" s="40"/>
    </row>
    <row r="32" customHeight="1" spans="1:9">
      <c r="A32" s="40">
        <v>28</v>
      </c>
      <c r="B32" s="40" t="s">
        <v>48</v>
      </c>
      <c r="C32" s="40" t="s">
        <v>20</v>
      </c>
      <c r="D32" s="40" t="s">
        <v>14</v>
      </c>
      <c r="E32" s="40">
        <v>97</v>
      </c>
      <c r="F32" s="40">
        <v>36</v>
      </c>
      <c r="G32" s="41"/>
      <c r="H32" s="41">
        <f t="shared" si="1"/>
        <v>0</v>
      </c>
      <c r="I32" s="40"/>
    </row>
    <row r="33" customHeight="1" spans="1:9">
      <c r="A33" s="40">
        <v>29</v>
      </c>
      <c r="B33" s="40" t="s">
        <v>49</v>
      </c>
      <c r="C33" s="40" t="s">
        <v>50</v>
      </c>
      <c r="D33" s="40" t="s">
        <v>14</v>
      </c>
      <c r="E33" s="40">
        <v>214</v>
      </c>
      <c r="F33" s="40">
        <v>36</v>
      </c>
      <c r="G33" s="41"/>
      <c r="H33" s="41">
        <f t="shared" si="1"/>
        <v>0</v>
      </c>
      <c r="I33" s="40"/>
    </row>
    <row r="34" customHeight="1" spans="1:9">
      <c r="A34" s="40">
        <v>30</v>
      </c>
      <c r="B34" s="40" t="s">
        <v>51</v>
      </c>
      <c r="C34" s="40" t="s">
        <v>13</v>
      </c>
      <c r="D34" s="40" t="s">
        <v>14</v>
      </c>
      <c r="E34" s="40">
        <v>58</v>
      </c>
      <c r="F34" s="40">
        <v>36</v>
      </c>
      <c r="G34" s="41"/>
      <c r="H34" s="41">
        <f t="shared" si="1"/>
        <v>0</v>
      </c>
      <c r="I34" s="40"/>
    </row>
    <row r="35" customHeight="1" spans="1:9">
      <c r="A35" s="40">
        <v>31</v>
      </c>
      <c r="B35" s="40" t="s">
        <v>52</v>
      </c>
      <c r="C35" s="40" t="s">
        <v>25</v>
      </c>
      <c r="D35" s="40" t="s">
        <v>14</v>
      </c>
      <c r="E35" s="40">
        <v>15</v>
      </c>
      <c r="F35" s="40">
        <v>36</v>
      </c>
      <c r="G35" s="41"/>
      <c r="H35" s="41">
        <f t="shared" si="1"/>
        <v>0</v>
      </c>
      <c r="I35" s="40" t="s">
        <v>26</v>
      </c>
    </row>
    <row r="36" customHeight="1" spans="1:9">
      <c r="A36" s="40">
        <v>32</v>
      </c>
      <c r="B36" s="40" t="s">
        <v>53</v>
      </c>
      <c r="C36" s="40" t="s">
        <v>25</v>
      </c>
      <c r="D36" s="40" t="s">
        <v>14</v>
      </c>
      <c r="E36" s="40">
        <v>16</v>
      </c>
      <c r="F36" s="40">
        <v>36</v>
      </c>
      <c r="G36" s="41"/>
      <c r="H36" s="41">
        <f t="shared" si="1"/>
        <v>0</v>
      </c>
      <c r="I36" s="40" t="s">
        <v>26</v>
      </c>
    </row>
    <row r="37" customHeight="1" spans="1:9">
      <c r="A37" s="40">
        <v>33</v>
      </c>
      <c r="B37" s="40" t="s">
        <v>54</v>
      </c>
      <c r="C37" s="40" t="s">
        <v>55</v>
      </c>
      <c r="D37" s="40" t="s">
        <v>14</v>
      </c>
      <c r="E37" s="40">
        <v>101</v>
      </c>
      <c r="F37" s="40">
        <v>36</v>
      </c>
      <c r="G37" s="41"/>
      <c r="H37" s="41">
        <f t="shared" si="1"/>
        <v>0</v>
      </c>
      <c r="I37" s="40"/>
    </row>
    <row r="38" customHeight="1" spans="1:9">
      <c r="A38" s="40">
        <v>34</v>
      </c>
      <c r="B38" s="40" t="s">
        <v>56</v>
      </c>
      <c r="C38" s="40" t="s">
        <v>13</v>
      </c>
      <c r="D38" s="40" t="s">
        <v>14</v>
      </c>
      <c r="E38" s="40">
        <v>123</v>
      </c>
      <c r="F38" s="40">
        <v>36</v>
      </c>
      <c r="G38" s="41"/>
      <c r="H38" s="41">
        <f t="shared" si="1"/>
        <v>0</v>
      </c>
      <c r="I38" s="40"/>
    </row>
    <row r="39" customHeight="1" spans="1:9">
      <c r="A39" s="40">
        <v>35</v>
      </c>
      <c r="B39" s="40" t="s">
        <v>57</v>
      </c>
      <c r="C39" s="40" t="s">
        <v>23</v>
      </c>
      <c r="D39" s="40" t="s">
        <v>14</v>
      </c>
      <c r="E39" s="40">
        <v>21</v>
      </c>
      <c r="F39" s="40">
        <v>36</v>
      </c>
      <c r="G39" s="41"/>
      <c r="H39" s="41">
        <f t="shared" si="1"/>
        <v>0</v>
      </c>
      <c r="I39" s="40"/>
    </row>
    <row r="40" customHeight="1" spans="1:9">
      <c r="A40" s="40">
        <v>36</v>
      </c>
      <c r="B40" s="40" t="s">
        <v>58</v>
      </c>
      <c r="C40" s="40" t="s">
        <v>13</v>
      </c>
      <c r="D40" s="40" t="s">
        <v>14</v>
      </c>
      <c r="E40" s="40">
        <v>50</v>
      </c>
      <c r="F40" s="40">
        <v>36</v>
      </c>
      <c r="G40" s="41"/>
      <c r="H40" s="41">
        <f t="shared" si="1"/>
        <v>0</v>
      </c>
      <c r="I40" s="40" t="s">
        <v>26</v>
      </c>
    </row>
    <row r="41" customHeight="1" spans="1:9">
      <c r="A41" s="40">
        <v>37</v>
      </c>
      <c r="B41" s="40" t="s">
        <v>59</v>
      </c>
      <c r="C41" s="40" t="s">
        <v>23</v>
      </c>
      <c r="D41" s="40" t="s">
        <v>14</v>
      </c>
      <c r="E41" s="40">
        <v>49</v>
      </c>
      <c r="F41" s="40">
        <v>36</v>
      </c>
      <c r="G41" s="41"/>
      <c r="H41" s="41">
        <f t="shared" si="1"/>
        <v>0</v>
      </c>
      <c r="I41" s="40"/>
    </row>
    <row r="42" s="35" customFormat="1" customHeight="1" spans="1:9">
      <c r="A42" s="40">
        <v>38</v>
      </c>
      <c r="B42" s="40" t="s">
        <v>60</v>
      </c>
      <c r="C42" s="40" t="s">
        <v>23</v>
      </c>
      <c r="D42" s="40" t="s">
        <v>14</v>
      </c>
      <c r="E42" s="40">
        <v>44</v>
      </c>
      <c r="F42" s="40">
        <v>36</v>
      </c>
      <c r="G42" s="41"/>
      <c r="H42" s="41">
        <f t="shared" si="1"/>
        <v>0</v>
      </c>
      <c r="I42" s="40"/>
    </row>
    <row r="43" s="36" customFormat="1" customHeight="1" spans="1:9">
      <c r="A43" s="40">
        <v>39</v>
      </c>
      <c r="B43" s="40" t="s">
        <v>61</v>
      </c>
      <c r="C43" s="45" t="s">
        <v>62</v>
      </c>
      <c r="D43" s="40" t="s">
        <v>14</v>
      </c>
      <c r="E43" s="40">
        <v>123</v>
      </c>
      <c r="F43" s="40">
        <v>36</v>
      </c>
      <c r="G43" s="41"/>
      <c r="H43" s="41">
        <f t="shared" si="1"/>
        <v>0</v>
      </c>
      <c r="I43" s="40"/>
    </row>
    <row r="44" customHeight="1" spans="1:9">
      <c r="A44" s="40">
        <v>40</v>
      </c>
      <c r="B44" s="40"/>
      <c r="C44" s="40" t="s">
        <v>63</v>
      </c>
      <c r="D44" s="40" t="s">
        <v>14</v>
      </c>
      <c r="E44" s="40">
        <v>5</v>
      </c>
      <c r="F44" s="40">
        <v>36</v>
      </c>
      <c r="G44" s="41"/>
      <c r="H44" s="41">
        <f t="shared" si="1"/>
        <v>0</v>
      </c>
      <c r="I44" s="40"/>
    </row>
    <row r="45" customHeight="1" spans="1:9">
      <c r="A45" s="40">
        <v>41</v>
      </c>
      <c r="B45" s="42" t="s">
        <v>64</v>
      </c>
      <c r="C45" s="42" t="s">
        <v>13</v>
      </c>
      <c r="D45" s="42" t="s">
        <v>14</v>
      </c>
      <c r="E45" s="42">
        <v>36</v>
      </c>
      <c r="F45" s="42">
        <v>36</v>
      </c>
      <c r="G45" s="41"/>
      <c r="H45" s="41">
        <f t="shared" si="1"/>
        <v>0</v>
      </c>
      <c r="I45" s="46" t="s">
        <v>26</v>
      </c>
    </row>
    <row r="46" customHeight="1" spans="1:9">
      <c r="A46" s="40">
        <v>42</v>
      </c>
      <c r="B46" s="40" t="s">
        <v>65</v>
      </c>
      <c r="C46" s="40" t="s">
        <v>13</v>
      </c>
      <c r="D46" s="40" t="s">
        <v>14</v>
      </c>
      <c r="E46" s="40">
        <v>34</v>
      </c>
      <c r="F46" s="40">
        <v>36</v>
      </c>
      <c r="G46" s="41"/>
      <c r="H46" s="41">
        <f t="shared" si="1"/>
        <v>0</v>
      </c>
      <c r="I46" s="47"/>
    </row>
    <row r="47" ht="45" customHeight="1" spans="1:9">
      <c r="A47" s="40">
        <v>43</v>
      </c>
      <c r="B47" s="40" t="s">
        <v>66</v>
      </c>
      <c r="C47" s="40" t="s">
        <v>13</v>
      </c>
      <c r="D47" s="40" t="s">
        <v>14</v>
      </c>
      <c r="E47" s="40">
        <v>68</v>
      </c>
      <c r="F47" s="40">
        <v>29</v>
      </c>
      <c r="G47" s="41"/>
      <c r="H47" s="41">
        <f t="shared" si="1"/>
        <v>0</v>
      </c>
      <c r="I47" s="45" t="s">
        <v>67</v>
      </c>
    </row>
    <row r="48" customHeight="1" spans="1:9">
      <c r="A48" s="40"/>
      <c r="B48" s="40" t="s">
        <v>68</v>
      </c>
      <c r="C48" s="40"/>
      <c r="D48" s="40"/>
      <c r="E48" s="40">
        <f>SUM(E5:E47)</f>
        <v>3261</v>
      </c>
      <c r="F48" s="40"/>
      <c r="G48" s="41"/>
      <c r="H48" s="48">
        <f>SUM(H5:H47)</f>
        <v>0</v>
      </c>
      <c r="I48" s="40"/>
    </row>
    <row r="49" customHeight="1" spans="1:9">
      <c r="A49" s="49" t="s">
        <v>69</v>
      </c>
      <c r="B49" s="50"/>
      <c r="C49" s="50"/>
      <c r="D49" s="50"/>
      <c r="E49" s="50"/>
      <c r="F49" s="50"/>
      <c r="G49" s="51"/>
      <c r="H49" s="51"/>
      <c r="I49" s="52"/>
    </row>
    <row r="50" customHeight="1" spans="1:9">
      <c r="A50" s="40" t="s">
        <v>3</v>
      </c>
      <c r="B50" s="40" t="s">
        <v>4</v>
      </c>
      <c r="C50" s="40" t="s">
        <v>5</v>
      </c>
      <c r="D50" s="40" t="s">
        <v>6</v>
      </c>
      <c r="E50" s="40" t="s">
        <v>7</v>
      </c>
      <c r="F50" s="40" t="s">
        <v>8</v>
      </c>
      <c r="G50" s="40" t="s">
        <v>9</v>
      </c>
      <c r="H50" s="40" t="s">
        <v>10</v>
      </c>
      <c r="I50" s="40" t="s">
        <v>11</v>
      </c>
    </row>
    <row r="51" customHeight="1" spans="1:9">
      <c r="A51" s="40">
        <v>1</v>
      </c>
      <c r="B51" s="40" t="s">
        <v>70</v>
      </c>
      <c r="C51" s="40" t="s">
        <v>71</v>
      </c>
      <c r="D51" s="40" t="s">
        <v>14</v>
      </c>
      <c r="E51" s="40">
        <v>1</v>
      </c>
      <c r="F51" s="40">
        <v>36</v>
      </c>
      <c r="G51" s="41"/>
      <c r="H51" s="41">
        <f t="shared" ref="H50:H81" si="2">E51*F51*G51</f>
        <v>0</v>
      </c>
      <c r="I51" s="40"/>
    </row>
    <row r="52" customHeight="1" spans="1:9">
      <c r="A52" s="40">
        <v>2</v>
      </c>
      <c r="B52" s="40" t="s">
        <v>72</v>
      </c>
      <c r="C52" s="40" t="s">
        <v>71</v>
      </c>
      <c r="D52" s="40" t="s">
        <v>14</v>
      </c>
      <c r="E52" s="40">
        <v>5</v>
      </c>
      <c r="F52" s="40">
        <v>36</v>
      </c>
      <c r="G52" s="41"/>
      <c r="H52" s="41">
        <f t="shared" si="2"/>
        <v>0</v>
      </c>
      <c r="I52" s="40"/>
    </row>
    <row r="53" customHeight="1" spans="1:9">
      <c r="A53" s="40">
        <v>3</v>
      </c>
      <c r="B53" s="40" t="s">
        <v>72</v>
      </c>
      <c r="C53" s="40" t="s">
        <v>73</v>
      </c>
      <c r="D53" s="40" t="s">
        <v>14</v>
      </c>
      <c r="E53" s="40">
        <v>1</v>
      </c>
      <c r="F53" s="40">
        <v>36</v>
      </c>
      <c r="G53" s="41"/>
      <c r="H53" s="41">
        <f t="shared" si="2"/>
        <v>0</v>
      </c>
      <c r="I53" s="40"/>
    </row>
    <row r="54" customHeight="1" spans="1:9">
      <c r="A54" s="40">
        <v>4</v>
      </c>
      <c r="B54" s="40" t="s">
        <v>74</v>
      </c>
      <c r="C54" s="40" t="s">
        <v>73</v>
      </c>
      <c r="D54" s="40" t="s">
        <v>14</v>
      </c>
      <c r="E54" s="40">
        <v>1</v>
      </c>
      <c r="F54" s="40">
        <v>36</v>
      </c>
      <c r="G54" s="41"/>
      <c r="H54" s="41">
        <f t="shared" si="2"/>
        <v>0</v>
      </c>
      <c r="I54" s="40"/>
    </row>
    <row r="55" customHeight="1" spans="1:9">
      <c r="A55" s="40">
        <v>5</v>
      </c>
      <c r="B55" s="40" t="s">
        <v>75</v>
      </c>
      <c r="C55" s="40" t="s">
        <v>73</v>
      </c>
      <c r="D55" s="40" t="s">
        <v>14</v>
      </c>
      <c r="E55" s="40">
        <v>1</v>
      </c>
      <c r="F55" s="40">
        <v>36</v>
      </c>
      <c r="G55" s="41"/>
      <c r="H55" s="41">
        <f t="shared" si="2"/>
        <v>0</v>
      </c>
      <c r="I55" s="40"/>
    </row>
    <row r="56" customHeight="1" spans="1:9">
      <c r="A56" s="40">
        <v>6</v>
      </c>
      <c r="B56" s="40" t="s">
        <v>76</v>
      </c>
      <c r="C56" s="40" t="s">
        <v>73</v>
      </c>
      <c r="D56" s="40" t="s">
        <v>14</v>
      </c>
      <c r="E56" s="40">
        <v>1</v>
      </c>
      <c r="F56" s="40">
        <v>36</v>
      </c>
      <c r="G56" s="41"/>
      <c r="H56" s="41">
        <f t="shared" si="2"/>
        <v>0</v>
      </c>
      <c r="I56" s="40"/>
    </row>
    <row r="57" customHeight="1" spans="1:9">
      <c r="A57" s="40">
        <v>7</v>
      </c>
      <c r="B57" s="40" t="s">
        <v>77</v>
      </c>
      <c r="C57" s="40" t="s">
        <v>73</v>
      </c>
      <c r="D57" s="40" t="s">
        <v>14</v>
      </c>
      <c r="E57" s="40">
        <v>1</v>
      </c>
      <c r="F57" s="40">
        <v>36</v>
      </c>
      <c r="G57" s="41"/>
      <c r="H57" s="41">
        <f t="shared" si="2"/>
        <v>0</v>
      </c>
      <c r="I57" s="40"/>
    </row>
    <row r="58" customHeight="1" spans="1:9">
      <c r="A58" s="40">
        <v>8</v>
      </c>
      <c r="B58" s="40" t="s">
        <v>78</v>
      </c>
      <c r="C58" s="40" t="s">
        <v>73</v>
      </c>
      <c r="D58" s="40" t="s">
        <v>14</v>
      </c>
      <c r="E58" s="40">
        <v>1</v>
      </c>
      <c r="F58" s="40">
        <v>36</v>
      </c>
      <c r="G58" s="41"/>
      <c r="H58" s="41">
        <f t="shared" si="2"/>
        <v>0</v>
      </c>
      <c r="I58" s="40"/>
    </row>
    <row r="59" customHeight="1" spans="1:9">
      <c r="A59" s="40">
        <v>9</v>
      </c>
      <c r="B59" s="40" t="s">
        <v>79</v>
      </c>
      <c r="C59" s="40" t="s">
        <v>73</v>
      </c>
      <c r="D59" s="40" t="s">
        <v>14</v>
      </c>
      <c r="E59" s="40">
        <v>1</v>
      </c>
      <c r="F59" s="40">
        <v>36</v>
      </c>
      <c r="G59" s="41"/>
      <c r="H59" s="41">
        <f t="shared" si="2"/>
        <v>0</v>
      </c>
      <c r="I59" s="40"/>
    </row>
    <row r="60" customHeight="1" spans="1:9">
      <c r="A60" s="40">
        <v>10</v>
      </c>
      <c r="B60" s="40" t="s">
        <v>80</v>
      </c>
      <c r="C60" s="40" t="s">
        <v>73</v>
      </c>
      <c r="D60" s="40" t="s">
        <v>14</v>
      </c>
      <c r="E60" s="40">
        <v>1</v>
      </c>
      <c r="F60" s="40">
        <v>36</v>
      </c>
      <c r="G60" s="41"/>
      <c r="H60" s="41">
        <f t="shared" si="2"/>
        <v>0</v>
      </c>
      <c r="I60" s="40"/>
    </row>
    <row r="61" customHeight="1" spans="1:9">
      <c r="A61" s="40">
        <v>11</v>
      </c>
      <c r="B61" s="40" t="s">
        <v>81</v>
      </c>
      <c r="C61" s="40" t="s">
        <v>73</v>
      </c>
      <c r="D61" s="40" t="s">
        <v>14</v>
      </c>
      <c r="E61" s="40">
        <v>1</v>
      </c>
      <c r="F61" s="40">
        <v>36</v>
      </c>
      <c r="G61" s="41"/>
      <c r="H61" s="41">
        <f t="shared" si="2"/>
        <v>0</v>
      </c>
      <c r="I61" s="40"/>
    </row>
    <row r="62" customHeight="1" spans="1:9">
      <c r="A62" s="40">
        <v>12</v>
      </c>
      <c r="B62" s="40" t="s">
        <v>82</v>
      </c>
      <c r="C62" s="40" t="s">
        <v>73</v>
      </c>
      <c r="D62" s="40" t="s">
        <v>14</v>
      </c>
      <c r="E62" s="40">
        <v>1</v>
      </c>
      <c r="F62" s="40">
        <v>36</v>
      </c>
      <c r="G62" s="41"/>
      <c r="H62" s="41">
        <f t="shared" si="2"/>
        <v>0</v>
      </c>
      <c r="I62" s="40"/>
    </row>
    <row r="63" customHeight="1" spans="1:9">
      <c r="A63" s="40">
        <v>13</v>
      </c>
      <c r="B63" s="40" t="s">
        <v>83</v>
      </c>
      <c r="C63" s="40" t="s">
        <v>73</v>
      </c>
      <c r="D63" s="40" t="s">
        <v>14</v>
      </c>
      <c r="E63" s="40">
        <v>1</v>
      </c>
      <c r="F63" s="40">
        <v>36</v>
      </c>
      <c r="G63" s="41"/>
      <c r="H63" s="41">
        <f t="shared" si="2"/>
        <v>0</v>
      </c>
      <c r="I63" s="40"/>
    </row>
    <row r="64" customHeight="1" spans="1:9">
      <c r="A64" s="40">
        <v>14</v>
      </c>
      <c r="B64" s="40" t="s">
        <v>84</v>
      </c>
      <c r="C64" s="40" t="s">
        <v>73</v>
      </c>
      <c r="D64" s="40" t="s">
        <v>14</v>
      </c>
      <c r="E64" s="40">
        <v>1</v>
      </c>
      <c r="F64" s="40">
        <v>36</v>
      </c>
      <c r="G64" s="41"/>
      <c r="H64" s="41">
        <f t="shared" si="2"/>
        <v>0</v>
      </c>
      <c r="I64" s="40"/>
    </row>
    <row r="65" customHeight="1" spans="1:9">
      <c r="A65" s="40">
        <v>15</v>
      </c>
      <c r="B65" s="40" t="s">
        <v>85</v>
      </c>
      <c r="C65" s="40" t="s">
        <v>73</v>
      </c>
      <c r="D65" s="40" t="s">
        <v>14</v>
      </c>
      <c r="E65" s="40">
        <v>1</v>
      </c>
      <c r="F65" s="40">
        <v>36</v>
      </c>
      <c r="G65" s="41"/>
      <c r="H65" s="41">
        <f t="shared" si="2"/>
        <v>0</v>
      </c>
      <c r="I65" s="40"/>
    </row>
    <row r="66" customHeight="1" spans="1:9">
      <c r="A66" s="40">
        <v>16</v>
      </c>
      <c r="B66" s="40" t="s">
        <v>86</v>
      </c>
      <c r="C66" s="40" t="s">
        <v>73</v>
      </c>
      <c r="D66" s="40" t="s">
        <v>14</v>
      </c>
      <c r="E66" s="40">
        <v>4</v>
      </c>
      <c r="F66" s="40">
        <v>36</v>
      </c>
      <c r="G66" s="41"/>
      <c r="H66" s="41">
        <f t="shared" si="2"/>
        <v>0</v>
      </c>
      <c r="I66" s="40"/>
    </row>
    <row r="67" customHeight="1" spans="1:9">
      <c r="A67" s="40">
        <v>17</v>
      </c>
      <c r="B67" s="40" t="s">
        <v>87</v>
      </c>
      <c r="C67" s="40" t="s">
        <v>73</v>
      </c>
      <c r="D67" s="40" t="s">
        <v>14</v>
      </c>
      <c r="E67" s="40">
        <v>2</v>
      </c>
      <c r="F67" s="40">
        <v>36</v>
      </c>
      <c r="G67" s="41"/>
      <c r="H67" s="41">
        <f t="shared" si="2"/>
        <v>0</v>
      </c>
      <c r="I67" s="40"/>
    </row>
    <row r="68" customHeight="1" spans="1:9">
      <c r="A68" s="40">
        <v>18</v>
      </c>
      <c r="B68" s="40" t="s">
        <v>88</v>
      </c>
      <c r="C68" s="40" t="s">
        <v>73</v>
      </c>
      <c r="D68" s="40" t="s">
        <v>14</v>
      </c>
      <c r="E68" s="40">
        <v>4</v>
      </c>
      <c r="F68" s="40">
        <v>36</v>
      </c>
      <c r="G68" s="41"/>
      <c r="H68" s="41">
        <f t="shared" si="2"/>
        <v>0</v>
      </c>
      <c r="I68" s="40"/>
    </row>
    <row r="69" customHeight="1" spans="1:9">
      <c r="A69" s="40">
        <v>19</v>
      </c>
      <c r="B69" s="40" t="s">
        <v>89</v>
      </c>
      <c r="C69" s="40" t="s">
        <v>90</v>
      </c>
      <c r="D69" s="40" t="s">
        <v>14</v>
      </c>
      <c r="E69" s="40">
        <v>1</v>
      </c>
      <c r="F69" s="40">
        <v>36</v>
      </c>
      <c r="G69" s="41"/>
      <c r="H69" s="41">
        <f t="shared" si="2"/>
        <v>0</v>
      </c>
      <c r="I69" s="40"/>
    </row>
    <row r="70" customHeight="1" spans="1:9">
      <c r="A70" s="40">
        <v>20</v>
      </c>
      <c r="B70" s="40" t="s">
        <v>91</v>
      </c>
      <c r="C70" s="40" t="s">
        <v>73</v>
      </c>
      <c r="D70" s="40" t="s">
        <v>14</v>
      </c>
      <c r="E70" s="40">
        <v>2</v>
      </c>
      <c r="F70" s="40">
        <v>36</v>
      </c>
      <c r="G70" s="41"/>
      <c r="H70" s="41">
        <f t="shared" si="2"/>
        <v>0</v>
      </c>
      <c r="I70" s="40"/>
    </row>
    <row r="71" customHeight="1" spans="1:9">
      <c r="A71" s="40">
        <v>21</v>
      </c>
      <c r="B71" s="40" t="s">
        <v>92</v>
      </c>
      <c r="C71" s="40" t="s">
        <v>73</v>
      </c>
      <c r="D71" s="40" t="s">
        <v>14</v>
      </c>
      <c r="E71" s="40">
        <v>2</v>
      </c>
      <c r="F71" s="40">
        <v>36</v>
      </c>
      <c r="G71" s="41"/>
      <c r="H71" s="41">
        <f t="shared" si="2"/>
        <v>0</v>
      </c>
      <c r="I71" s="40"/>
    </row>
    <row r="72" customHeight="1" spans="1:9">
      <c r="A72" s="40">
        <v>22</v>
      </c>
      <c r="B72" s="40" t="s">
        <v>93</v>
      </c>
      <c r="C72" s="40" t="s">
        <v>73</v>
      </c>
      <c r="D72" s="40" t="s">
        <v>14</v>
      </c>
      <c r="E72" s="40">
        <v>2</v>
      </c>
      <c r="F72" s="40">
        <v>36</v>
      </c>
      <c r="G72" s="41"/>
      <c r="H72" s="41">
        <f t="shared" si="2"/>
        <v>0</v>
      </c>
      <c r="I72" s="40"/>
    </row>
    <row r="73" customHeight="1" spans="1:9">
      <c r="A73" s="40">
        <v>23</v>
      </c>
      <c r="B73" s="40" t="s">
        <v>94</v>
      </c>
      <c r="C73" s="40" t="s">
        <v>73</v>
      </c>
      <c r="D73" s="40" t="s">
        <v>14</v>
      </c>
      <c r="E73" s="40">
        <v>2</v>
      </c>
      <c r="F73" s="40">
        <v>36</v>
      </c>
      <c r="G73" s="41"/>
      <c r="H73" s="41">
        <f t="shared" si="2"/>
        <v>0</v>
      </c>
      <c r="I73" s="40"/>
    </row>
    <row r="74" customHeight="1" spans="1:9">
      <c r="A74" s="40">
        <v>24</v>
      </c>
      <c r="B74" s="40" t="s">
        <v>95</v>
      </c>
      <c r="C74" s="40" t="s">
        <v>73</v>
      </c>
      <c r="D74" s="40" t="s">
        <v>14</v>
      </c>
      <c r="E74" s="40">
        <v>2</v>
      </c>
      <c r="F74" s="40">
        <v>36</v>
      </c>
      <c r="G74" s="41"/>
      <c r="H74" s="41">
        <f t="shared" si="2"/>
        <v>0</v>
      </c>
      <c r="I74" s="40"/>
    </row>
    <row r="75" customHeight="1" spans="1:9">
      <c r="A75" s="40">
        <v>25</v>
      </c>
      <c r="B75" s="40" t="s">
        <v>96</v>
      </c>
      <c r="C75" s="40" t="s">
        <v>73</v>
      </c>
      <c r="D75" s="40" t="s">
        <v>14</v>
      </c>
      <c r="E75" s="40">
        <v>2</v>
      </c>
      <c r="F75" s="40">
        <v>36</v>
      </c>
      <c r="G75" s="41"/>
      <c r="H75" s="41">
        <f t="shared" si="2"/>
        <v>0</v>
      </c>
      <c r="I75" s="40"/>
    </row>
    <row r="76" customHeight="1" spans="1:9">
      <c r="A76" s="40">
        <v>26</v>
      </c>
      <c r="B76" s="40" t="s">
        <v>97</v>
      </c>
      <c r="C76" s="40" t="s">
        <v>73</v>
      </c>
      <c r="D76" s="40" t="s">
        <v>14</v>
      </c>
      <c r="E76" s="40">
        <v>1</v>
      </c>
      <c r="F76" s="40">
        <v>36</v>
      </c>
      <c r="G76" s="41"/>
      <c r="H76" s="41">
        <f t="shared" si="2"/>
        <v>0</v>
      </c>
      <c r="I76" s="40"/>
    </row>
    <row r="77" customHeight="1" spans="1:9">
      <c r="A77" s="40">
        <v>27</v>
      </c>
      <c r="B77" s="40" t="s">
        <v>98</v>
      </c>
      <c r="C77" s="40" t="s">
        <v>73</v>
      </c>
      <c r="D77" s="40" t="s">
        <v>14</v>
      </c>
      <c r="E77" s="40">
        <v>1</v>
      </c>
      <c r="F77" s="40">
        <v>36</v>
      </c>
      <c r="G77" s="41"/>
      <c r="H77" s="41">
        <f t="shared" si="2"/>
        <v>0</v>
      </c>
      <c r="I77" s="40"/>
    </row>
    <row r="78" customHeight="1" spans="1:9">
      <c r="A78" s="40">
        <v>28</v>
      </c>
      <c r="B78" s="40" t="s">
        <v>99</v>
      </c>
      <c r="C78" s="40" t="s">
        <v>73</v>
      </c>
      <c r="D78" s="40" t="s">
        <v>14</v>
      </c>
      <c r="E78" s="40">
        <v>1</v>
      </c>
      <c r="F78" s="40">
        <v>36</v>
      </c>
      <c r="G78" s="41"/>
      <c r="H78" s="41">
        <f t="shared" si="2"/>
        <v>0</v>
      </c>
      <c r="I78" s="40"/>
    </row>
    <row r="79" customHeight="1" spans="1:9">
      <c r="A79" s="40">
        <v>29</v>
      </c>
      <c r="B79" s="40" t="s">
        <v>100</v>
      </c>
      <c r="C79" s="40" t="s">
        <v>73</v>
      </c>
      <c r="D79" s="40" t="s">
        <v>14</v>
      </c>
      <c r="E79" s="40">
        <v>1</v>
      </c>
      <c r="F79" s="40">
        <v>36</v>
      </c>
      <c r="G79" s="41"/>
      <c r="H79" s="41">
        <f t="shared" si="2"/>
        <v>0</v>
      </c>
      <c r="I79" s="40"/>
    </row>
    <row r="80" customHeight="1" spans="1:9">
      <c r="A80" s="40">
        <v>30</v>
      </c>
      <c r="B80" s="40" t="s">
        <v>101</v>
      </c>
      <c r="C80" s="40" t="s">
        <v>73</v>
      </c>
      <c r="D80" s="40" t="s">
        <v>14</v>
      </c>
      <c r="E80" s="40">
        <v>2</v>
      </c>
      <c r="F80" s="40">
        <v>36</v>
      </c>
      <c r="G80" s="41"/>
      <c r="H80" s="41">
        <f t="shared" si="2"/>
        <v>0</v>
      </c>
      <c r="I80" s="40"/>
    </row>
    <row r="81" customHeight="1" spans="1:9">
      <c r="A81" s="40">
        <v>31</v>
      </c>
      <c r="B81" s="40" t="s">
        <v>102</v>
      </c>
      <c r="C81" s="40" t="s">
        <v>73</v>
      </c>
      <c r="D81" s="40" t="s">
        <v>14</v>
      </c>
      <c r="E81" s="40">
        <v>4</v>
      </c>
      <c r="F81" s="40">
        <v>36</v>
      </c>
      <c r="G81" s="41"/>
      <c r="H81" s="41">
        <f t="shared" si="2"/>
        <v>0</v>
      </c>
      <c r="I81" s="40"/>
    </row>
    <row r="82" customHeight="1" spans="1:9">
      <c r="A82" s="40">
        <v>32</v>
      </c>
      <c r="B82" s="40" t="s">
        <v>103</v>
      </c>
      <c r="C82" s="40" t="s">
        <v>73</v>
      </c>
      <c r="D82" s="40" t="s">
        <v>14</v>
      </c>
      <c r="E82" s="40">
        <v>2</v>
      </c>
      <c r="F82" s="40">
        <v>36</v>
      </c>
      <c r="G82" s="41"/>
      <c r="H82" s="41">
        <f t="shared" ref="H82:H113" si="3">E82*F82*G82</f>
        <v>0</v>
      </c>
      <c r="I82" s="40"/>
    </row>
    <row r="83" customHeight="1" spans="1:9">
      <c r="A83" s="40">
        <v>33</v>
      </c>
      <c r="B83" s="40" t="s">
        <v>104</v>
      </c>
      <c r="C83" s="40" t="s">
        <v>73</v>
      </c>
      <c r="D83" s="40" t="s">
        <v>14</v>
      </c>
      <c r="E83" s="40">
        <v>4</v>
      </c>
      <c r="F83" s="40">
        <v>36</v>
      </c>
      <c r="G83" s="41"/>
      <c r="H83" s="41">
        <f t="shared" si="3"/>
        <v>0</v>
      </c>
      <c r="I83" s="40"/>
    </row>
    <row r="84" customHeight="1" spans="1:9">
      <c r="A84" s="40">
        <v>34</v>
      </c>
      <c r="B84" s="40" t="s">
        <v>105</v>
      </c>
      <c r="C84" s="40" t="s">
        <v>73</v>
      </c>
      <c r="D84" s="40" t="s">
        <v>14</v>
      </c>
      <c r="E84" s="40">
        <v>2</v>
      </c>
      <c r="F84" s="40">
        <v>36</v>
      </c>
      <c r="G84" s="41"/>
      <c r="H84" s="41">
        <f t="shared" si="3"/>
        <v>0</v>
      </c>
      <c r="I84" s="40"/>
    </row>
    <row r="85" customHeight="1" spans="1:9">
      <c r="A85" s="40">
        <v>35</v>
      </c>
      <c r="B85" s="40" t="s">
        <v>106</v>
      </c>
      <c r="C85" s="40" t="s">
        <v>107</v>
      </c>
      <c r="D85" s="40" t="s">
        <v>14</v>
      </c>
      <c r="E85" s="40">
        <v>1</v>
      </c>
      <c r="F85" s="40">
        <v>36</v>
      </c>
      <c r="G85" s="41"/>
      <c r="H85" s="41">
        <f t="shared" si="3"/>
        <v>0</v>
      </c>
      <c r="I85" s="40"/>
    </row>
    <row r="86" customHeight="1" spans="1:9">
      <c r="A86" s="40">
        <v>36</v>
      </c>
      <c r="B86" s="40" t="s">
        <v>108</v>
      </c>
      <c r="C86" s="40" t="s">
        <v>73</v>
      </c>
      <c r="D86" s="40" t="s">
        <v>14</v>
      </c>
      <c r="E86" s="40">
        <v>2</v>
      </c>
      <c r="F86" s="40">
        <v>36</v>
      </c>
      <c r="G86" s="41"/>
      <c r="H86" s="41">
        <f t="shared" si="3"/>
        <v>0</v>
      </c>
      <c r="I86" s="40"/>
    </row>
    <row r="87" customHeight="1" spans="1:9">
      <c r="A87" s="40">
        <v>37</v>
      </c>
      <c r="B87" s="40" t="s">
        <v>109</v>
      </c>
      <c r="C87" s="40" t="s">
        <v>73</v>
      </c>
      <c r="D87" s="40" t="s">
        <v>14</v>
      </c>
      <c r="E87" s="40">
        <v>2</v>
      </c>
      <c r="F87" s="40">
        <v>36</v>
      </c>
      <c r="G87" s="41"/>
      <c r="H87" s="41">
        <f t="shared" si="3"/>
        <v>0</v>
      </c>
      <c r="I87" s="40"/>
    </row>
    <row r="88" customHeight="1" spans="1:9">
      <c r="A88" s="40">
        <v>38</v>
      </c>
      <c r="B88" s="40" t="s">
        <v>110</v>
      </c>
      <c r="C88" s="40" t="s">
        <v>73</v>
      </c>
      <c r="D88" s="40" t="s">
        <v>14</v>
      </c>
      <c r="E88" s="40">
        <v>2</v>
      </c>
      <c r="F88" s="40">
        <v>36</v>
      </c>
      <c r="G88" s="41"/>
      <c r="H88" s="41">
        <f t="shared" si="3"/>
        <v>0</v>
      </c>
      <c r="I88" s="40"/>
    </row>
    <row r="89" customHeight="1" spans="1:9">
      <c r="A89" s="40">
        <v>39</v>
      </c>
      <c r="B89" s="40" t="s">
        <v>111</v>
      </c>
      <c r="C89" s="40" t="s">
        <v>73</v>
      </c>
      <c r="D89" s="40" t="s">
        <v>14</v>
      </c>
      <c r="E89" s="40">
        <v>2</v>
      </c>
      <c r="F89" s="40">
        <v>36</v>
      </c>
      <c r="G89" s="41"/>
      <c r="H89" s="41">
        <f t="shared" si="3"/>
        <v>0</v>
      </c>
      <c r="I89" s="40"/>
    </row>
    <row r="90" customHeight="1" spans="1:9">
      <c r="A90" s="40">
        <v>40</v>
      </c>
      <c r="B90" s="40" t="s">
        <v>112</v>
      </c>
      <c r="C90" s="40" t="s">
        <v>73</v>
      </c>
      <c r="D90" s="40" t="s">
        <v>14</v>
      </c>
      <c r="E90" s="40">
        <v>1</v>
      </c>
      <c r="F90" s="40">
        <v>36</v>
      </c>
      <c r="G90" s="41"/>
      <c r="H90" s="41">
        <f t="shared" si="3"/>
        <v>0</v>
      </c>
      <c r="I90" s="40"/>
    </row>
    <row r="91" customHeight="1" spans="1:9">
      <c r="A91" s="40">
        <v>41</v>
      </c>
      <c r="B91" s="40" t="s">
        <v>113</v>
      </c>
      <c r="C91" s="40" t="s">
        <v>73</v>
      </c>
      <c r="D91" s="40" t="s">
        <v>14</v>
      </c>
      <c r="E91" s="40">
        <v>2</v>
      </c>
      <c r="F91" s="40">
        <v>36</v>
      </c>
      <c r="G91" s="41"/>
      <c r="H91" s="41">
        <f t="shared" si="3"/>
        <v>0</v>
      </c>
      <c r="I91" s="40"/>
    </row>
    <row r="92" customHeight="1" spans="1:9">
      <c r="A92" s="40">
        <v>42</v>
      </c>
      <c r="B92" s="40" t="s">
        <v>114</v>
      </c>
      <c r="C92" s="40" t="s">
        <v>73</v>
      </c>
      <c r="D92" s="40" t="s">
        <v>14</v>
      </c>
      <c r="E92" s="40">
        <v>1</v>
      </c>
      <c r="F92" s="40">
        <v>36</v>
      </c>
      <c r="G92" s="41"/>
      <c r="H92" s="41">
        <f t="shared" si="3"/>
        <v>0</v>
      </c>
      <c r="I92" s="40"/>
    </row>
    <row r="93" customHeight="1" spans="1:9">
      <c r="A93" s="40">
        <v>43</v>
      </c>
      <c r="B93" s="40" t="s">
        <v>115</v>
      </c>
      <c r="C93" s="40" t="s">
        <v>73</v>
      </c>
      <c r="D93" s="40" t="s">
        <v>14</v>
      </c>
      <c r="E93" s="40">
        <v>1</v>
      </c>
      <c r="F93" s="40">
        <v>36</v>
      </c>
      <c r="G93" s="41"/>
      <c r="H93" s="41">
        <f t="shared" si="3"/>
        <v>0</v>
      </c>
      <c r="I93" s="40"/>
    </row>
    <row r="94" customHeight="1" spans="1:9">
      <c r="A94" s="40">
        <v>44</v>
      </c>
      <c r="B94" s="40" t="s">
        <v>116</v>
      </c>
      <c r="C94" s="40" t="s">
        <v>73</v>
      </c>
      <c r="D94" s="40" t="s">
        <v>14</v>
      </c>
      <c r="E94" s="40">
        <v>1</v>
      </c>
      <c r="F94" s="40">
        <v>36</v>
      </c>
      <c r="G94" s="41"/>
      <c r="H94" s="41">
        <f t="shared" si="3"/>
        <v>0</v>
      </c>
      <c r="I94" s="40"/>
    </row>
    <row r="95" customHeight="1" spans="1:9">
      <c r="A95" s="40">
        <v>45</v>
      </c>
      <c r="B95" s="40" t="s">
        <v>117</v>
      </c>
      <c r="C95" s="40" t="s">
        <v>73</v>
      </c>
      <c r="D95" s="40" t="s">
        <v>14</v>
      </c>
      <c r="E95" s="40">
        <v>1</v>
      </c>
      <c r="F95" s="40">
        <v>36</v>
      </c>
      <c r="G95" s="41"/>
      <c r="H95" s="41">
        <f t="shared" si="3"/>
        <v>0</v>
      </c>
      <c r="I95" s="40"/>
    </row>
    <row r="96" customHeight="1" spans="1:9">
      <c r="A96" s="40">
        <v>46</v>
      </c>
      <c r="B96" s="40" t="s">
        <v>118</v>
      </c>
      <c r="C96" s="40" t="s">
        <v>73</v>
      </c>
      <c r="D96" s="40" t="s">
        <v>14</v>
      </c>
      <c r="E96" s="40">
        <v>1</v>
      </c>
      <c r="F96" s="40">
        <v>36</v>
      </c>
      <c r="G96" s="41"/>
      <c r="H96" s="41">
        <f t="shared" si="3"/>
        <v>0</v>
      </c>
      <c r="I96" s="40"/>
    </row>
    <row r="97" customHeight="1" spans="1:9">
      <c r="A97" s="40">
        <v>47</v>
      </c>
      <c r="B97" s="40" t="s">
        <v>119</v>
      </c>
      <c r="C97" s="40" t="s">
        <v>107</v>
      </c>
      <c r="D97" s="40" t="s">
        <v>14</v>
      </c>
      <c r="E97" s="40">
        <v>1</v>
      </c>
      <c r="F97" s="40">
        <v>36</v>
      </c>
      <c r="G97" s="41"/>
      <c r="H97" s="41">
        <f t="shared" si="3"/>
        <v>0</v>
      </c>
      <c r="I97" s="40" t="s">
        <v>26</v>
      </c>
    </row>
    <row r="98" customHeight="1" spans="1:9">
      <c r="A98" s="40">
        <v>48</v>
      </c>
      <c r="B98" s="40" t="s">
        <v>120</v>
      </c>
      <c r="C98" s="40" t="s">
        <v>107</v>
      </c>
      <c r="D98" s="40" t="s">
        <v>14</v>
      </c>
      <c r="E98" s="40">
        <v>1</v>
      </c>
      <c r="F98" s="40">
        <v>36</v>
      </c>
      <c r="G98" s="41"/>
      <c r="H98" s="41">
        <f t="shared" si="3"/>
        <v>0</v>
      </c>
      <c r="I98" s="40" t="s">
        <v>26</v>
      </c>
    </row>
    <row r="99" customHeight="1" spans="1:9">
      <c r="A99" s="40">
        <v>49</v>
      </c>
      <c r="B99" s="40" t="s">
        <v>121</v>
      </c>
      <c r="C99" s="40" t="s">
        <v>107</v>
      </c>
      <c r="D99" s="40" t="s">
        <v>14</v>
      </c>
      <c r="E99" s="40">
        <v>1</v>
      </c>
      <c r="F99" s="40">
        <v>36</v>
      </c>
      <c r="G99" s="41"/>
      <c r="H99" s="41">
        <f t="shared" si="3"/>
        <v>0</v>
      </c>
      <c r="I99" s="40" t="s">
        <v>26</v>
      </c>
    </row>
    <row r="100" customHeight="1" spans="1:9">
      <c r="A100" s="40">
        <v>50</v>
      </c>
      <c r="B100" s="40" t="s">
        <v>122</v>
      </c>
      <c r="C100" s="40" t="s">
        <v>73</v>
      </c>
      <c r="D100" s="40" t="s">
        <v>14</v>
      </c>
      <c r="E100" s="40">
        <v>1</v>
      </c>
      <c r="F100" s="40">
        <v>36</v>
      </c>
      <c r="G100" s="41"/>
      <c r="H100" s="41">
        <f t="shared" si="3"/>
        <v>0</v>
      </c>
      <c r="I100" s="40"/>
    </row>
    <row r="101" customHeight="1" spans="1:9">
      <c r="A101" s="40">
        <v>51</v>
      </c>
      <c r="B101" s="40" t="s">
        <v>123</v>
      </c>
      <c r="C101" s="40" t="s">
        <v>107</v>
      </c>
      <c r="D101" s="40" t="s">
        <v>14</v>
      </c>
      <c r="E101" s="40">
        <v>2</v>
      </c>
      <c r="F101" s="40">
        <v>36</v>
      </c>
      <c r="G101" s="41"/>
      <c r="H101" s="41">
        <f t="shared" si="3"/>
        <v>0</v>
      </c>
      <c r="I101" s="40" t="s">
        <v>26</v>
      </c>
    </row>
    <row r="102" customHeight="1" spans="1:9">
      <c r="A102" s="40">
        <v>52</v>
      </c>
      <c r="B102" s="40" t="s">
        <v>124</v>
      </c>
      <c r="C102" s="40" t="s">
        <v>73</v>
      </c>
      <c r="D102" s="40" t="s">
        <v>14</v>
      </c>
      <c r="E102" s="40">
        <v>1</v>
      </c>
      <c r="F102" s="40">
        <v>36</v>
      </c>
      <c r="G102" s="41"/>
      <c r="H102" s="41">
        <f t="shared" si="3"/>
        <v>0</v>
      </c>
      <c r="I102" s="40"/>
    </row>
    <row r="103" customHeight="1" spans="1:9">
      <c r="A103" s="40">
        <v>53</v>
      </c>
      <c r="B103" s="40" t="s">
        <v>125</v>
      </c>
      <c r="C103" s="40" t="s">
        <v>73</v>
      </c>
      <c r="D103" s="40" t="s">
        <v>14</v>
      </c>
      <c r="E103" s="40">
        <v>1</v>
      </c>
      <c r="F103" s="40">
        <v>36</v>
      </c>
      <c r="G103" s="41"/>
      <c r="H103" s="41">
        <f t="shared" si="3"/>
        <v>0</v>
      </c>
      <c r="I103" s="40"/>
    </row>
    <row r="104" customHeight="1" spans="1:9">
      <c r="A104" s="40">
        <v>54</v>
      </c>
      <c r="B104" s="40" t="s">
        <v>126</v>
      </c>
      <c r="C104" s="40" t="s">
        <v>73</v>
      </c>
      <c r="D104" s="40" t="s">
        <v>14</v>
      </c>
      <c r="E104" s="40">
        <v>1</v>
      </c>
      <c r="F104" s="40">
        <v>36</v>
      </c>
      <c r="G104" s="41"/>
      <c r="H104" s="41">
        <f t="shared" si="3"/>
        <v>0</v>
      </c>
      <c r="I104" s="40"/>
    </row>
    <row r="105" customHeight="1" spans="1:9">
      <c r="A105" s="40">
        <v>55</v>
      </c>
      <c r="B105" s="40" t="s">
        <v>127</v>
      </c>
      <c r="C105" s="40" t="s">
        <v>73</v>
      </c>
      <c r="D105" s="40" t="s">
        <v>14</v>
      </c>
      <c r="E105" s="40">
        <v>1</v>
      </c>
      <c r="F105" s="40">
        <v>36</v>
      </c>
      <c r="G105" s="41"/>
      <c r="H105" s="41">
        <f t="shared" si="3"/>
        <v>0</v>
      </c>
      <c r="I105" s="40"/>
    </row>
    <row r="106" customHeight="1" spans="1:9">
      <c r="A106" s="40">
        <v>56</v>
      </c>
      <c r="B106" s="40" t="s">
        <v>128</v>
      </c>
      <c r="C106" s="40" t="s">
        <v>73</v>
      </c>
      <c r="D106" s="40" t="s">
        <v>14</v>
      </c>
      <c r="E106" s="40">
        <v>1</v>
      </c>
      <c r="F106" s="40">
        <v>36</v>
      </c>
      <c r="G106" s="41"/>
      <c r="H106" s="41">
        <f t="shared" si="3"/>
        <v>0</v>
      </c>
      <c r="I106" s="40"/>
    </row>
    <row r="107" customHeight="1" spans="1:9">
      <c r="A107" s="40">
        <v>57</v>
      </c>
      <c r="B107" s="40" t="s">
        <v>129</v>
      </c>
      <c r="C107" s="40" t="s">
        <v>73</v>
      </c>
      <c r="D107" s="40" t="s">
        <v>14</v>
      </c>
      <c r="E107" s="40">
        <v>1</v>
      </c>
      <c r="F107" s="40">
        <v>36</v>
      </c>
      <c r="G107" s="41"/>
      <c r="H107" s="41">
        <f t="shared" si="3"/>
        <v>0</v>
      </c>
      <c r="I107" s="40"/>
    </row>
    <row r="108" customHeight="1" spans="1:9">
      <c r="A108" s="40">
        <v>58</v>
      </c>
      <c r="B108" s="40" t="s">
        <v>130</v>
      </c>
      <c r="C108" s="40" t="s">
        <v>131</v>
      </c>
      <c r="D108" s="40" t="s">
        <v>14</v>
      </c>
      <c r="E108" s="40">
        <v>2</v>
      </c>
      <c r="F108" s="40">
        <v>36</v>
      </c>
      <c r="G108" s="41"/>
      <c r="H108" s="41">
        <f t="shared" si="3"/>
        <v>0</v>
      </c>
      <c r="I108" s="40"/>
    </row>
    <row r="109" customHeight="1" spans="1:9">
      <c r="A109" s="40">
        <v>59</v>
      </c>
      <c r="B109" s="40" t="s">
        <v>132</v>
      </c>
      <c r="C109" s="40" t="s">
        <v>73</v>
      </c>
      <c r="D109" s="40" t="s">
        <v>14</v>
      </c>
      <c r="E109" s="40">
        <v>4</v>
      </c>
      <c r="F109" s="40">
        <v>36</v>
      </c>
      <c r="G109" s="41"/>
      <c r="H109" s="41">
        <f t="shared" si="3"/>
        <v>0</v>
      </c>
      <c r="I109" s="40"/>
    </row>
    <row r="110" customHeight="1" spans="1:9">
      <c r="A110" s="40">
        <v>60</v>
      </c>
      <c r="B110" s="40" t="s">
        <v>133</v>
      </c>
      <c r="C110" s="40" t="s">
        <v>131</v>
      </c>
      <c r="D110" s="40" t="s">
        <v>14</v>
      </c>
      <c r="E110" s="40">
        <v>2</v>
      </c>
      <c r="F110" s="40">
        <v>36</v>
      </c>
      <c r="G110" s="41"/>
      <c r="H110" s="41">
        <f t="shared" si="3"/>
        <v>0</v>
      </c>
      <c r="I110" s="40"/>
    </row>
    <row r="111" customHeight="1" spans="1:9">
      <c r="A111" s="40">
        <v>61</v>
      </c>
      <c r="B111" s="40" t="s">
        <v>134</v>
      </c>
      <c r="C111" s="40" t="s">
        <v>73</v>
      </c>
      <c r="D111" s="40" t="s">
        <v>14</v>
      </c>
      <c r="E111" s="40">
        <v>4</v>
      </c>
      <c r="F111" s="40">
        <v>36</v>
      </c>
      <c r="G111" s="41"/>
      <c r="H111" s="41">
        <f t="shared" si="3"/>
        <v>0</v>
      </c>
      <c r="I111" s="40"/>
    </row>
    <row r="112" customHeight="1" spans="1:9">
      <c r="A112" s="40">
        <v>62</v>
      </c>
      <c r="B112" s="40" t="s">
        <v>135</v>
      </c>
      <c r="C112" s="40" t="s">
        <v>131</v>
      </c>
      <c r="D112" s="40" t="s">
        <v>14</v>
      </c>
      <c r="E112" s="40">
        <v>2</v>
      </c>
      <c r="F112" s="40">
        <v>36</v>
      </c>
      <c r="G112" s="41"/>
      <c r="H112" s="41">
        <f t="shared" si="3"/>
        <v>0</v>
      </c>
      <c r="I112" s="40"/>
    </row>
    <row r="113" customHeight="1" spans="1:9">
      <c r="A113" s="40">
        <v>63</v>
      </c>
      <c r="B113" s="40" t="s">
        <v>136</v>
      </c>
      <c r="C113" s="40" t="s">
        <v>73</v>
      </c>
      <c r="D113" s="40" t="s">
        <v>14</v>
      </c>
      <c r="E113" s="40">
        <v>1</v>
      </c>
      <c r="F113" s="40">
        <v>36</v>
      </c>
      <c r="G113" s="41"/>
      <c r="H113" s="41">
        <f t="shared" si="3"/>
        <v>0</v>
      </c>
      <c r="I113" s="53"/>
    </row>
    <row r="114" customHeight="1" spans="1:9">
      <c r="A114" s="40">
        <v>64</v>
      </c>
      <c r="B114" s="40" t="s">
        <v>137</v>
      </c>
      <c r="C114" s="40" t="s">
        <v>73</v>
      </c>
      <c r="D114" s="40" t="s">
        <v>14</v>
      </c>
      <c r="E114" s="40">
        <v>1</v>
      </c>
      <c r="F114" s="40">
        <v>36</v>
      </c>
      <c r="G114" s="41"/>
      <c r="H114" s="41">
        <f t="shared" ref="H114:H142" si="4">E114*F114*G114</f>
        <v>0</v>
      </c>
      <c r="I114" s="53"/>
    </row>
    <row r="115" customHeight="1" spans="1:9">
      <c r="A115" s="40">
        <v>65</v>
      </c>
      <c r="B115" s="40" t="s">
        <v>138</v>
      </c>
      <c r="C115" s="40" t="s">
        <v>107</v>
      </c>
      <c r="D115" s="40" t="s">
        <v>14</v>
      </c>
      <c r="E115" s="40">
        <v>1</v>
      </c>
      <c r="F115" s="40">
        <v>36</v>
      </c>
      <c r="G115" s="41"/>
      <c r="H115" s="41">
        <f t="shared" si="4"/>
        <v>0</v>
      </c>
      <c r="I115" s="40" t="s">
        <v>26</v>
      </c>
    </row>
    <row r="116" customHeight="1" spans="1:9">
      <c r="A116" s="40">
        <v>66</v>
      </c>
      <c r="B116" s="40" t="s">
        <v>139</v>
      </c>
      <c r="C116" s="40" t="s">
        <v>107</v>
      </c>
      <c r="D116" s="40" t="s">
        <v>14</v>
      </c>
      <c r="E116" s="40">
        <v>2</v>
      </c>
      <c r="F116" s="40">
        <v>36</v>
      </c>
      <c r="G116" s="41"/>
      <c r="H116" s="41">
        <f t="shared" si="4"/>
        <v>0</v>
      </c>
      <c r="I116" s="40" t="s">
        <v>26</v>
      </c>
    </row>
    <row r="117" customHeight="1" spans="1:9">
      <c r="A117" s="40">
        <v>67</v>
      </c>
      <c r="B117" s="40" t="s">
        <v>140</v>
      </c>
      <c r="C117" s="40" t="s">
        <v>107</v>
      </c>
      <c r="D117" s="40" t="s">
        <v>14</v>
      </c>
      <c r="E117" s="40">
        <v>2</v>
      </c>
      <c r="F117" s="40">
        <v>36</v>
      </c>
      <c r="G117" s="41"/>
      <c r="H117" s="41">
        <f t="shared" si="4"/>
        <v>0</v>
      </c>
      <c r="I117" s="40" t="s">
        <v>26</v>
      </c>
    </row>
    <row r="118" customHeight="1" spans="1:9">
      <c r="A118" s="40">
        <v>68</v>
      </c>
      <c r="B118" s="40" t="s">
        <v>141</v>
      </c>
      <c r="C118" s="40" t="s">
        <v>73</v>
      </c>
      <c r="D118" s="40" t="s">
        <v>14</v>
      </c>
      <c r="E118" s="40">
        <v>2</v>
      </c>
      <c r="F118" s="40">
        <v>36</v>
      </c>
      <c r="G118" s="41"/>
      <c r="H118" s="41">
        <f t="shared" si="4"/>
        <v>0</v>
      </c>
      <c r="I118" s="40"/>
    </row>
    <row r="119" customHeight="1" spans="1:9">
      <c r="A119" s="40">
        <v>69</v>
      </c>
      <c r="B119" s="40" t="s">
        <v>142</v>
      </c>
      <c r="C119" s="40" t="s">
        <v>131</v>
      </c>
      <c r="D119" s="40" t="s">
        <v>14</v>
      </c>
      <c r="E119" s="40">
        <v>2</v>
      </c>
      <c r="F119" s="40">
        <v>36</v>
      </c>
      <c r="G119" s="41"/>
      <c r="H119" s="41">
        <f t="shared" si="4"/>
        <v>0</v>
      </c>
      <c r="I119" s="40"/>
    </row>
    <row r="120" customHeight="1" spans="1:9">
      <c r="A120" s="40">
        <v>70</v>
      </c>
      <c r="B120" s="40" t="s">
        <v>143</v>
      </c>
      <c r="C120" s="40" t="s">
        <v>131</v>
      </c>
      <c r="D120" s="40" t="s">
        <v>14</v>
      </c>
      <c r="E120" s="40">
        <v>2</v>
      </c>
      <c r="F120" s="40">
        <v>36</v>
      </c>
      <c r="G120" s="41"/>
      <c r="H120" s="41">
        <f t="shared" si="4"/>
        <v>0</v>
      </c>
      <c r="I120" s="40"/>
    </row>
    <row r="121" customHeight="1" spans="1:9">
      <c r="A121" s="40">
        <v>71</v>
      </c>
      <c r="B121" s="40" t="s">
        <v>144</v>
      </c>
      <c r="C121" s="40" t="s">
        <v>131</v>
      </c>
      <c r="D121" s="40" t="s">
        <v>14</v>
      </c>
      <c r="E121" s="40">
        <v>1</v>
      </c>
      <c r="F121" s="40">
        <v>36</v>
      </c>
      <c r="G121" s="41"/>
      <c r="H121" s="41">
        <f t="shared" si="4"/>
        <v>0</v>
      </c>
      <c r="I121" s="40"/>
    </row>
    <row r="122" customHeight="1" spans="1:9">
      <c r="A122" s="40">
        <v>72</v>
      </c>
      <c r="B122" s="40" t="s">
        <v>144</v>
      </c>
      <c r="C122" s="40" t="s">
        <v>73</v>
      </c>
      <c r="D122" s="40" t="s">
        <v>14</v>
      </c>
      <c r="E122" s="40">
        <v>1</v>
      </c>
      <c r="F122" s="40">
        <v>36</v>
      </c>
      <c r="G122" s="41"/>
      <c r="H122" s="41">
        <f t="shared" si="4"/>
        <v>0</v>
      </c>
      <c r="I122" s="40"/>
    </row>
    <row r="123" customHeight="1" spans="1:9">
      <c r="A123" s="40">
        <v>73</v>
      </c>
      <c r="B123" s="40" t="s">
        <v>145</v>
      </c>
      <c r="C123" s="40" t="s">
        <v>146</v>
      </c>
      <c r="D123" s="40" t="s">
        <v>14</v>
      </c>
      <c r="E123" s="40">
        <v>2</v>
      </c>
      <c r="F123" s="40">
        <v>36</v>
      </c>
      <c r="G123" s="41"/>
      <c r="H123" s="41">
        <f t="shared" si="4"/>
        <v>0</v>
      </c>
      <c r="I123" s="40" t="s">
        <v>26</v>
      </c>
    </row>
    <row r="124" customHeight="1" spans="1:9">
      <c r="A124" s="40">
        <v>74</v>
      </c>
      <c r="B124" s="40" t="s">
        <v>147</v>
      </c>
      <c r="C124" s="40" t="s">
        <v>148</v>
      </c>
      <c r="D124" s="40" t="s">
        <v>14</v>
      </c>
      <c r="E124" s="40">
        <v>4</v>
      </c>
      <c r="F124" s="40">
        <v>36</v>
      </c>
      <c r="G124" s="41"/>
      <c r="H124" s="41">
        <f t="shared" si="4"/>
        <v>0</v>
      </c>
      <c r="I124" s="40" t="s">
        <v>26</v>
      </c>
    </row>
    <row r="125" customHeight="1" spans="1:9">
      <c r="A125" s="40">
        <v>75</v>
      </c>
      <c r="B125" s="40" t="s">
        <v>149</v>
      </c>
      <c r="C125" s="40" t="s">
        <v>150</v>
      </c>
      <c r="D125" s="40" t="s">
        <v>14</v>
      </c>
      <c r="E125" s="40">
        <v>2</v>
      </c>
      <c r="F125" s="42">
        <v>27</v>
      </c>
      <c r="G125" s="41"/>
      <c r="H125" s="41">
        <f t="shared" si="4"/>
        <v>0</v>
      </c>
      <c r="I125" s="40" t="s">
        <v>26</v>
      </c>
    </row>
    <row r="126" customHeight="1" spans="1:9">
      <c r="A126" s="40">
        <v>76</v>
      </c>
      <c r="B126" s="40" t="s">
        <v>151</v>
      </c>
      <c r="C126" s="40" t="s">
        <v>152</v>
      </c>
      <c r="D126" s="40" t="s">
        <v>14</v>
      </c>
      <c r="E126" s="40">
        <v>2</v>
      </c>
      <c r="F126" s="40">
        <v>36</v>
      </c>
      <c r="G126" s="41"/>
      <c r="H126" s="41">
        <f t="shared" si="4"/>
        <v>0</v>
      </c>
      <c r="I126" s="40" t="s">
        <v>26</v>
      </c>
    </row>
    <row r="127" customHeight="1" spans="1:9">
      <c r="A127" s="40">
        <v>77</v>
      </c>
      <c r="B127" s="40" t="s">
        <v>153</v>
      </c>
      <c r="C127" s="40" t="s">
        <v>148</v>
      </c>
      <c r="D127" s="40" t="s">
        <v>14</v>
      </c>
      <c r="E127" s="40">
        <v>1</v>
      </c>
      <c r="F127" s="40">
        <v>36</v>
      </c>
      <c r="G127" s="41"/>
      <c r="H127" s="41">
        <f t="shared" si="4"/>
        <v>0</v>
      </c>
      <c r="I127" s="40" t="s">
        <v>26</v>
      </c>
    </row>
    <row r="128" customHeight="1" spans="1:9">
      <c r="A128" s="40">
        <v>78</v>
      </c>
      <c r="B128" s="40" t="s">
        <v>154</v>
      </c>
      <c r="C128" s="40" t="s">
        <v>152</v>
      </c>
      <c r="D128" s="40" t="s">
        <v>14</v>
      </c>
      <c r="E128" s="40">
        <v>1</v>
      </c>
      <c r="F128" s="40">
        <v>36</v>
      </c>
      <c r="G128" s="41"/>
      <c r="H128" s="41">
        <f t="shared" si="4"/>
        <v>0</v>
      </c>
      <c r="I128" s="40" t="s">
        <v>26</v>
      </c>
    </row>
    <row r="129" customHeight="1" spans="1:9">
      <c r="A129" s="40">
        <v>79</v>
      </c>
      <c r="B129" s="40" t="s">
        <v>155</v>
      </c>
      <c r="C129" s="40" t="s">
        <v>150</v>
      </c>
      <c r="D129" s="40" t="s">
        <v>14</v>
      </c>
      <c r="E129" s="40">
        <v>4</v>
      </c>
      <c r="F129" s="42">
        <v>27</v>
      </c>
      <c r="G129" s="41"/>
      <c r="H129" s="41">
        <f t="shared" si="4"/>
        <v>0</v>
      </c>
      <c r="I129" s="40" t="s">
        <v>26</v>
      </c>
    </row>
    <row r="130" customHeight="1" spans="1:9">
      <c r="A130" s="40">
        <v>80</v>
      </c>
      <c r="B130" s="40" t="s">
        <v>156</v>
      </c>
      <c r="C130" s="40" t="s">
        <v>152</v>
      </c>
      <c r="D130" s="40" t="s">
        <v>14</v>
      </c>
      <c r="E130" s="40">
        <v>4</v>
      </c>
      <c r="F130" s="42">
        <v>29</v>
      </c>
      <c r="G130" s="41"/>
      <c r="H130" s="41">
        <f t="shared" si="4"/>
        <v>0</v>
      </c>
      <c r="I130" s="40" t="s">
        <v>26</v>
      </c>
    </row>
    <row r="131" customHeight="1" spans="1:9">
      <c r="A131" s="40">
        <v>81</v>
      </c>
      <c r="B131" s="40" t="s">
        <v>157</v>
      </c>
      <c r="C131" s="40" t="s">
        <v>150</v>
      </c>
      <c r="D131" s="40" t="s">
        <v>14</v>
      </c>
      <c r="E131" s="40">
        <v>4</v>
      </c>
      <c r="F131" s="42">
        <v>27</v>
      </c>
      <c r="G131" s="41"/>
      <c r="H131" s="41">
        <f t="shared" si="4"/>
        <v>0</v>
      </c>
      <c r="I131" s="40" t="s">
        <v>26</v>
      </c>
    </row>
    <row r="132" customHeight="1" spans="1:9">
      <c r="A132" s="40">
        <v>82</v>
      </c>
      <c r="B132" s="40" t="s">
        <v>158</v>
      </c>
      <c r="C132" s="40" t="s">
        <v>152</v>
      </c>
      <c r="D132" s="40" t="s">
        <v>14</v>
      </c>
      <c r="E132" s="40">
        <v>4</v>
      </c>
      <c r="F132" s="40">
        <v>36</v>
      </c>
      <c r="G132" s="41"/>
      <c r="H132" s="41">
        <f t="shared" si="4"/>
        <v>0</v>
      </c>
      <c r="I132" s="40"/>
    </row>
    <row r="133" customHeight="1" spans="1:9">
      <c r="A133" s="40">
        <v>83</v>
      </c>
      <c r="B133" s="40" t="s">
        <v>159</v>
      </c>
      <c r="C133" s="40" t="s">
        <v>152</v>
      </c>
      <c r="D133" s="40" t="s">
        <v>14</v>
      </c>
      <c r="E133" s="40">
        <v>2</v>
      </c>
      <c r="F133" s="42">
        <v>29</v>
      </c>
      <c r="G133" s="41"/>
      <c r="H133" s="41">
        <f t="shared" si="4"/>
        <v>0</v>
      </c>
      <c r="I133" s="45" t="s">
        <v>26</v>
      </c>
    </row>
    <row r="134" customHeight="1" spans="1:9">
      <c r="A134" s="40">
        <v>84</v>
      </c>
      <c r="B134" s="40" t="s">
        <v>160</v>
      </c>
      <c r="C134" s="40" t="s">
        <v>150</v>
      </c>
      <c r="D134" s="40" t="s">
        <v>14</v>
      </c>
      <c r="E134" s="40">
        <v>2</v>
      </c>
      <c r="F134" s="42">
        <v>29</v>
      </c>
      <c r="G134" s="41"/>
      <c r="H134" s="41">
        <f t="shared" si="4"/>
        <v>0</v>
      </c>
      <c r="I134" s="45" t="s">
        <v>26</v>
      </c>
    </row>
    <row r="135" customHeight="1" spans="1:9">
      <c r="A135" s="40">
        <v>85</v>
      </c>
      <c r="B135" s="40" t="s">
        <v>161</v>
      </c>
      <c r="C135" s="40" t="s">
        <v>152</v>
      </c>
      <c r="D135" s="40" t="s">
        <v>14</v>
      </c>
      <c r="E135" s="40">
        <v>1</v>
      </c>
      <c r="F135" s="40">
        <v>36</v>
      </c>
      <c r="G135" s="41"/>
      <c r="H135" s="41">
        <f t="shared" si="4"/>
        <v>0</v>
      </c>
      <c r="I135" s="40" t="s">
        <v>26</v>
      </c>
    </row>
    <row r="136" customHeight="1" spans="1:9">
      <c r="A136" s="40">
        <v>86</v>
      </c>
      <c r="B136" s="40" t="s">
        <v>162</v>
      </c>
      <c r="C136" s="40" t="s">
        <v>73</v>
      </c>
      <c r="D136" s="40" t="s">
        <v>14</v>
      </c>
      <c r="E136" s="40">
        <v>1</v>
      </c>
      <c r="F136" s="40">
        <v>36</v>
      </c>
      <c r="G136" s="41"/>
      <c r="H136" s="41">
        <f t="shared" si="4"/>
        <v>0</v>
      </c>
      <c r="I136" s="40"/>
    </row>
    <row r="137" customHeight="1" spans="1:9">
      <c r="A137" s="40">
        <v>87</v>
      </c>
      <c r="B137" s="40" t="s">
        <v>163</v>
      </c>
      <c r="C137" s="40" t="s">
        <v>73</v>
      </c>
      <c r="D137" s="40" t="s">
        <v>14</v>
      </c>
      <c r="E137" s="40">
        <v>1</v>
      </c>
      <c r="F137" s="40">
        <v>36</v>
      </c>
      <c r="G137" s="41"/>
      <c r="H137" s="41">
        <f t="shared" si="4"/>
        <v>0</v>
      </c>
      <c r="I137" s="40"/>
    </row>
    <row r="138" customHeight="1" spans="1:9">
      <c r="A138" s="40">
        <v>88</v>
      </c>
      <c r="B138" s="40" t="s">
        <v>164</v>
      </c>
      <c r="C138" s="40" t="s">
        <v>73</v>
      </c>
      <c r="D138" s="40" t="s">
        <v>14</v>
      </c>
      <c r="E138" s="40">
        <v>1</v>
      </c>
      <c r="F138" s="40">
        <v>36</v>
      </c>
      <c r="G138" s="41"/>
      <c r="H138" s="41">
        <f t="shared" si="4"/>
        <v>0</v>
      </c>
      <c r="I138" s="40" t="s">
        <v>26</v>
      </c>
    </row>
    <row r="139" customHeight="1" spans="1:9">
      <c r="A139" s="40">
        <v>89</v>
      </c>
      <c r="B139" s="40" t="s">
        <v>165</v>
      </c>
      <c r="C139" s="40" t="s">
        <v>73</v>
      </c>
      <c r="D139" s="40" t="s">
        <v>14</v>
      </c>
      <c r="E139" s="40">
        <v>1</v>
      </c>
      <c r="F139" s="40">
        <v>36</v>
      </c>
      <c r="G139" s="41"/>
      <c r="H139" s="41">
        <f t="shared" si="4"/>
        <v>0</v>
      </c>
      <c r="I139" s="40" t="s">
        <v>26</v>
      </c>
    </row>
    <row r="140" customHeight="1" spans="1:9">
      <c r="A140" s="40">
        <v>90</v>
      </c>
      <c r="B140" s="40" t="s">
        <v>166</v>
      </c>
      <c r="C140" s="40" t="s">
        <v>73</v>
      </c>
      <c r="D140" s="40" t="s">
        <v>14</v>
      </c>
      <c r="E140" s="40">
        <v>1</v>
      </c>
      <c r="F140" s="40">
        <v>36</v>
      </c>
      <c r="G140" s="41"/>
      <c r="H140" s="41">
        <f t="shared" si="4"/>
        <v>0</v>
      </c>
      <c r="I140" s="40" t="s">
        <v>26</v>
      </c>
    </row>
    <row r="141" customHeight="1" spans="1:9">
      <c r="A141" s="40">
        <v>91</v>
      </c>
      <c r="B141" s="40" t="s">
        <v>167</v>
      </c>
      <c r="C141" s="40" t="s">
        <v>73</v>
      </c>
      <c r="D141" s="40" t="s">
        <v>14</v>
      </c>
      <c r="E141" s="40">
        <v>1</v>
      </c>
      <c r="F141" s="40">
        <v>36</v>
      </c>
      <c r="G141" s="41"/>
      <c r="H141" s="41">
        <f t="shared" si="4"/>
        <v>0</v>
      </c>
      <c r="I141" s="40" t="s">
        <v>26</v>
      </c>
    </row>
    <row r="142" s="37" customFormat="1" customHeight="1" spans="1:9">
      <c r="A142" s="40"/>
      <c r="B142" s="40" t="s">
        <v>68</v>
      </c>
      <c r="C142" s="40"/>
      <c r="D142" s="40"/>
      <c r="E142" s="40">
        <f>SUM(E51:E141)</f>
        <v>157</v>
      </c>
      <c r="F142" s="40"/>
      <c r="G142" s="41"/>
      <c r="H142" s="48">
        <f>SUM(H51:H141)</f>
        <v>0</v>
      </c>
      <c r="I142" s="40"/>
    </row>
    <row r="143" customHeight="1" spans="1:9">
      <c r="A143" s="54" t="s">
        <v>168</v>
      </c>
      <c r="B143" s="55"/>
      <c r="C143" s="55"/>
      <c r="D143" s="55"/>
      <c r="E143" s="55"/>
      <c r="F143" s="55"/>
      <c r="G143" s="56"/>
      <c r="H143" s="56"/>
      <c r="I143" s="57"/>
    </row>
    <row r="144" customHeight="1" spans="1:9">
      <c r="A144" s="49" t="s">
        <v>169</v>
      </c>
      <c r="B144" s="50"/>
      <c r="C144" s="50"/>
      <c r="D144" s="50"/>
      <c r="E144" s="50"/>
      <c r="F144" s="50"/>
      <c r="G144" s="51"/>
      <c r="H144" s="51"/>
      <c r="I144" s="52"/>
    </row>
    <row r="145" s="37" customFormat="1" customHeight="1" spans="1:9">
      <c r="A145" s="40" t="s">
        <v>3</v>
      </c>
      <c r="B145" s="40" t="s">
        <v>4</v>
      </c>
      <c r="C145" s="40" t="s">
        <v>5</v>
      </c>
      <c r="D145" s="40" t="s">
        <v>6</v>
      </c>
      <c r="E145" s="40" t="s">
        <v>7</v>
      </c>
      <c r="F145" s="40" t="s">
        <v>8</v>
      </c>
      <c r="G145" s="40" t="s">
        <v>9</v>
      </c>
      <c r="H145" s="40" t="s">
        <v>10</v>
      </c>
      <c r="I145" s="40" t="s">
        <v>11</v>
      </c>
    </row>
    <row r="146" customHeight="1" spans="1:9">
      <c r="A146" s="40">
        <v>1</v>
      </c>
      <c r="B146" s="40" t="s">
        <v>87</v>
      </c>
      <c r="C146" s="40" t="s">
        <v>170</v>
      </c>
      <c r="D146" s="40" t="s">
        <v>171</v>
      </c>
      <c r="E146" s="40">
        <v>1</v>
      </c>
      <c r="F146" s="40">
        <v>36</v>
      </c>
      <c r="G146" s="41"/>
      <c r="H146" s="41">
        <f t="shared" ref="H145:H192" si="5">E146*F146*G146</f>
        <v>0</v>
      </c>
      <c r="I146" s="40"/>
    </row>
    <row r="147" customHeight="1" spans="1:9">
      <c r="A147" s="40">
        <v>2</v>
      </c>
      <c r="B147" s="40" t="s">
        <v>89</v>
      </c>
      <c r="C147" s="40" t="s">
        <v>170</v>
      </c>
      <c r="D147" s="40" t="s">
        <v>171</v>
      </c>
      <c r="E147" s="40">
        <v>1</v>
      </c>
      <c r="F147" s="40">
        <v>36</v>
      </c>
      <c r="G147" s="41"/>
      <c r="H147" s="41">
        <f t="shared" si="5"/>
        <v>0</v>
      </c>
      <c r="I147" s="40"/>
    </row>
    <row r="148" customHeight="1" spans="1:9">
      <c r="A148" s="40">
        <v>3</v>
      </c>
      <c r="B148" s="40" t="s">
        <v>91</v>
      </c>
      <c r="C148" s="40" t="s">
        <v>170</v>
      </c>
      <c r="D148" s="40" t="s">
        <v>171</v>
      </c>
      <c r="E148" s="40">
        <v>1</v>
      </c>
      <c r="F148" s="40">
        <v>36</v>
      </c>
      <c r="G148" s="41"/>
      <c r="H148" s="41">
        <f t="shared" si="5"/>
        <v>0</v>
      </c>
      <c r="I148" s="40"/>
    </row>
    <row r="149" customHeight="1" spans="1:9">
      <c r="A149" s="40">
        <v>4</v>
      </c>
      <c r="B149" s="40" t="s">
        <v>172</v>
      </c>
      <c r="C149" s="40" t="s">
        <v>170</v>
      </c>
      <c r="D149" s="40" t="s">
        <v>171</v>
      </c>
      <c r="E149" s="40">
        <v>1</v>
      </c>
      <c r="F149" s="40">
        <v>36</v>
      </c>
      <c r="G149" s="41"/>
      <c r="H149" s="41">
        <f t="shared" si="5"/>
        <v>0</v>
      </c>
      <c r="I149" s="40"/>
    </row>
    <row r="150" customHeight="1" spans="1:9">
      <c r="A150" s="40">
        <v>5</v>
      </c>
      <c r="B150" s="40" t="s">
        <v>93</v>
      </c>
      <c r="C150" s="40" t="s">
        <v>173</v>
      </c>
      <c r="D150" s="40" t="s">
        <v>171</v>
      </c>
      <c r="E150" s="40">
        <v>1</v>
      </c>
      <c r="F150" s="40">
        <v>36</v>
      </c>
      <c r="G150" s="41"/>
      <c r="H150" s="41">
        <f t="shared" si="5"/>
        <v>0</v>
      </c>
      <c r="I150" s="40"/>
    </row>
    <row r="151" customHeight="1" spans="1:9">
      <c r="A151" s="40">
        <v>6</v>
      </c>
      <c r="B151" s="40" t="s">
        <v>94</v>
      </c>
      <c r="C151" s="40" t="s">
        <v>170</v>
      </c>
      <c r="D151" s="40" t="s">
        <v>171</v>
      </c>
      <c r="E151" s="40">
        <v>1</v>
      </c>
      <c r="F151" s="40">
        <v>36</v>
      </c>
      <c r="G151" s="41"/>
      <c r="H151" s="41">
        <f t="shared" si="5"/>
        <v>0</v>
      </c>
      <c r="I151" s="40"/>
    </row>
    <row r="152" customHeight="1" spans="1:9">
      <c r="A152" s="40">
        <v>7</v>
      </c>
      <c r="B152" s="40" t="s">
        <v>96</v>
      </c>
      <c r="C152" s="40" t="s">
        <v>170</v>
      </c>
      <c r="D152" s="40" t="s">
        <v>171</v>
      </c>
      <c r="E152" s="40">
        <v>1</v>
      </c>
      <c r="F152" s="40">
        <v>36</v>
      </c>
      <c r="G152" s="41"/>
      <c r="H152" s="41">
        <f t="shared" si="5"/>
        <v>0</v>
      </c>
      <c r="I152" s="40"/>
    </row>
    <row r="153" customHeight="1" spans="1:9">
      <c r="A153" s="40">
        <v>8</v>
      </c>
      <c r="B153" s="40" t="s">
        <v>103</v>
      </c>
      <c r="C153" s="40" t="s">
        <v>173</v>
      </c>
      <c r="D153" s="40" t="s">
        <v>171</v>
      </c>
      <c r="E153" s="40">
        <v>1</v>
      </c>
      <c r="F153" s="40">
        <v>36</v>
      </c>
      <c r="G153" s="41"/>
      <c r="H153" s="41">
        <f t="shared" si="5"/>
        <v>0</v>
      </c>
      <c r="I153" s="40"/>
    </row>
    <row r="154" customHeight="1" spans="1:9">
      <c r="A154" s="40">
        <v>9</v>
      </c>
      <c r="B154" s="40" t="s">
        <v>105</v>
      </c>
      <c r="C154" s="40" t="s">
        <v>173</v>
      </c>
      <c r="D154" s="40" t="s">
        <v>171</v>
      </c>
      <c r="E154" s="40">
        <v>1</v>
      </c>
      <c r="F154" s="40">
        <v>36</v>
      </c>
      <c r="G154" s="41"/>
      <c r="H154" s="41">
        <f t="shared" si="5"/>
        <v>0</v>
      </c>
      <c r="I154" s="40"/>
    </row>
    <row r="155" customHeight="1" spans="1:9">
      <c r="A155" s="40">
        <v>10</v>
      </c>
      <c r="B155" s="40" t="s">
        <v>174</v>
      </c>
      <c r="C155" s="40" t="s">
        <v>175</v>
      </c>
      <c r="D155" s="40" t="s">
        <v>171</v>
      </c>
      <c r="E155" s="40">
        <v>1</v>
      </c>
      <c r="F155" s="40">
        <v>36</v>
      </c>
      <c r="G155" s="41"/>
      <c r="H155" s="41">
        <f t="shared" si="5"/>
        <v>0</v>
      </c>
      <c r="I155" s="40"/>
    </row>
    <row r="156" customHeight="1" spans="1:9">
      <c r="A156" s="40">
        <v>11</v>
      </c>
      <c r="B156" s="40" t="s">
        <v>176</v>
      </c>
      <c r="C156" s="40" t="s">
        <v>177</v>
      </c>
      <c r="D156" s="40" t="s">
        <v>171</v>
      </c>
      <c r="E156" s="40">
        <v>1</v>
      </c>
      <c r="F156" s="40">
        <v>36</v>
      </c>
      <c r="G156" s="41"/>
      <c r="H156" s="41">
        <f t="shared" si="5"/>
        <v>0</v>
      </c>
      <c r="I156" s="40"/>
    </row>
    <row r="157" customHeight="1" spans="1:9">
      <c r="A157" s="40">
        <v>12</v>
      </c>
      <c r="B157" s="40" t="s">
        <v>110</v>
      </c>
      <c r="C157" s="40" t="s">
        <v>178</v>
      </c>
      <c r="D157" s="40" t="s">
        <v>171</v>
      </c>
      <c r="E157" s="40">
        <v>1</v>
      </c>
      <c r="F157" s="40">
        <v>36</v>
      </c>
      <c r="G157" s="41"/>
      <c r="H157" s="41">
        <f t="shared" si="5"/>
        <v>0</v>
      </c>
      <c r="I157" s="40"/>
    </row>
    <row r="158" customHeight="1" spans="1:9">
      <c r="A158" s="40">
        <v>13</v>
      </c>
      <c r="B158" s="40" t="s">
        <v>111</v>
      </c>
      <c r="C158" s="40" t="s">
        <v>179</v>
      </c>
      <c r="D158" s="40" t="s">
        <v>171</v>
      </c>
      <c r="E158" s="40">
        <v>1</v>
      </c>
      <c r="F158" s="40">
        <v>36</v>
      </c>
      <c r="G158" s="41"/>
      <c r="H158" s="41">
        <f t="shared" si="5"/>
        <v>0</v>
      </c>
      <c r="I158" s="40"/>
    </row>
    <row r="159" customHeight="1" spans="1:9">
      <c r="A159" s="40">
        <v>14</v>
      </c>
      <c r="B159" s="40" t="s">
        <v>112</v>
      </c>
      <c r="C159" s="40" t="s">
        <v>177</v>
      </c>
      <c r="D159" s="40" t="s">
        <v>171</v>
      </c>
      <c r="E159" s="40">
        <v>1</v>
      </c>
      <c r="F159" s="40">
        <v>36</v>
      </c>
      <c r="G159" s="41"/>
      <c r="H159" s="41">
        <f t="shared" si="5"/>
        <v>0</v>
      </c>
      <c r="I159" s="40"/>
    </row>
    <row r="160" customHeight="1" spans="1:9">
      <c r="A160" s="40">
        <v>15</v>
      </c>
      <c r="B160" s="40" t="s">
        <v>113</v>
      </c>
      <c r="C160" s="40" t="s">
        <v>170</v>
      </c>
      <c r="D160" s="40" t="s">
        <v>171</v>
      </c>
      <c r="E160" s="40">
        <v>1</v>
      </c>
      <c r="F160" s="40">
        <v>36</v>
      </c>
      <c r="G160" s="41"/>
      <c r="H160" s="41">
        <f t="shared" si="5"/>
        <v>0</v>
      </c>
      <c r="I160" s="40"/>
    </row>
    <row r="161" customHeight="1" spans="1:9">
      <c r="A161" s="40">
        <v>16</v>
      </c>
      <c r="B161" s="40" t="s">
        <v>114</v>
      </c>
      <c r="C161" s="40" t="s">
        <v>173</v>
      </c>
      <c r="D161" s="40" t="s">
        <v>171</v>
      </c>
      <c r="E161" s="40">
        <v>1</v>
      </c>
      <c r="F161" s="40">
        <v>36</v>
      </c>
      <c r="G161" s="41"/>
      <c r="H161" s="41">
        <f t="shared" si="5"/>
        <v>0</v>
      </c>
      <c r="I161" s="40"/>
    </row>
    <row r="162" customHeight="1" spans="1:9">
      <c r="A162" s="40">
        <v>17</v>
      </c>
      <c r="B162" s="40" t="s">
        <v>77</v>
      </c>
      <c r="C162" s="40" t="s">
        <v>173</v>
      </c>
      <c r="D162" s="40" t="s">
        <v>171</v>
      </c>
      <c r="E162" s="40">
        <v>1</v>
      </c>
      <c r="F162" s="40">
        <v>36</v>
      </c>
      <c r="G162" s="41"/>
      <c r="H162" s="41">
        <f t="shared" si="5"/>
        <v>0</v>
      </c>
      <c r="I162" s="40"/>
    </row>
    <row r="163" customHeight="1" spans="1:9">
      <c r="A163" s="40">
        <v>18</v>
      </c>
      <c r="B163" s="40" t="s">
        <v>78</v>
      </c>
      <c r="C163" s="40" t="s">
        <v>180</v>
      </c>
      <c r="D163" s="40" t="s">
        <v>171</v>
      </c>
      <c r="E163" s="40">
        <v>1</v>
      </c>
      <c r="F163" s="40">
        <v>36</v>
      </c>
      <c r="G163" s="41"/>
      <c r="H163" s="41">
        <f t="shared" si="5"/>
        <v>0</v>
      </c>
      <c r="I163" s="40"/>
    </row>
    <row r="164" customHeight="1" spans="1:9">
      <c r="A164" s="40">
        <v>19</v>
      </c>
      <c r="B164" s="40" t="s">
        <v>80</v>
      </c>
      <c r="C164" s="40" t="s">
        <v>181</v>
      </c>
      <c r="D164" s="40" t="s">
        <v>171</v>
      </c>
      <c r="E164" s="40">
        <v>1</v>
      </c>
      <c r="F164" s="40">
        <v>36</v>
      </c>
      <c r="G164" s="41"/>
      <c r="H164" s="41">
        <f t="shared" si="5"/>
        <v>0</v>
      </c>
      <c r="I164" s="40"/>
    </row>
    <row r="165" customHeight="1" spans="1:9">
      <c r="A165" s="40">
        <v>20</v>
      </c>
      <c r="B165" s="40" t="s">
        <v>182</v>
      </c>
      <c r="C165" s="40" t="s">
        <v>181</v>
      </c>
      <c r="D165" s="40" t="s">
        <v>171</v>
      </c>
      <c r="E165" s="40">
        <v>1</v>
      </c>
      <c r="F165" s="40">
        <v>36</v>
      </c>
      <c r="G165" s="41"/>
      <c r="H165" s="41">
        <f t="shared" si="5"/>
        <v>0</v>
      </c>
      <c r="I165" s="40"/>
    </row>
    <row r="166" customHeight="1" spans="1:9">
      <c r="A166" s="40">
        <v>21</v>
      </c>
      <c r="B166" s="40" t="s">
        <v>183</v>
      </c>
      <c r="C166" s="40" t="s">
        <v>184</v>
      </c>
      <c r="D166" s="40" t="s">
        <v>171</v>
      </c>
      <c r="E166" s="40">
        <v>1</v>
      </c>
      <c r="F166" s="40">
        <v>36</v>
      </c>
      <c r="G166" s="41"/>
      <c r="H166" s="41">
        <f t="shared" si="5"/>
        <v>0</v>
      </c>
      <c r="I166" s="40"/>
    </row>
    <row r="167" customHeight="1" spans="1:9">
      <c r="A167" s="40">
        <v>22</v>
      </c>
      <c r="B167" s="40" t="s">
        <v>98</v>
      </c>
      <c r="C167" s="40" t="s">
        <v>173</v>
      </c>
      <c r="D167" s="40" t="s">
        <v>171</v>
      </c>
      <c r="E167" s="40">
        <v>1</v>
      </c>
      <c r="F167" s="40">
        <v>36</v>
      </c>
      <c r="G167" s="41"/>
      <c r="H167" s="41">
        <f t="shared" si="5"/>
        <v>0</v>
      </c>
      <c r="I167" s="40"/>
    </row>
    <row r="168" customHeight="1" spans="1:9">
      <c r="A168" s="40">
        <v>23</v>
      </c>
      <c r="B168" s="40" t="s">
        <v>99</v>
      </c>
      <c r="C168" s="40" t="s">
        <v>173</v>
      </c>
      <c r="D168" s="40" t="s">
        <v>171</v>
      </c>
      <c r="E168" s="40">
        <v>1</v>
      </c>
      <c r="F168" s="40">
        <v>36</v>
      </c>
      <c r="G168" s="41"/>
      <c r="H168" s="41">
        <f t="shared" si="5"/>
        <v>0</v>
      </c>
      <c r="I168" s="40"/>
    </row>
    <row r="169" customHeight="1" spans="1:9">
      <c r="A169" s="40">
        <v>24</v>
      </c>
      <c r="B169" s="40" t="s">
        <v>185</v>
      </c>
      <c r="C169" s="40" t="s">
        <v>170</v>
      </c>
      <c r="D169" s="40" t="s">
        <v>171</v>
      </c>
      <c r="E169" s="40">
        <v>1</v>
      </c>
      <c r="F169" s="40">
        <v>36</v>
      </c>
      <c r="G169" s="41"/>
      <c r="H169" s="41">
        <f t="shared" si="5"/>
        <v>0</v>
      </c>
      <c r="I169" s="40"/>
    </row>
    <row r="170" customHeight="1" spans="1:9">
      <c r="A170" s="40">
        <v>25</v>
      </c>
      <c r="B170" s="40" t="s">
        <v>186</v>
      </c>
      <c r="C170" s="40" t="s">
        <v>173</v>
      </c>
      <c r="D170" s="40" t="s">
        <v>171</v>
      </c>
      <c r="E170" s="40">
        <v>1</v>
      </c>
      <c r="F170" s="40">
        <v>36</v>
      </c>
      <c r="G170" s="41"/>
      <c r="H170" s="41">
        <f t="shared" si="5"/>
        <v>0</v>
      </c>
      <c r="I170" s="40"/>
    </row>
    <row r="171" customHeight="1" spans="1:9">
      <c r="A171" s="40">
        <v>26</v>
      </c>
      <c r="B171" s="40" t="s">
        <v>187</v>
      </c>
      <c r="C171" s="40" t="s">
        <v>188</v>
      </c>
      <c r="D171" s="40" t="s">
        <v>171</v>
      </c>
      <c r="E171" s="40">
        <v>1</v>
      </c>
      <c r="F171" s="40">
        <v>36</v>
      </c>
      <c r="G171" s="41"/>
      <c r="H171" s="41">
        <f t="shared" si="5"/>
        <v>0</v>
      </c>
      <c r="I171" s="40"/>
    </row>
    <row r="172" customHeight="1" spans="1:9">
      <c r="A172" s="40">
        <v>27</v>
      </c>
      <c r="B172" s="40" t="s">
        <v>134</v>
      </c>
      <c r="C172" s="40" t="s">
        <v>173</v>
      </c>
      <c r="D172" s="40" t="s">
        <v>171</v>
      </c>
      <c r="E172" s="40">
        <v>1</v>
      </c>
      <c r="F172" s="40">
        <v>36</v>
      </c>
      <c r="G172" s="41"/>
      <c r="H172" s="41">
        <f t="shared" si="5"/>
        <v>0</v>
      </c>
      <c r="I172" s="40"/>
    </row>
    <row r="173" customHeight="1" spans="1:9">
      <c r="A173" s="40">
        <v>28</v>
      </c>
      <c r="B173" s="40" t="s">
        <v>189</v>
      </c>
      <c r="C173" s="40" t="s">
        <v>170</v>
      </c>
      <c r="D173" s="40" t="s">
        <v>171</v>
      </c>
      <c r="E173" s="40">
        <v>1</v>
      </c>
      <c r="F173" s="40">
        <v>36</v>
      </c>
      <c r="G173" s="41"/>
      <c r="H173" s="41">
        <f t="shared" si="5"/>
        <v>0</v>
      </c>
      <c r="I173" s="40"/>
    </row>
    <row r="174" customHeight="1" spans="1:9">
      <c r="A174" s="40">
        <v>29</v>
      </c>
      <c r="B174" s="40" t="s">
        <v>190</v>
      </c>
      <c r="C174" s="40" t="s">
        <v>170</v>
      </c>
      <c r="D174" s="40" t="s">
        <v>171</v>
      </c>
      <c r="E174" s="40">
        <v>1</v>
      </c>
      <c r="F174" s="40">
        <v>36</v>
      </c>
      <c r="G174" s="41"/>
      <c r="H174" s="41">
        <f t="shared" si="5"/>
        <v>0</v>
      </c>
      <c r="I174" s="40"/>
    </row>
    <row r="175" customHeight="1" spans="1:9">
      <c r="A175" s="40">
        <v>30</v>
      </c>
      <c r="B175" s="40" t="s">
        <v>133</v>
      </c>
      <c r="C175" s="40" t="s">
        <v>170</v>
      </c>
      <c r="D175" s="40" t="s">
        <v>171</v>
      </c>
      <c r="E175" s="40">
        <v>1</v>
      </c>
      <c r="F175" s="40">
        <v>36</v>
      </c>
      <c r="G175" s="41"/>
      <c r="H175" s="41">
        <f t="shared" si="5"/>
        <v>0</v>
      </c>
      <c r="I175" s="40"/>
    </row>
    <row r="176" customHeight="1" spans="1:9">
      <c r="A176" s="40">
        <v>31</v>
      </c>
      <c r="B176" s="40" t="s">
        <v>191</v>
      </c>
      <c r="C176" s="40" t="s">
        <v>180</v>
      </c>
      <c r="D176" s="40" t="s">
        <v>171</v>
      </c>
      <c r="E176" s="40">
        <v>1</v>
      </c>
      <c r="F176" s="40">
        <v>36</v>
      </c>
      <c r="G176" s="41"/>
      <c r="H176" s="41">
        <f t="shared" si="5"/>
        <v>0</v>
      </c>
      <c r="I176" s="40"/>
    </row>
    <row r="177" customHeight="1" spans="1:9">
      <c r="A177" s="40">
        <v>32</v>
      </c>
      <c r="B177" s="40" t="s">
        <v>192</v>
      </c>
      <c r="C177" s="40" t="s">
        <v>180</v>
      </c>
      <c r="D177" s="40" t="s">
        <v>171</v>
      </c>
      <c r="E177" s="40">
        <v>1</v>
      </c>
      <c r="F177" s="40">
        <v>36</v>
      </c>
      <c r="G177" s="41"/>
      <c r="H177" s="41">
        <f t="shared" si="5"/>
        <v>0</v>
      </c>
      <c r="I177" s="40"/>
    </row>
    <row r="178" customHeight="1" spans="1:9">
      <c r="A178" s="40">
        <v>33</v>
      </c>
      <c r="B178" s="40" t="s">
        <v>101</v>
      </c>
      <c r="C178" s="40" t="s">
        <v>173</v>
      </c>
      <c r="D178" s="40" t="s">
        <v>171</v>
      </c>
      <c r="E178" s="40">
        <v>1</v>
      </c>
      <c r="F178" s="40">
        <v>36</v>
      </c>
      <c r="G178" s="41"/>
      <c r="H178" s="41">
        <f t="shared" si="5"/>
        <v>0</v>
      </c>
      <c r="I178" s="40"/>
    </row>
    <row r="179" customHeight="1" spans="1:9">
      <c r="A179" s="40">
        <v>34</v>
      </c>
      <c r="B179" s="40" t="s">
        <v>193</v>
      </c>
      <c r="C179" s="40" t="s">
        <v>175</v>
      </c>
      <c r="D179" s="40" t="s">
        <v>171</v>
      </c>
      <c r="E179" s="40">
        <v>1</v>
      </c>
      <c r="F179" s="40">
        <v>36</v>
      </c>
      <c r="G179" s="41"/>
      <c r="H179" s="41">
        <f t="shared" si="5"/>
        <v>0</v>
      </c>
      <c r="I179" s="40"/>
    </row>
    <row r="180" customHeight="1" spans="1:9">
      <c r="A180" s="40">
        <v>35</v>
      </c>
      <c r="B180" s="40" t="s">
        <v>194</v>
      </c>
      <c r="C180" s="40" t="s">
        <v>184</v>
      </c>
      <c r="D180" s="40" t="s">
        <v>171</v>
      </c>
      <c r="E180" s="40">
        <v>1</v>
      </c>
      <c r="F180" s="40">
        <v>36</v>
      </c>
      <c r="G180" s="41"/>
      <c r="H180" s="41">
        <f t="shared" si="5"/>
        <v>0</v>
      </c>
      <c r="I180" s="40"/>
    </row>
    <row r="181" customHeight="1" spans="1:9">
      <c r="A181" s="40">
        <v>36</v>
      </c>
      <c r="B181" s="40" t="s">
        <v>195</v>
      </c>
      <c r="C181" s="40" t="s">
        <v>173</v>
      </c>
      <c r="D181" s="40" t="s">
        <v>171</v>
      </c>
      <c r="E181" s="40">
        <v>1</v>
      </c>
      <c r="F181" s="40">
        <v>36</v>
      </c>
      <c r="G181" s="41"/>
      <c r="H181" s="41">
        <f t="shared" si="5"/>
        <v>0</v>
      </c>
      <c r="I181" s="40"/>
    </row>
    <row r="182" customHeight="1" spans="1:9">
      <c r="A182" s="40">
        <v>37</v>
      </c>
      <c r="B182" s="40" t="s">
        <v>196</v>
      </c>
      <c r="C182" s="40" t="s">
        <v>173</v>
      </c>
      <c r="D182" s="40" t="s">
        <v>171</v>
      </c>
      <c r="E182" s="40">
        <v>1</v>
      </c>
      <c r="F182" s="40">
        <v>36</v>
      </c>
      <c r="G182" s="41"/>
      <c r="H182" s="41">
        <f t="shared" si="5"/>
        <v>0</v>
      </c>
      <c r="I182" s="40"/>
    </row>
    <row r="183" customHeight="1" spans="1:9">
      <c r="A183" s="40">
        <v>38</v>
      </c>
      <c r="B183" s="40" t="s">
        <v>197</v>
      </c>
      <c r="C183" s="40" t="s">
        <v>173</v>
      </c>
      <c r="D183" s="40" t="s">
        <v>171</v>
      </c>
      <c r="E183" s="40">
        <v>1</v>
      </c>
      <c r="F183" s="40">
        <v>36</v>
      </c>
      <c r="G183" s="41"/>
      <c r="H183" s="41">
        <f t="shared" si="5"/>
        <v>0</v>
      </c>
      <c r="I183" s="40"/>
    </row>
    <row r="184" customHeight="1" spans="1:9">
      <c r="A184" s="40">
        <v>39</v>
      </c>
      <c r="B184" s="40" t="s">
        <v>198</v>
      </c>
      <c r="C184" s="40" t="s">
        <v>173</v>
      </c>
      <c r="D184" s="40" t="s">
        <v>171</v>
      </c>
      <c r="E184" s="40">
        <v>1</v>
      </c>
      <c r="F184" s="40">
        <v>36</v>
      </c>
      <c r="G184" s="41"/>
      <c r="H184" s="41">
        <f t="shared" si="5"/>
        <v>0</v>
      </c>
      <c r="I184" s="40"/>
    </row>
    <row r="185" customHeight="1" spans="1:9">
      <c r="A185" s="40">
        <v>40</v>
      </c>
      <c r="B185" s="40" t="s">
        <v>199</v>
      </c>
      <c r="C185" s="40" t="s">
        <v>173</v>
      </c>
      <c r="D185" s="40" t="s">
        <v>171</v>
      </c>
      <c r="E185" s="40">
        <v>1</v>
      </c>
      <c r="F185" s="40">
        <v>36</v>
      </c>
      <c r="G185" s="41"/>
      <c r="H185" s="41">
        <f t="shared" si="5"/>
        <v>0</v>
      </c>
      <c r="I185" s="40"/>
    </row>
    <row r="186" customHeight="1" spans="1:9">
      <c r="A186" s="40">
        <v>41</v>
      </c>
      <c r="B186" s="40" t="s">
        <v>200</v>
      </c>
      <c r="C186" s="40" t="s">
        <v>173</v>
      </c>
      <c r="D186" s="40" t="s">
        <v>171</v>
      </c>
      <c r="E186" s="40">
        <v>1</v>
      </c>
      <c r="F186" s="40">
        <v>36</v>
      </c>
      <c r="G186" s="41"/>
      <c r="H186" s="41">
        <f t="shared" si="5"/>
        <v>0</v>
      </c>
      <c r="I186" s="40"/>
    </row>
    <row r="187" customHeight="1" spans="1:9">
      <c r="A187" s="40">
        <v>42</v>
      </c>
      <c r="B187" s="40" t="s">
        <v>201</v>
      </c>
      <c r="C187" s="40" t="s">
        <v>170</v>
      </c>
      <c r="D187" s="40" t="s">
        <v>171</v>
      </c>
      <c r="E187" s="40">
        <v>1</v>
      </c>
      <c r="F187" s="40">
        <v>36</v>
      </c>
      <c r="G187" s="41"/>
      <c r="H187" s="41">
        <f t="shared" si="5"/>
        <v>0</v>
      </c>
      <c r="I187" s="40"/>
    </row>
    <row r="188" customHeight="1" spans="1:9">
      <c r="A188" s="40">
        <v>43</v>
      </c>
      <c r="B188" s="40" t="s">
        <v>202</v>
      </c>
      <c r="C188" s="40" t="s">
        <v>170</v>
      </c>
      <c r="D188" s="40" t="s">
        <v>171</v>
      </c>
      <c r="E188" s="40">
        <v>1</v>
      </c>
      <c r="F188" s="40">
        <v>36</v>
      </c>
      <c r="G188" s="41"/>
      <c r="H188" s="41">
        <f t="shared" si="5"/>
        <v>0</v>
      </c>
      <c r="I188" s="40"/>
    </row>
    <row r="189" customHeight="1" spans="1:9">
      <c r="A189" s="40">
        <v>44</v>
      </c>
      <c r="B189" s="40" t="s">
        <v>203</v>
      </c>
      <c r="C189" s="40" t="s">
        <v>173</v>
      </c>
      <c r="D189" s="40" t="s">
        <v>171</v>
      </c>
      <c r="E189" s="40">
        <v>1</v>
      </c>
      <c r="F189" s="40">
        <v>36</v>
      </c>
      <c r="G189" s="41"/>
      <c r="H189" s="41">
        <f t="shared" si="5"/>
        <v>0</v>
      </c>
      <c r="I189" s="40"/>
    </row>
    <row r="190" ht="48" customHeight="1" spans="1:9">
      <c r="A190" s="40">
        <v>45</v>
      </c>
      <c r="B190" s="40" t="s">
        <v>204</v>
      </c>
      <c r="C190" s="58" t="s">
        <v>205</v>
      </c>
      <c r="D190" s="40" t="s">
        <v>171</v>
      </c>
      <c r="E190" s="40">
        <v>1</v>
      </c>
      <c r="F190" s="40">
        <v>36</v>
      </c>
      <c r="G190" s="41"/>
      <c r="H190" s="41">
        <f t="shared" si="5"/>
        <v>0</v>
      </c>
      <c r="I190" s="40"/>
    </row>
    <row r="191" customHeight="1" spans="1:9">
      <c r="A191" s="40">
        <v>46</v>
      </c>
      <c r="B191" s="40" t="s">
        <v>206</v>
      </c>
      <c r="C191" s="58" t="s">
        <v>205</v>
      </c>
      <c r="D191" s="40" t="s">
        <v>171</v>
      </c>
      <c r="E191" s="40">
        <v>1</v>
      </c>
      <c r="F191" s="40">
        <v>29</v>
      </c>
      <c r="G191" s="41"/>
      <c r="H191" s="41">
        <f t="shared" si="5"/>
        <v>0</v>
      </c>
      <c r="I191" s="45" t="s">
        <v>67</v>
      </c>
    </row>
    <row r="192" customHeight="1" spans="1:9">
      <c r="A192" s="40"/>
      <c r="B192" s="40" t="s">
        <v>68</v>
      </c>
      <c r="C192" s="40"/>
      <c r="D192" s="40"/>
      <c r="E192" s="40">
        <f>SUM(E146:E191)</f>
        <v>46</v>
      </c>
      <c r="F192" s="40"/>
      <c r="G192" s="41"/>
      <c r="H192" s="48">
        <f>SUM(H146:H191)</f>
        <v>0</v>
      </c>
      <c r="I192" s="40"/>
    </row>
    <row r="193" customHeight="1" spans="1:9">
      <c r="A193" s="49" t="s">
        <v>207</v>
      </c>
      <c r="B193" s="50"/>
      <c r="C193" s="50"/>
      <c r="D193" s="50"/>
      <c r="E193" s="50"/>
      <c r="F193" s="59"/>
      <c r="G193" s="41"/>
      <c r="H193" s="41"/>
      <c r="I193" s="40"/>
    </row>
    <row r="194" customHeight="1" spans="1:9">
      <c r="A194" s="40" t="s">
        <v>3</v>
      </c>
      <c r="B194" s="40" t="s">
        <v>4</v>
      </c>
      <c r="C194" s="40" t="s">
        <v>208</v>
      </c>
      <c r="D194" s="40" t="s">
        <v>6</v>
      </c>
      <c r="E194" s="40" t="s">
        <v>7</v>
      </c>
      <c r="F194" s="40" t="s">
        <v>8</v>
      </c>
      <c r="G194" s="40" t="s">
        <v>9</v>
      </c>
      <c r="H194" s="40" t="s">
        <v>10</v>
      </c>
      <c r="I194" s="40" t="s">
        <v>11</v>
      </c>
    </row>
    <row r="195" customHeight="1" spans="1:9">
      <c r="A195" s="40">
        <v>1</v>
      </c>
      <c r="B195" s="40" t="s">
        <v>209</v>
      </c>
      <c r="C195" s="40" t="s">
        <v>210</v>
      </c>
      <c r="D195" s="40" t="s">
        <v>171</v>
      </c>
      <c r="E195" s="40">
        <v>1</v>
      </c>
      <c r="F195" s="40">
        <v>36</v>
      </c>
      <c r="G195" s="41"/>
      <c r="H195" s="41">
        <f t="shared" ref="H194:H219" si="6">E195*F195*G195</f>
        <v>0</v>
      </c>
      <c r="I195" s="40"/>
    </row>
    <row r="196" customHeight="1" spans="1:9">
      <c r="A196" s="40"/>
      <c r="B196" s="40"/>
      <c r="C196" s="40" t="s">
        <v>211</v>
      </c>
      <c r="D196" s="40" t="s">
        <v>171</v>
      </c>
      <c r="E196" s="40">
        <v>1</v>
      </c>
      <c r="F196" s="40">
        <v>36</v>
      </c>
      <c r="G196" s="41"/>
      <c r="H196" s="41">
        <f t="shared" si="6"/>
        <v>0</v>
      </c>
      <c r="I196" s="40"/>
    </row>
    <row r="197" customHeight="1" spans="1:9">
      <c r="A197" s="40"/>
      <c r="B197" s="40"/>
      <c r="C197" s="40" t="s">
        <v>212</v>
      </c>
      <c r="D197" s="40" t="s">
        <v>171</v>
      </c>
      <c r="E197" s="40">
        <v>12</v>
      </c>
      <c r="F197" s="40">
        <v>36</v>
      </c>
      <c r="G197" s="41"/>
      <c r="H197" s="41">
        <f t="shared" si="6"/>
        <v>0</v>
      </c>
      <c r="I197" s="40"/>
    </row>
    <row r="198" customHeight="1" spans="1:9">
      <c r="A198" s="40"/>
      <c r="B198" s="40"/>
      <c r="C198" s="40" t="s">
        <v>213</v>
      </c>
      <c r="D198" s="40" t="s">
        <v>171</v>
      </c>
      <c r="E198" s="40">
        <v>9</v>
      </c>
      <c r="F198" s="40">
        <v>36</v>
      </c>
      <c r="G198" s="41"/>
      <c r="H198" s="41">
        <f t="shared" si="6"/>
        <v>0</v>
      </c>
      <c r="I198" s="40"/>
    </row>
    <row r="199" customHeight="1" spans="1:9">
      <c r="A199" s="40"/>
      <c r="B199" s="40"/>
      <c r="C199" s="40" t="s">
        <v>214</v>
      </c>
      <c r="D199" s="40" t="s">
        <v>171</v>
      </c>
      <c r="E199" s="40">
        <v>1</v>
      </c>
      <c r="F199" s="40">
        <v>36</v>
      </c>
      <c r="G199" s="41"/>
      <c r="H199" s="41">
        <f t="shared" si="6"/>
        <v>0</v>
      </c>
      <c r="I199" s="40"/>
    </row>
    <row r="200" customHeight="1" spans="1:9">
      <c r="A200" s="40"/>
      <c r="B200" s="40"/>
      <c r="C200" s="40" t="s">
        <v>215</v>
      </c>
      <c r="D200" s="40" t="s">
        <v>171</v>
      </c>
      <c r="E200" s="40">
        <v>1</v>
      </c>
      <c r="F200" s="40">
        <v>36</v>
      </c>
      <c r="G200" s="41"/>
      <c r="H200" s="41">
        <f t="shared" si="6"/>
        <v>0</v>
      </c>
      <c r="I200" s="40"/>
    </row>
    <row r="201" customHeight="1" spans="1:9">
      <c r="A201" s="40">
        <v>2</v>
      </c>
      <c r="B201" s="40" t="s">
        <v>216</v>
      </c>
      <c r="C201" s="40" t="s">
        <v>217</v>
      </c>
      <c r="D201" s="40" t="s">
        <v>171</v>
      </c>
      <c r="E201" s="40">
        <v>1</v>
      </c>
      <c r="F201" s="40">
        <v>36</v>
      </c>
      <c r="G201" s="41"/>
      <c r="H201" s="41">
        <f t="shared" si="6"/>
        <v>0</v>
      </c>
      <c r="I201" s="40"/>
    </row>
    <row r="202" customHeight="1" spans="1:9">
      <c r="A202" s="40"/>
      <c r="B202" s="40"/>
      <c r="C202" s="40" t="s">
        <v>218</v>
      </c>
      <c r="D202" s="40" t="s">
        <v>171</v>
      </c>
      <c r="E202" s="40">
        <v>8</v>
      </c>
      <c r="F202" s="40">
        <v>36</v>
      </c>
      <c r="G202" s="41"/>
      <c r="H202" s="41">
        <f t="shared" si="6"/>
        <v>0</v>
      </c>
      <c r="I202" s="40"/>
    </row>
    <row r="203" customHeight="1" spans="1:9">
      <c r="A203" s="40"/>
      <c r="B203" s="40"/>
      <c r="C203" s="40" t="s">
        <v>213</v>
      </c>
      <c r="D203" s="40" t="s">
        <v>171</v>
      </c>
      <c r="E203" s="40">
        <v>7</v>
      </c>
      <c r="F203" s="40">
        <v>36</v>
      </c>
      <c r="G203" s="41"/>
      <c r="H203" s="41">
        <f t="shared" si="6"/>
        <v>0</v>
      </c>
      <c r="I203" s="40"/>
    </row>
    <row r="204" customHeight="1" spans="1:9">
      <c r="A204" s="40"/>
      <c r="B204" s="40"/>
      <c r="C204" s="40" t="s">
        <v>214</v>
      </c>
      <c r="D204" s="40" t="s">
        <v>171</v>
      </c>
      <c r="E204" s="40">
        <v>1</v>
      </c>
      <c r="F204" s="40">
        <v>36</v>
      </c>
      <c r="G204" s="41"/>
      <c r="H204" s="41">
        <f t="shared" si="6"/>
        <v>0</v>
      </c>
      <c r="I204" s="40"/>
    </row>
    <row r="205" customHeight="1" spans="1:9">
      <c r="A205" s="40"/>
      <c r="B205" s="40"/>
      <c r="C205" s="40" t="s">
        <v>215</v>
      </c>
      <c r="D205" s="40" t="s">
        <v>171</v>
      </c>
      <c r="E205" s="40">
        <v>2</v>
      </c>
      <c r="F205" s="40">
        <v>36</v>
      </c>
      <c r="G205" s="41"/>
      <c r="H205" s="41">
        <f t="shared" si="6"/>
        <v>0</v>
      </c>
      <c r="I205" s="40"/>
    </row>
    <row r="206" customHeight="1" spans="1:9">
      <c r="A206" s="40">
        <v>3</v>
      </c>
      <c r="B206" s="40" t="s">
        <v>219</v>
      </c>
      <c r="C206" s="40" t="s">
        <v>217</v>
      </c>
      <c r="D206" s="40" t="s">
        <v>171</v>
      </c>
      <c r="E206" s="40">
        <v>1</v>
      </c>
      <c r="F206" s="40">
        <v>36</v>
      </c>
      <c r="G206" s="41"/>
      <c r="H206" s="41">
        <f t="shared" si="6"/>
        <v>0</v>
      </c>
      <c r="I206" s="40"/>
    </row>
    <row r="207" customHeight="1" spans="1:9">
      <c r="A207" s="40"/>
      <c r="B207" s="40"/>
      <c r="C207" s="40" t="s">
        <v>213</v>
      </c>
      <c r="D207" s="40" t="s">
        <v>171</v>
      </c>
      <c r="E207" s="40">
        <v>5</v>
      </c>
      <c r="F207" s="40">
        <v>36</v>
      </c>
      <c r="G207" s="41"/>
      <c r="H207" s="41">
        <f t="shared" si="6"/>
        <v>0</v>
      </c>
      <c r="I207" s="40"/>
    </row>
    <row r="208" customHeight="1" spans="1:9">
      <c r="A208" s="40"/>
      <c r="B208" s="40"/>
      <c r="C208" s="40" t="s">
        <v>215</v>
      </c>
      <c r="D208" s="40" t="s">
        <v>171</v>
      </c>
      <c r="E208" s="40">
        <v>1</v>
      </c>
      <c r="F208" s="40">
        <v>36</v>
      </c>
      <c r="G208" s="41"/>
      <c r="H208" s="41">
        <f t="shared" si="6"/>
        <v>0</v>
      </c>
      <c r="I208" s="40"/>
    </row>
    <row r="209" customHeight="1" spans="1:9">
      <c r="A209" s="40">
        <v>4</v>
      </c>
      <c r="B209" s="40" t="s">
        <v>220</v>
      </c>
      <c r="C209" s="40" t="s">
        <v>221</v>
      </c>
      <c r="D209" s="40" t="s">
        <v>171</v>
      </c>
      <c r="E209" s="40">
        <v>1</v>
      </c>
      <c r="F209" s="40">
        <v>36</v>
      </c>
      <c r="G209" s="41"/>
      <c r="H209" s="41">
        <f t="shared" si="6"/>
        <v>0</v>
      </c>
      <c r="I209" s="40"/>
    </row>
    <row r="210" customHeight="1" spans="1:9">
      <c r="A210" s="40"/>
      <c r="B210" s="40"/>
      <c r="C210" s="40" t="s">
        <v>213</v>
      </c>
      <c r="D210" s="40" t="s">
        <v>171</v>
      </c>
      <c r="E210" s="40">
        <v>3</v>
      </c>
      <c r="F210" s="40">
        <v>36</v>
      </c>
      <c r="G210" s="41"/>
      <c r="H210" s="41">
        <f t="shared" si="6"/>
        <v>0</v>
      </c>
      <c r="I210" s="40"/>
    </row>
    <row r="211" customHeight="1" spans="1:9">
      <c r="A211" s="40"/>
      <c r="B211" s="40"/>
      <c r="C211" s="40" t="s">
        <v>215</v>
      </c>
      <c r="D211" s="40" t="s">
        <v>171</v>
      </c>
      <c r="E211" s="40">
        <v>1</v>
      </c>
      <c r="F211" s="40">
        <v>36</v>
      </c>
      <c r="G211" s="41"/>
      <c r="H211" s="41">
        <f t="shared" si="6"/>
        <v>0</v>
      </c>
      <c r="I211" s="40"/>
    </row>
    <row r="212" customHeight="1" spans="1:9">
      <c r="A212" s="40">
        <v>5</v>
      </c>
      <c r="B212" s="40" t="s">
        <v>222</v>
      </c>
      <c r="C212" s="40" t="s">
        <v>211</v>
      </c>
      <c r="D212" s="40" t="s">
        <v>171</v>
      </c>
      <c r="E212" s="40">
        <v>1</v>
      </c>
      <c r="F212" s="40">
        <v>36</v>
      </c>
      <c r="G212" s="41"/>
      <c r="H212" s="41">
        <f t="shared" si="6"/>
        <v>0</v>
      </c>
      <c r="I212" s="40"/>
    </row>
    <row r="213" customHeight="1" spans="1:9">
      <c r="A213" s="40">
        <v>6</v>
      </c>
      <c r="B213" s="40" t="s">
        <v>223</v>
      </c>
      <c r="C213" s="40" t="s">
        <v>224</v>
      </c>
      <c r="D213" s="40" t="s">
        <v>171</v>
      </c>
      <c r="E213" s="40">
        <v>1</v>
      </c>
      <c r="F213" s="40">
        <v>36</v>
      </c>
      <c r="G213" s="41"/>
      <c r="H213" s="41">
        <f t="shared" si="6"/>
        <v>0</v>
      </c>
      <c r="I213" s="40"/>
    </row>
    <row r="214" customHeight="1" spans="1:9">
      <c r="A214" s="40"/>
      <c r="B214" s="40"/>
      <c r="C214" s="40" t="s">
        <v>225</v>
      </c>
      <c r="D214" s="40" t="s">
        <v>171</v>
      </c>
      <c r="E214" s="40">
        <v>1</v>
      </c>
      <c r="F214" s="40">
        <v>36</v>
      </c>
      <c r="G214" s="41"/>
      <c r="H214" s="41">
        <f t="shared" si="6"/>
        <v>0</v>
      </c>
      <c r="I214" s="40"/>
    </row>
    <row r="215" customHeight="1" spans="1:9">
      <c r="A215" s="40"/>
      <c r="B215" s="40"/>
      <c r="C215" s="40" t="s">
        <v>226</v>
      </c>
      <c r="D215" s="40" t="s">
        <v>171</v>
      </c>
      <c r="E215" s="40">
        <v>2</v>
      </c>
      <c r="F215" s="40">
        <v>36</v>
      </c>
      <c r="G215" s="41"/>
      <c r="H215" s="41">
        <f t="shared" si="6"/>
        <v>0</v>
      </c>
      <c r="I215" s="40"/>
    </row>
    <row r="216" customHeight="1" spans="1:9">
      <c r="A216" s="40">
        <v>7</v>
      </c>
      <c r="B216" s="40" t="s">
        <v>227</v>
      </c>
      <c r="C216" s="40" t="s">
        <v>228</v>
      </c>
      <c r="D216" s="40" t="s">
        <v>229</v>
      </c>
      <c r="E216" s="40">
        <v>1</v>
      </c>
      <c r="F216" s="40">
        <v>36</v>
      </c>
      <c r="G216" s="41"/>
      <c r="H216" s="41">
        <f t="shared" si="6"/>
        <v>0</v>
      </c>
      <c r="I216" s="40"/>
    </row>
    <row r="217" customHeight="1" spans="1:9">
      <c r="A217" s="40"/>
      <c r="B217" s="40"/>
      <c r="C217" s="40" t="s">
        <v>226</v>
      </c>
      <c r="D217" s="40" t="s">
        <v>171</v>
      </c>
      <c r="E217" s="40">
        <v>3</v>
      </c>
      <c r="F217" s="40">
        <v>36</v>
      </c>
      <c r="G217" s="41"/>
      <c r="H217" s="41">
        <f t="shared" si="6"/>
        <v>0</v>
      </c>
      <c r="I217" s="40"/>
    </row>
    <row r="218" customHeight="1" spans="1:9">
      <c r="A218" s="40"/>
      <c r="B218" s="40"/>
      <c r="C218" s="40" t="s">
        <v>215</v>
      </c>
      <c r="D218" s="40" t="s">
        <v>171</v>
      </c>
      <c r="E218" s="40">
        <v>1</v>
      </c>
      <c r="F218" s="40">
        <v>36</v>
      </c>
      <c r="G218" s="41"/>
      <c r="H218" s="41">
        <f t="shared" si="6"/>
        <v>0</v>
      </c>
      <c r="I218" s="40"/>
    </row>
    <row r="219" customHeight="1" spans="1:9">
      <c r="A219" s="40"/>
      <c r="B219" s="40" t="s">
        <v>68</v>
      </c>
      <c r="C219" s="40"/>
      <c r="D219" s="40"/>
      <c r="E219" s="40">
        <v>66</v>
      </c>
      <c r="F219" s="40"/>
      <c r="G219" s="41"/>
      <c r="H219" s="48">
        <f>SUM(H195:H218)</f>
        <v>0</v>
      </c>
      <c r="I219" s="40"/>
    </row>
    <row r="220" customHeight="1" spans="1:9">
      <c r="A220" s="49" t="s">
        <v>230</v>
      </c>
      <c r="B220" s="50"/>
      <c r="C220" s="50"/>
      <c r="D220" s="50"/>
      <c r="E220" s="50"/>
      <c r="F220" s="59"/>
      <c r="G220" s="41"/>
      <c r="H220" s="41"/>
      <c r="I220" s="40"/>
    </row>
    <row r="221" ht="27" spans="1:9">
      <c r="A221" s="40" t="s">
        <v>3</v>
      </c>
      <c r="B221" s="40" t="s">
        <v>4</v>
      </c>
      <c r="C221" s="40" t="s">
        <v>5</v>
      </c>
      <c r="D221" s="40" t="s">
        <v>6</v>
      </c>
      <c r="E221" s="40" t="s">
        <v>7</v>
      </c>
      <c r="F221" s="40" t="s">
        <v>8</v>
      </c>
      <c r="G221" s="40" t="s">
        <v>9</v>
      </c>
      <c r="H221" s="40" t="s">
        <v>10</v>
      </c>
      <c r="I221" s="40" t="s">
        <v>11</v>
      </c>
    </row>
    <row r="222" ht="57" customHeight="1" spans="1:9">
      <c r="A222" s="40">
        <v>1</v>
      </c>
      <c r="B222" s="40" t="s">
        <v>231</v>
      </c>
      <c r="C222" s="60" t="s">
        <v>232</v>
      </c>
      <c r="D222" s="40" t="s">
        <v>171</v>
      </c>
      <c r="E222" s="42">
        <v>180</v>
      </c>
      <c r="F222" s="40">
        <v>36</v>
      </c>
      <c r="G222" s="41"/>
      <c r="H222" s="41">
        <f>E222*F222*G222</f>
        <v>0</v>
      </c>
      <c r="I222" s="42"/>
    </row>
    <row r="223" ht="57" customHeight="1" spans="1:9">
      <c r="A223" s="40">
        <v>2</v>
      </c>
      <c r="B223" s="40" t="s">
        <v>233</v>
      </c>
      <c r="C223" s="40" t="s">
        <v>232</v>
      </c>
      <c r="D223" s="40" t="s">
        <v>171</v>
      </c>
      <c r="E223" s="40">
        <v>2</v>
      </c>
      <c r="F223" s="40">
        <v>27</v>
      </c>
      <c r="G223" s="41"/>
      <c r="H223" s="41">
        <f>E223*F223*G223</f>
        <v>0</v>
      </c>
      <c r="I223" s="45" t="s">
        <v>234</v>
      </c>
    </row>
    <row r="224" customHeight="1" spans="1:9">
      <c r="A224" s="40"/>
      <c r="B224" s="40" t="s">
        <v>68</v>
      </c>
      <c r="C224" s="40"/>
      <c r="D224" s="40"/>
      <c r="E224" s="40">
        <f>SUM(E222:E223)</f>
        <v>182</v>
      </c>
      <c r="F224" s="40"/>
      <c r="G224" s="41"/>
      <c r="H224" s="48">
        <f>SUM(H222:H223)</f>
        <v>0</v>
      </c>
      <c r="I224" s="40"/>
    </row>
    <row r="225" customHeight="1" spans="1:9">
      <c r="A225" s="49" t="s">
        <v>235</v>
      </c>
      <c r="B225" s="50"/>
      <c r="C225" s="50"/>
      <c r="D225" s="50"/>
      <c r="E225" s="50"/>
      <c r="F225" s="59"/>
      <c r="G225" s="41"/>
      <c r="H225" s="41"/>
      <c r="I225" s="40"/>
    </row>
    <row r="226" customHeight="1" spans="1:9">
      <c r="A226" s="40" t="s">
        <v>3</v>
      </c>
      <c r="B226" s="40" t="s">
        <v>4</v>
      </c>
      <c r="C226" s="40" t="s">
        <v>5</v>
      </c>
      <c r="D226" s="40" t="s">
        <v>6</v>
      </c>
      <c r="E226" s="40" t="s">
        <v>7</v>
      </c>
      <c r="F226" s="40" t="s">
        <v>8</v>
      </c>
      <c r="G226" s="40" t="s">
        <v>9</v>
      </c>
      <c r="H226" s="40" t="s">
        <v>10</v>
      </c>
      <c r="I226" s="40" t="s">
        <v>11</v>
      </c>
    </row>
    <row r="227" customHeight="1" spans="1:9">
      <c r="A227" s="40">
        <v>1</v>
      </c>
      <c r="B227" s="40" t="s">
        <v>236</v>
      </c>
      <c r="C227" s="40" t="s">
        <v>237</v>
      </c>
      <c r="D227" s="40" t="s">
        <v>238</v>
      </c>
      <c r="E227" s="40">
        <v>2.6</v>
      </c>
      <c r="F227" s="40">
        <v>36</v>
      </c>
      <c r="G227" s="41"/>
      <c r="H227" s="41">
        <f t="shared" ref="H226:H265" si="7">E227*F227*G227</f>
        <v>0</v>
      </c>
      <c r="I227" s="40"/>
    </row>
    <row r="228" customHeight="1" spans="1:9">
      <c r="A228" s="40">
        <v>2</v>
      </c>
      <c r="B228" s="40" t="s">
        <v>15</v>
      </c>
      <c r="C228" s="40" t="s">
        <v>239</v>
      </c>
      <c r="D228" s="40" t="s">
        <v>238</v>
      </c>
      <c r="E228" s="40">
        <v>4.4</v>
      </c>
      <c r="F228" s="40">
        <v>36</v>
      </c>
      <c r="G228" s="41"/>
      <c r="H228" s="41">
        <f t="shared" si="7"/>
        <v>0</v>
      </c>
      <c r="I228" s="40"/>
    </row>
    <row r="229" customHeight="1" spans="1:9">
      <c r="A229" s="40">
        <v>3</v>
      </c>
      <c r="B229" s="40" t="s">
        <v>240</v>
      </c>
      <c r="C229" s="40" t="s">
        <v>241</v>
      </c>
      <c r="D229" s="40" t="s">
        <v>238</v>
      </c>
      <c r="E229" s="40">
        <v>1.8</v>
      </c>
      <c r="F229" s="40">
        <v>29</v>
      </c>
      <c r="G229" s="41"/>
      <c r="H229" s="41">
        <f t="shared" si="7"/>
        <v>0</v>
      </c>
      <c r="I229" s="45" t="s">
        <v>67</v>
      </c>
    </row>
    <row r="230" customHeight="1" spans="1:9">
      <c r="A230" s="40">
        <v>4</v>
      </c>
      <c r="B230" s="40" t="s">
        <v>18</v>
      </c>
      <c r="C230" s="40" t="s">
        <v>239</v>
      </c>
      <c r="D230" s="40" t="s">
        <v>238</v>
      </c>
      <c r="E230" s="40">
        <v>4.3</v>
      </c>
      <c r="F230" s="40">
        <v>36</v>
      </c>
      <c r="G230" s="41"/>
      <c r="H230" s="41">
        <f t="shared" si="7"/>
        <v>0</v>
      </c>
      <c r="I230" s="40"/>
    </row>
    <row r="231" customHeight="1" spans="1:9">
      <c r="A231" s="40">
        <v>5</v>
      </c>
      <c r="B231" s="40" t="s">
        <v>242</v>
      </c>
      <c r="C231" s="40" t="s">
        <v>243</v>
      </c>
      <c r="D231" s="40" t="s">
        <v>238</v>
      </c>
      <c r="E231" s="40">
        <v>2.2</v>
      </c>
      <c r="F231" s="40">
        <v>36</v>
      </c>
      <c r="G231" s="41"/>
      <c r="H231" s="41">
        <f t="shared" si="7"/>
        <v>0</v>
      </c>
      <c r="I231" s="40"/>
    </row>
    <row r="232" customHeight="1" spans="1:9">
      <c r="A232" s="40">
        <v>6</v>
      </c>
      <c r="B232" s="40" t="s">
        <v>244</v>
      </c>
      <c r="C232" s="40" t="s">
        <v>245</v>
      </c>
      <c r="D232" s="40" t="s">
        <v>238</v>
      </c>
      <c r="E232" s="40">
        <v>2.7</v>
      </c>
      <c r="F232" s="40">
        <v>36</v>
      </c>
      <c r="G232" s="41"/>
      <c r="H232" s="41">
        <f t="shared" si="7"/>
        <v>0</v>
      </c>
      <c r="I232" s="40"/>
    </row>
    <row r="233" customHeight="1" spans="1:9">
      <c r="A233" s="40">
        <v>7</v>
      </c>
      <c r="B233" s="40" t="s">
        <v>246</v>
      </c>
      <c r="C233" s="40" t="s">
        <v>243</v>
      </c>
      <c r="D233" s="40" t="s">
        <v>238</v>
      </c>
      <c r="E233" s="40">
        <v>1.5</v>
      </c>
      <c r="F233" s="40">
        <v>36</v>
      </c>
      <c r="G233" s="41"/>
      <c r="H233" s="41">
        <f t="shared" si="7"/>
        <v>0</v>
      </c>
      <c r="I233" s="40"/>
    </row>
    <row r="234" customHeight="1" spans="1:9">
      <c r="A234" s="40">
        <v>8</v>
      </c>
      <c r="B234" s="40" t="s">
        <v>247</v>
      </c>
      <c r="C234" s="40" t="s">
        <v>248</v>
      </c>
      <c r="D234" s="40" t="s">
        <v>238</v>
      </c>
      <c r="E234" s="40">
        <v>2.2</v>
      </c>
      <c r="F234" s="40">
        <v>36</v>
      </c>
      <c r="G234" s="41"/>
      <c r="H234" s="41">
        <f t="shared" si="7"/>
        <v>0</v>
      </c>
      <c r="I234" s="40"/>
    </row>
    <row r="235" customHeight="1" spans="1:9">
      <c r="A235" s="40">
        <v>9</v>
      </c>
      <c r="B235" s="40" t="s">
        <v>24</v>
      </c>
      <c r="C235" s="40" t="s">
        <v>239</v>
      </c>
      <c r="D235" s="40" t="s">
        <v>238</v>
      </c>
      <c r="E235" s="40">
        <v>1</v>
      </c>
      <c r="F235" s="40">
        <v>36</v>
      </c>
      <c r="G235" s="41"/>
      <c r="H235" s="41">
        <f t="shared" si="7"/>
        <v>0</v>
      </c>
      <c r="I235" s="40"/>
    </row>
    <row r="236" customHeight="1" spans="1:9">
      <c r="A236" s="40">
        <v>10</v>
      </c>
      <c r="B236" s="40" t="s">
        <v>249</v>
      </c>
      <c r="C236" s="40" t="s">
        <v>243</v>
      </c>
      <c r="D236" s="40" t="s">
        <v>238</v>
      </c>
      <c r="E236" s="40">
        <v>3</v>
      </c>
      <c r="F236" s="40">
        <v>36</v>
      </c>
      <c r="G236" s="41"/>
      <c r="H236" s="41">
        <f t="shared" si="7"/>
        <v>0</v>
      </c>
      <c r="I236" s="40"/>
    </row>
    <row r="237" customHeight="1" spans="1:9">
      <c r="A237" s="40">
        <v>11</v>
      </c>
      <c r="B237" s="45" t="s">
        <v>250</v>
      </c>
      <c r="C237" s="45" t="s">
        <v>251</v>
      </c>
      <c r="D237" s="40" t="s">
        <v>238</v>
      </c>
      <c r="E237" s="40">
        <v>1.65</v>
      </c>
      <c r="F237" s="40">
        <v>36</v>
      </c>
      <c r="G237" s="41"/>
      <c r="H237" s="41">
        <f t="shared" si="7"/>
        <v>0</v>
      </c>
      <c r="I237" s="40"/>
    </row>
    <row r="238" customHeight="1" spans="1:9">
      <c r="A238" s="40">
        <v>12</v>
      </c>
      <c r="B238" s="40" t="s">
        <v>252</v>
      </c>
      <c r="C238" s="40" t="s">
        <v>243</v>
      </c>
      <c r="D238" s="40" t="s">
        <v>238</v>
      </c>
      <c r="E238" s="40">
        <v>2.7</v>
      </c>
      <c r="F238" s="40">
        <v>36</v>
      </c>
      <c r="G238" s="41"/>
      <c r="H238" s="41">
        <f t="shared" si="7"/>
        <v>0</v>
      </c>
      <c r="I238" s="40"/>
    </row>
    <row r="239" customHeight="1" spans="1:9">
      <c r="A239" s="40">
        <v>13</v>
      </c>
      <c r="B239" s="40" t="s">
        <v>253</v>
      </c>
      <c r="C239" s="40" t="s">
        <v>243</v>
      </c>
      <c r="D239" s="40" t="s">
        <v>238</v>
      </c>
      <c r="E239" s="40">
        <v>2.6</v>
      </c>
      <c r="F239" s="40">
        <v>36</v>
      </c>
      <c r="G239" s="41"/>
      <c r="H239" s="41">
        <f t="shared" si="7"/>
        <v>0</v>
      </c>
      <c r="I239" s="40"/>
    </row>
    <row r="240" customHeight="1" spans="1:9">
      <c r="A240" s="40">
        <v>14</v>
      </c>
      <c r="B240" s="40" t="s">
        <v>254</v>
      </c>
      <c r="C240" s="40" t="s">
        <v>243</v>
      </c>
      <c r="D240" s="40" t="s">
        <v>238</v>
      </c>
      <c r="E240" s="40">
        <v>5</v>
      </c>
      <c r="F240" s="40">
        <v>36</v>
      </c>
      <c r="G240" s="41"/>
      <c r="H240" s="41">
        <f t="shared" si="7"/>
        <v>0</v>
      </c>
      <c r="I240" s="40"/>
    </row>
    <row r="241" customHeight="1" spans="1:9">
      <c r="A241" s="40">
        <v>15</v>
      </c>
      <c r="B241" s="40" t="s">
        <v>255</v>
      </c>
      <c r="C241" s="40" t="s">
        <v>243</v>
      </c>
      <c r="D241" s="40" t="s">
        <v>238</v>
      </c>
      <c r="E241" s="40">
        <v>5.2</v>
      </c>
      <c r="F241" s="40">
        <v>36</v>
      </c>
      <c r="G241" s="41"/>
      <c r="H241" s="41">
        <f t="shared" si="7"/>
        <v>0</v>
      </c>
      <c r="I241" s="40"/>
    </row>
    <row r="242" customHeight="1" spans="1:9">
      <c r="A242" s="40">
        <v>16</v>
      </c>
      <c r="B242" s="40" t="s">
        <v>256</v>
      </c>
      <c r="C242" s="40" t="s">
        <v>239</v>
      </c>
      <c r="D242" s="40" t="s">
        <v>238</v>
      </c>
      <c r="E242" s="40">
        <v>5.6</v>
      </c>
      <c r="F242" s="40">
        <v>36</v>
      </c>
      <c r="G242" s="41"/>
      <c r="H242" s="41">
        <f t="shared" si="7"/>
        <v>0</v>
      </c>
      <c r="I242" s="40"/>
    </row>
    <row r="243" customHeight="1" spans="1:9">
      <c r="A243" s="40">
        <v>17</v>
      </c>
      <c r="B243" s="40" t="s">
        <v>257</v>
      </c>
      <c r="C243" s="40" t="s">
        <v>239</v>
      </c>
      <c r="D243" s="40" t="s">
        <v>238</v>
      </c>
      <c r="E243" s="40">
        <v>6</v>
      </c>
      <c r="F243" s="40">
        <v>36</v>
      </c>
      <c r="G243" s="41"/>
      <c r="H243" s="41">
        <f t="shared" si="7"/>
        <v>0</v>
      </c>
      <c r="I243" s="40"/>
    </row>
    <row r="244" customHeight="1" spans="1:9">
      <c r="A244" s="40">
        <v>18</v>
      </c>
      <c r="B244" s="40" t="s">
        <v>42</v>
      </c>
      <c r="C244" s="40" t="s">
        <v>237</v>
      </c>
      <c r="D244" s="40" t="s">
        <v>238</v>
      </c>
      <c r="E244" s="40">
        <v>5.5</v>
      </c>
      <c r="F244" s="40">
        <v>36</v>
      </c>
      <c r="G244" s="41"/>
      <c r="H244" s="41">
        <f t="shared" si="7"/>
        <v>0</v>
      </c>
      <c r="I244" s="40" t="s">
        <v>258</v>
      </c>
    </row>
    <row r="245" customHeight="1" spans="1:9">
      <c r="A245" s="40">
        <v>19</v>
      </c>
      <c r="B245" s="40" t="s">
        <v>43</v>
      </c>
      <c r="C245" s="40" t="s">
        <v>237</v>
      </c>
      <c r="D245" s="40" t="s">
        <v>238</v>
      </c>
      <c r="E245" s="40">
        <v>5.6</v>
      </c>
      <c r="F245" s="40">
        <v>36</v>
      </c>
      <c r="G245" s="41"/>
      <c r="H245" s="41">
        <f t="shared" si="7"/>
        <v>0</v>
      </c>
      <c r="I245" s="40"/>
    </row>
    <row r="246" customHeight="1" spans="1:9">
      <c r="A246" s="40">
        <v>20</v>
      </c>
      <c r="B246" s="40" t="s">
        <v>259</v>
      </c>
      <c r="C246" s="40" t="s">
        <v>243</v>
      </c>
      <c r="D246" s="40" t="s">
        <v>238</v>
      </c>
      <c r="E246" s="40">
        <v>5.2</v>
      </c>
      <c r="F246" s="40">
        <v>36</v>
      </c>
      <c r="G246" s="41"/>
      <c r="H246" s="41">
        <f t="shared" si="7"/>
        <v>0</v>
      </c>
      <c r="I246" s="40"/>
    </row>
    <row r="247" customHeight="1" spans="1:9">
      <c r="A247" s="40">
        <v>21</v>
      </c>
      <c r="B247" s="40" t="s">
        <v>260</v>
      </c>
      <c r="C247" s="40" t="s">
        <v>239</v>
      </c>
      <c r="D247" s="40" t="s">
        <v>238</v>
      </c>
      <c r="E247" s="40">
        <v>10.8</v>
      </c>
      <c r="F247" s="40">
        <v>36</v>
      </c>
      <c r="G247" s="41"/>
      <c r="H247" s="41">
        <f t="shared" si="7"/>
        <v>0</v>
      </c>
      <c r="I247" s="40"/>
    </row>
    <row r="248" customHeight="1" spans="1:9">
      <c r="A248" s="40">
        <v>22</v>
      </c>
      <c r="B248" s="40" t="s">
        <v>261</v>
      </c>
      <c r="C248" s="40" t="s">
        <v>262</v>
      </c>
      <c r="D248" s="40" t="s">
        <v>238</v>
      </c>
      <c r="E248" s="40">
        <v>1.2</v>
      </c>
      <c r="F248" s="40">
        <v>36</v>
      </c>
      <c r="G248" s="41"/>
      <c r="H248" s="41">
        <f t="shared" si="7"/>
        <v>0</v>
      </c>
      <c r="I248" s="40"/>
    </row>
    <row r="249" customHeight="1" spans="1:9">
      <c r="A249" s="40">
        <v>23</v>
      </c>
      <c r="B249" s="40" t="s">
        <v>47</v>
      </c>
      <c r="C249" s="40" t="s">
        <v>239</v>
      </c>
      <c r="D249" s="40" t="s">
        <v>238</v>
      </c>
      <c r="E249" s="40">
        <v>2.4</v>
      </c>
      <c r="F249" s="40">
        <v>36</v>
      </c>
      <c r="G249" s="41"/>
      <c r="H249" s="41">
        <f t="shared" si="7"/>
        <v>0</v>
      </c>
      <c r="I249" s="40"/>
    </row>
    <row r="250" customHeight="1" spans="1:9">
      <c r="A250" s="40">
        <v>24</v>
      </c>
      <c r="B250" s="40" t="s">
        <v>263</v>
      </c>
      <c r="C250" s="40" t="s">
        <v>243</v>
      </c>
      <c r="D250" s="40" t="s">
        <v>238</v>
      </c>
      <c r="E250" s="40">
        <v>9.4</v>
      </c>
      <c r="F250" s="40">
        <v>36</v>
      </c>
      <c r="G250" s="41"/>
      <c r="H250" s="41">
        <f t="shared" si="7"/>
        <v>0</v>
      </c>
      <c r="I250" s="40"/>
    </row>
    <row r="251" customHeight="1" spans="1:9">
      <c r="A251" s="40">
        <v>25</v>
      </c>
      <c r="B251" s="40" t="s">
        <v>264</v>
      </c>
      <c r="C251" s="40" t="s">
        <v>262</v>
      </c>
      <c r="D251" s="40" t="s">
        <v>238</v>
      </c>
      <c r="E251" s="40">
        <v>2.4</v>
      </c>
      <c r="F251" s="40">
        <v>36</v>
      </c>
      <c r="G251" s="41"/>
      <c r="H251" s="41">
        <f t="shared" si="7"/>
        <v>0</v>
      </c>
      <c r="I251" s="40"/>
    </row>
    <row r="252" customHeight="1" spans="1:9">
      <c r="A252" s="40">
        <v>26</v>
      </c>
      <c r="B252" s="40" t="s">
        <v>51</v>
      </c>
      <c r="C252" s="40" t="s">
        <v>237</v>
      </c>
      <c r="D252" s="40" t="s">
        <v>238</v>
      </c>
      <c r="E252" s="40">
        <v>2</v>
      </c>
      <c r="F252" s="40">
        <v>36</v>
      </c>
      <c r="G252" s="41"/>
      <c r="H252" s="41">
        <f t="shared" si="7"/>
        <v>0</v>
      </c>
      <c r="I252" s="40"/>
    </row>
    <row r="253" customHeight="1" spans="1:9">
      <c r="A253" s="40">
        <v>27</v>
      </c>
      <c r="B253" s="40" t="s">
        <v>52</v>
      </c>
      <c r="C253" s="40" t="s">
        <v>239</v>
      </c>
      <c r="D253" s="40" t="s">
        <v>238</v>
      </c>
      <c r="E253" s="40">
        <v>0.65</v>
      </c>
      <c r="F253" s="40">
        <v>36</v>
      </c>
      <c r="G253" s="41"/>
      <c r="H253" s="41">
        <f t="shared" si="7"/>
        <v>0</v>
      </c>
      <c r="I253" s="40"/>
    </row>
    <row r="254" customHeight="1" spans="1:9">
      <c r="A254" s="40">
        <v>28</v>
      </c>
      <c r="B254" s="40" t="s">
        <v>53</v>
      </c>
      <c r="C254" s="40" t="s">
        <v>239</v>
      </c>
      <c r="D254" s="40" t="s">
        <v>238</v>
      </c>
      <c r="E254" s="40">
        <v>0.6</v>
      </c>
      <c r="F254" s="40">
        <v>36</v>
      </c>
      <c r="G254" s="41"/>
      <c r="H254" s="41">
        <f t="shared" si="7"/>
        <v>0</v>
      </c>
      <c r="I254" s="40"/>
    </row>
    <row r="255" customHeight="1" spans="1:9">
      <c r="A255" s="40">
        <v>29</v>
      </c>
      <c r="B255" s="40" t="s">
        <v>265</v>
      </c>
      <c r="C255" s="40" t="s">
        <v>266</v>
      </c>
      <c r="D255" s="40" t="s">
        <v>238</v>
      </c>
      <c r="E255" s="40">
        <v>4</v>
      </c>
      <c r="F255" s="40">
        <v>36</v>
      </c>
      <c r="G255" s="41"/>
      <c r="H255" s="41">
        <f t="shared" si="7"/>
        <v>0</v>
      </c>
      <c r="I255" s="40"/>
    </row>
    <row r="256" customHeight="1" spans="1:9">
      <c r="A256" s="40">
        <v>30</v>
      </c>
      <c r="B256" s="40" t="s">
        <v>54</v>
      </c>
      <c r="C256" s="40" t="s">
        <v>245</v>
      </c>
      <c r="D256" s="40" t="s">
        <v>238</v>
      </c>
      <c r="E256" s="40">
        <v>4.2</v>
      </c>
      <c r="F256" s="40">
        <v>36</v>
      </c>
      <c r="G256" s="41"/>
      <c r="H256" s="41">
        <f t="shared" si="7"/>
        <v>0</v>
      </c>
      <c r="I256" s="40"/>
    </row>
    <row r="257" customHeight="1" spans="1:9">
      <c r="A257" s="40">
        <v>31</v>
      </c>
      <c r="B257" s="40" t="s">
        <v>57</v>
      </c>
      <c r="C257" s="40" t="s">
        <v>248</v>
      </c>
      <c r="D257" s="40" t="s">
        <v>238</v>
      </c>
      <c r="E257" s="40">
        <v>0.8</v>
      </c>
      <c r="F257" s="40">
        <v>36</v>
      </c>
      <c r="G257" s="41"/>
      <c r="H257" s="41">
        <f t="shared" si="7"/>
        <v>0</v>
      </c>
      <c r="I257" s="40"/>
    </row>
    <row r="258" customHeight="1" spans="1:9">
      <c r="A258" s="40">
        <v>32</v>
      </c>
      <c r="B258" s="40" t="s">
        <v>58</v>
      </c>
      <c r="C258" s="45" t="s">
        <v>251</v>
      </c>
      <c r="D258" s="40" t="s">
        <v>238</v>
      </c>
      <c r="E258" s="40">
        <v>1.95</v>
      </c>
      <c r="F258" s="40">
        <v>36</v>
      </c>
      <c r="G258" s="41"/>
      <c r="H258" s="41">
        <f t="shared" si="7"/>
        <v>0</v>
      </c>
      <c r="I258" s="40"/>
    </row>
    <row r="259" customHeight="1" spans="1:9">
      <c r="A259" s="40">
        <v>33</v>
      </c>
      <c r="B259" s="40" t="s">
        <v>59</v>
      </c>
      <c r="C259" s="40" t="s">
        <v>248</v>
      </c>
      <c r="D259" s="40" t="s">
        <v>238</v>
      </c>
      <c r="E259" s="40">
        <v>1.5</v>
      </c>
      <c r="F259" s="40">
        <v>36</v>
      </c>
      <c r="G259" s="41"/>
      <c r="H259" s="41">
        <f t="shared" si="7"/>
        <v>0</v>
      </c>
      <c r="I259" s="40"/>
    </row>
    <row r="260" customHeight="1" spans="1:9">
      <c r="A260" s="40">
        <v>34</v>
      </c>
      <c r="B260" s="40" t="s">
        <v>267</v>
      </c>
      <c r="C260" s="40" t="s">
        <v>268</v>
      </c>
      <c r="D260" s="40" t="s">
        <v>238</v>
      </c>
      <c r="E260" s="40">
        <v>5</v>
      </c>
      <c r="F260" s="40">
        <v>36</v>
      </c>
      <c r="G260" s="41"/>
      <c r="H260" s="41">
        <f t="shared" si="7"/>
        <v>0</v>
      </c>
      <c r="I260" s="40"/>
    </row>
    <row r="261" customHeight="1" spans="1:9">
      <c r="A261" s="40">
        <v>35</v>
      </c>
      <c r="B261" s="40" t="s">
        <v>269</v>
      </c>
      <c r="C261" s="40" t="s">
        <v>270</v>
      </c>
      <c r="D261" s="40" t="s">
        <v>238</v>
      </c>
      <c r="E261" s="40">
        <v>1.1</v>
      </c>
      <c r="F261" s="40">
        <v>36</v>
      </c>
      <c r="G261" s="41"/>
      <c r="H261" s="41">
        <f t="shared" si="7"/>
        <v>0</v>
      </c>
      <c r="I261" s="40"/>
    </row>
    <row r="262" customHeight="1" spans="1:9">
      <c r="A262" s="40">
        <v>36</v>
      </c>
      <c r="B262" s="40" t="s">
        <v>271</v>
      </c>
      <c r="C262" s="40" t="s">
        <v>270</v>
      </c>
      <c r="D262" s="40" t="s">
        <v>238</v>
      </c>
      <c r="E262" s="40">
        <v>2</v>
      </c>
      <c r="F262" s="40">
        <v>36</v>
      </c>
      <c r="G262" s="41"/>
      <c r="H262" s="41">
        <f t="shared" si="7"/>
        <v>0</v>
      </c>
      <c r="I262" s="40"/>
    </row>
    <row r="263" customHeight="1" spans="1:9">
      <c r="A263" s="40">
        <v>37</v>
      </c>
      <c r="B263" s="40" t="s">
        <v>272</v>
      </c>
      <c r="C263" s="40" t="s">
        <v>241</v>
      </c>
      <c r="D263" s="40" t="s">
        <v>238</v>
      </c>
      <c r="E263" s="40">
        <v>2.9</v>
      </c>
      <c r="F263" s="40">
        <v>29</v>
      </c>
      <c r="G263" s="41"/>
      <c r="H263" s="41">
        <f t="shared" si="7"/>
        <v>0</v>
      </c>
      <c r="I263" s="45" t="s">
        <v>67</v>
      </c>
    </row>
    <row r="264" customHeight="1" spans="1:9">
      <c r="A264" s="40">
        <v>38</v>
      </c>
      <c r="B264" s="40" t="s">
        <v>273</v>
      </c>
      <c r="C264" s="40" t="s">
        <v>243</v>
      </c>
      <c r="D264" s="40" t="s">
        <v>238</v>
      </c>
      <c r="E264" s="40">
        <v>2.6</v>
      </c>
      <c r="F264" s="40">
        <v>36</v>
      </c>
      <c r="G264" s="41"/>
      <c r="H264" s="41">
        <f t="shared" si="7"/>
        <v>0</v>
      </c>
      <c r="I264" s="40"/>
    </row>
    <row r="265" customHeight="1" spans="1:9">
      <c r="A265" s="40"/>
      <c r="B265" s="40" t="s">
        <v>68</v>
      </c>
      <c r="C265" s="40"/>
      <c r="E265" s="40">
        <f>SUM(E227:E264)</f>
        <v>126.25</v>
      </c>
      <c r="F265" s="40"/>
      <c r="G265" s="41"/>
      <c r="H265" s="48">
        <f>SUM(H227:H264)</f>
        <v>0</v>
      </c>
      <c r="I265" s="40"/>
    </row>
    <row r="266" customHeight="1" spans="1:9">
      <c r="A266" s="49" t="s">
        <v>274</v>
      </c>
      <c r="B266" s="50"/>
      <c r="C266" s="50"/>
      <c r="D266" s="50"/>
      <c r="E266" s="50"/>
      <c r="F266" s="59"/>
      <c r="G266" s="41"/>
      <c r="H266" s="41"/>
      <c r="I266" s="40"/>
    </row>
    <row r="267" customHeight="1" spans="1:9">
      <c r="A267" s="49" t="s">
        <v>275</v>
      </c>
      <c r="B267" s="50"/>
      <c r="C267" s="50"/>
      <c r="D267" s="50"/>
      <c r="E267" s="50"/>
      <c r="F267" s="59"/>
      <c r="G267" s="41"/>
      <c r="H267" s="41"/>
      <c r="I267" s="40"/>
    </row>
    <row r="268" customHeight="1" spans="1:9">
      <c r="A268" s="40" t="s">
        <v>3</v>
      </c>
      <c r="B268" s="40" t="s">
        <v>4</v>
      </c>
      <c r="C268" s="40" t="s">
        <v>5</v>
      </c>
      <c r="D268" s="40" t="s">
        <v>6</v>
      </c>
      <c r="E268" s="40" t="s">
        <v>7</v>
      </c>
      <c r="F268" s="40" t="s">
        <v>8</v>
      </c>
      <c r="G268" s="40" t="s">
        <v>9</v>
      </c>
      <c r="H268" s="40" t="s">
        <v>10</v>
      </c>
      <c r="I268" s="40" t="s">
        <v>11</v>
      </c>
    </row>
    <row r="269" customHeight="1" spans="1:9">
      <c r="A269" s="40">
        <v>1</v>
      </c>
      <c r="B269" s="40" t="s">
        <v>276</v>
      </c>
      <c r="C269" s="40" t="s">
        <v>277</v>
      </c>
      <c r="D269" s="40" t="s">
        <v>278</v>
      </c>
      <c r="E269" s="40">
        <v>41</v>
      </c>
      <c r="F269" s="40">
        <v>36</v>
      </c>
      <c r="G269" s="41"/>
      <c r="H269" s="41">
        <f t="shared" ref="H268:H282" si="8">E269*F269*G269</f>
        <v>0</v>
      </c>
      <c r="I269" s="40"/>
    </row>
    <row r="270" customHeight="1" spans="1:9">
      <c r="A270" s="40">
        <v>2</v>
      </c>
      <c r="B270" s="40" t="s">
        <v>279</v>
      </c>
      <c r="C270" s="40" t="s">
        <v>280</v>
      </c>
      <c r="D270" s="40" t="s">
        <v>278</v>
      </c>
      <c r="E270" s="40">
        <v>24</v>
      </c>
      <c r="F270" s="40">
        <v>36</v>
      </c>
      <c r="G270" s="41"/>
      <c r="H270" s="41">
        <f t="shared" si="8"/>
        <v>0</v>
      </c>
      <c r="I270" s="40"/>
    </row>
    <row r="271" customHeight="1" spans="1:9">
      <c r="A271" s="40">
        <v>3</v>
      </c>
      <c r="B271" s="40" t="s">
        <v>281</v>
      </c>
      <c r="C271" s="40" t="s">
        <v>282</v>
      </c>
      <c r="D271" s="40" t="s">
        <v>278</v>
      </c>
      <c r="E271" s="40">
        <v>43</v>
      </c>
      <c r="F271" s="40">
        <v>36</v>
      </c>
      <c r="G271" s="41"/>
      <c r="H271" s="41">
        <f t="shared" si="8"/>
        <v>0</v>
      </c>
      <c r="I271" s="40"/>
    </row>
    <row r="272" customHeight="1" spans="1:9">
      <c r="A272" s="40">
        <v>4</v>
      </c>
      <c r="B272" s="40" t="s">
        <v>283</v>
      </c>
      <c r="C272" s="40" t="s">
        <v>284</v>
      </c>
      <c r="D272" s="40" t="s">
        <v>278</v>
      </c>
      <c r="E272" s="40">
        <v>309</v>
      </c>
      <c r="F272" s="40">
        <v>36</v>
      </c>
      <c r="G272" s="41"/>
      <c r="H272" s="41">
        <f t="shared" si="8"/>
        <v>0</v>
      </c>
      <c r="I272" s="40"/>
    </row>
    <row r="273" customHeight="1" spans="1:9">
      <c r="A273" s="40">
        <v>5</v>
      </c>
      <c r="B273" s="40" t="s">
        <v>285</v>
      </c>
      <c r="C273" s="40" t="s">
        <v>286</v>
      </c>
      <c r="D273" s="40" t="s">
        <v>278</v>
      </c>
      <c r="E273" s="40">
        <v>41</v>
      </c>
      <c r="F273" s="40">
        <v>36</v>
      </c>
      <c r="G273" s="41"/>
      <c r="H273" s="41">
        <f t="shared" si="8"/>
        <v>0</v>
      </c>
      <c r="I273" s="40"/>
    </row>
    <row r="274" customHeight="1" spans="1:9">
      <c r="A274" s="40">
        <v>6</v>
      </c>
      <c r="B274" s="40" t="s">
        <v>287</v>
      </c>
      <c r="C274" s="40" t="s">
        <v>288</v>
      </c>
      <c r="D274" s="40" t="s">
        <v>289</v>
      </c>
      <c r="E274" s="40">
        <v>593</v>
      </c>
      <c r="F274" s="40">
        <v>36</v>
      </c>
      <c r="G274" s="41"/>
      <c r="H274" s="41">
        <f t="shared" si="8"/>
        <v>0</v>
      </c>
      <c r="I274" s="40"/>
    </row>
    <row r="275" customHeight="1" spans="1:9">
      <c r="A275" s="40">
        <v>7</v>
      </c>
      <c r="B275" s="40" t="s">
        <v>276</v>
      </c>
      <c r="C275" s="40" t="s">
        <v>290</v>
      </c>
      <c r="D275" s="40" t="s">
        <v>278</v>
      </c>
      <c r="E275" s="40">
        <v>71</v>
      </c>
      <c r="F275" s="40">
        <v>36</v>
      </c>
      <c r="G275" s="41"/>
      <c r="H275" s="41">
        <f t="shared" si="8"/>
        <v>0</v>
      </c>
      <c r="I275" s="40"/>
    </row>
    <row r="276" customHeight="1" spans="1:9">
      <c r="A276" s="40">
        <v>8</v>
      </c>
      <c r="B276" s="40" t="s">
        <v>291</v>
      </c>
      <c r="C276" s="40" t="s">
        <v>292</v>
      </c>
      <c r="D276" s="40" t="s">
        <v>278</v>
      </c>
      <c r="E276" s="40">
        <v>248</v>
      </c>
      <c r="F276" s="40">
        <v>36</v>
      </c>
      <c r="G276" s="41"/>
      <c r="H276" s="41">
        <f t="shared" si="8"/>
        <v>0</v>
      </c>
      <c r="I276" s="40"/>
    </row>
    <row r="277" customHeight="1" spans="1:9">
      <c r="A277" s="40">
        <v>9</v>
      </c>
      <c r="B277" s="40" t="s">
        <v>293</v>
      </c>
      <c r="C277" s="40" t="s">
        <v>294</v>
      </c>
      <c r="D277" s="40" t="s">
        <v>278</v>
      </c>
      <c r="E277" s="40">
        <v>24</v>
      </c>
      <c r="F277" s="40">
        <v>36</v>
      </c>
      <c r="G277" s="41"/>
      <c r="H277" s="41">
        <f t="shared" si="8"/>
        <v>0</v>
      </c>
      <c r="I277" s="40"/>
    </row>
    <row r="278" customHeight="1" spans="1:9">
      <c r="A278" s="40">
        <v>10</v>
      </c>
      <c r="B278" s="40" t="s">
        <v>295</v>
      </c>
      <c r="C278" s="40" t="s">
        <v>296</v>
      </c>
      <c r="D278" s="40" t="s">
        <v>278</v>
      </c>
      <c r="E278" s="40">
        <v>50</v>
      </c>
      <c r="F278" s="40">
        <v>36</v>
      </c>
      <c r="G278" s="41"/>
      <c r="H278" s="41">
        <f t="shared" si="8"/>
        <v>0</v>
      </c>
      <c r="I278" s="40"/>
    </row>
    <row r="279" customHeight="1" spans="1:9">
      <c r="A279" s="40">
        <v>11</v>
      </c>
      <c r="B279" s="40" t="s">
        <v>283</v>
      </c>
      <c r="C279" s="40" t="s">
        <v>297</v>
      </c>
      <c r="D279" s="40" t="s">
        <v>278</v>
      </c>
      <c r="E279" s="40">
        <v>9</v>
      </c>
      <c r="F279" s="40">
        <v>36</v>
      </c>
      <c r="G279" s="41"/>
      <c r="H279" s="41">
        <f t="shared" si="8"/>
        <v>0</v>
      </c>
      <c r="I279" s="40"/>
    </row>
    <row r="280" customHeight="1" spans="1:9">
      <c r="A280" s="40">
        <v>12</v>
      </c>
      <c r="B280" s="42" t="s">
        <v>283</v>
      </c>
      <c r="C280" s="42" t="s">
        <v>298</v>
      </c>
      <c r="D280" s="42" t="s">
        <v>278</v>
      </c>
      <c r="E280" s="42">
        <v>15</v>
      </c>
      <c r="F280" s="40">
        <v>36</v>
      </c>
      <c r="G280" s="41"/>
      <c r="H280" s="41">
        <f t="shared" si="8"/>
        <v>0</v>
      </c>
      <c r="I280" s="40"/>
    </row>
    <row r="281" customHeight="1" spans="1:9">
      <c r="A281" s="40">
        <v>13</v>
      </c>
      <c r="B281" s="42" t="s">
        <v>299</v>
      </c>
      <c r="C281" s="42" t="s">
        <v>300</v>
      </c>
      <c r="D281" s="42" t="s">
        <v>278</v>
      </c>
      <c r="E281" s="42">
        <v>2960</v>
      </c>
      <c r="F281" s="40">
        <v>36</v>
      </c>
      <c r="G281" s="41"/>
      <c r="H281" s="41">
        <f t="shared" si="8"/>
        <v>0</v>
      </c>
      <c r="I281" s="40"/>
    </row>
    <row r="282" customHeight="1" spans="1:9">
      <c r="A282" s="40"/>
      <c r="B282" s="40" t="s">
        <v>68</v>
      </c>
      <c r="C282" s="40"/>
      <c r="D282" s="40"/>
      <c r="E282" s="40">
        <f>SUM(E269:E281)</f>
        <v>4428</v>
      </c>
      <c r="F282" s="40"/>
      <c r="G282" s="41"/>
      <c r="H282" s="48">
        <f>SUM(H269:H281)</f>
        <v>0</v>
      </c>
      <c r="I282" s="40"/>
    </row>
    <row r="283" customHeight="1" spans="1:9">
      <c r="A283" s="49" t="s">
        <v>301</v>
      </c>
      <c r="B283" s="50"/>
      <c r="C283" s="50"/>
      <c r="D283" s="50"/>
      <c r="E283" s="50"/>
      <c r="F283" s="59"/>
      <c r="G283" s="41"/>
      <c r="H283" s="41"/>
      <c r="I283" s="40"/>
    </row>
    <row r="284" customHeight="1" spans="1:9">
      <c r="A284" s="40" t="s">
        <v>3</v>
      </c>
      <c r="B284" s="40" t="s">
        <v>4</v>
      </c>
      <c r="C284" s="40" t="s">
        <v>5</v>
      </c>
      <c r="D284" s="40" t="s">
        <v>6</v>
      </c>
      <c r="E284" s="40" t="s">
        <v>7</v>
      </c>
      <c r="F284" s="40" t="s">
        <v>8</v>
      </c>
      <c r="G284" s="40" t="s">
        <v>9</v>
      </c>
      <c r="H284" s="40" t="s">
        <v>10</v>
      </c>
      <c r="I284" s="40" t="s">
        <v>11</v>
      </c>
    </row>
    <row r="285" customHeight="1" spans="1:9">
      <c r="A285" s="40">
        <v>1</v>
      </c>
      <c r="B285" s="40" t="s">
        <v>276</v>
      </c>
      <c r="C285" s="40" t="s">
        <v>277</v>
      </c>
      <c r="D285" s="40" t="s">
        <v>278</v>
      </c>
      <c r="E285" s="40">
        <v>7</v>
      </c>
      <c r="F285" s="40">
        <v>36</v>
      </c>
      <c r="G285" s="41"/>
      <c r="H285" s="41">
        <f t="shared" ref="H284:H292" si="9">E285*F285*G285</f>
        <v>0</v>
      </c>
      <c r="I285" s="40"/>
    </row>
    <row r="286" customHeight="1" spans="1:9">
      <c r="A286" s="40">
        <v>2</v>
      </c>
      <c r="B286" s="40" t="s">
        <v>279</v>
      </c>
      <c r="C286" s="40" t="s">
        <v>280</v>
      </c>
      <c r="D286" s="40" t="s">
        <v>278</v>
      </c>
      <c r="E286" s="40">
        <v>13</v>
      </c>
      <c r="F286" s="40">
        <v>36</v>
      </c>
      <c r="G286" s="41"/>
      <c r="H286" s="41">
        <f t="shared" si="9"/>
        <v>0</v>
      </c>
      <c r="I286" s="40"/>
    </row>
    <row r="287" customHeight="1" spans="1:9">
      <c r="A287" s="40">
        <v>3</v>
      </c>
      <c r="B287" s="40" t="s">
        <v>283</v>
      </c>
      <c r="C287" s="40" t="s">
        <v>302</v>
      </c>
      <c r="D287" s="40" t="s">
        <v>278</v>
      </c>
      <c r="E287" s="40">
        <v>32</v>
      </c>
      <c r="F287" s="40">
        <v>36</v>
      </c>
      <c r="G287" s="41"/>
      <c r="H287" s="41">
        <f t="shared" si="9"/>
        <v>0</v>
      </c>
      <c r="I287" s="40"/>
    </row>
    <row r="288" customHeight="1" spans="1:9">
      <c r="A288" s="40">
        <v>4</v>
      </c>
      <c r="B288" s="40" t="s">
        <v>281</v>
      </c>
      <c r="C288" s="40" t="s">
        <v>282</v>
      </c>
      <c r="D288" s="40" t="s">
        <v>278</v>
      </c>
      <c r="E288" s="40">
        <v>25</v>
      </c>
      <c r="F288" s="40">
        <v>36</v>
      </c>
      <c r="G288" s="41"/>
      <c r="H288" s="41">
        <f t="shared" si="9"/>
        <v>0</v>
      </c>
      <c r="I288" s="40"/>
    </row>
    <row r="289" customHeight="1" spans="1:9">
      <c r="A289" s="40">
        <v>5</v>
      </c>
      <c r="B289" s="40" t="s">
        <v>303</v>
      </c>
      <c r="C289" s="40" t="s">
        <v>304</v>
      </c>
      <c r="D289" s="40" t="s">
        <v>278</v>
      </c>
      <c r="E289" s="40">
        <v>83</v>
      </c>
      <c r="F289" s="40">
        <v>36</v>
      </c>
      <c r="G289" s="41"/>
      <c r="H289" s="41">
        <f t="shared" si="9"/>
        <v>0</v>
      </c>
      <c r="I289" s="40"/>
    </row>
    <row r="290" customHeight="1" spans="1:9">
      <c r="A290" s="40">
        <v>6</v>
      </c>
      <c r="B290" s="40" t="s">
        <v>303</v>
      </c>
      <c r="C290" s="40" t="s">
        <v>305</v>
      </c>
      <c r="D290" s="40" t="s">
        <v>278</v>
      </c>
      <c r="E290" s="40">
        <v>22</v>
      </c>
      <c r="F290" s="40">
        <v>36</v>
      </c>
      <c r="G290" s="41"/>
      <c r="H290" s="41">
        <f t="shared" si="9"/>
        <v>0</v>
      </c>
      <c r="I290" s="40"/>
    </row>
    <row r="291" customHeight="1" spans="1:9">
      <c r="A291" s="40">
        <v>7</v>
      </c>
      <c r="B291" s="40" t="s">
        <v>306</v>
      </c>
      <c r="C291" s="40" t="s">
        <v>307</v>
      </c>
      <c r="D291" s="40" t="s">
        <v>278</v>
      </c>
      <c r="E291" s="40">
        <v>3</v>
      </c>
      <c r="F291" s="40">
        <v>36</v>
      </c>
      <c r="G291" s="41"/>
      <c r="H291" s="41">
        <f t="shared" si="9"/>
        <v>0</v>
      </c>
      <c r="I291" s="40"/>
    </row>
    <row r="292" customHeight="1" spans="1:9">
      <c r="A292" s="40"/>
      <c r="B292" s="40" t="s">
        <v>68</v>
      </c>
      <c r="C292" s="40"/>
      <c r="E292" s="40">
        <f>SUM(E285:E291)</f>
        <v>185</v>
      </c>
      <c r="F292" s="40"/>
      <c r="G292" s="41"/>
      <c r="H292" s="48">
        <f>SUM(H285:H291)</f>
        <v>0</v>
      </c>
      <c r="I292" s="40"/>
    </row>
    <row r="293" customHeight="1" spans="1:9">
      <c r="A293" s="49" t="s">
        <v>308</v>
      </c>
      <c r="B293" s="50"/>
      <c r="C293" s="50"/>
      <c r="D293" s="50"/>
      <c r="E293" s="50"/>
      <c r="F293" s="59"/>
      <c r="G293" s="41"/>
      <c r="H293" s="41"/>
      <c r="I293" s="40"/>
    </row>
    <row r="294" customHeight="1" spans="1:9">
      <c r="A294" s="40" t="s">
        <v>3</v>
      </c>
      <c r="B294" s="40" t="s">
        <v>4</v>
      </c>
      <c r="C294" s="40" t="s">
        <v>5</v>
      </c>
      <c r="D294" s="40" t="s">
        <v>6</v>
      </c>
      <c r="E294" s="40" t="s">
        <v>7</v>
      </c>
      <c r="F294" s="40" t="s">
        <v>8</v>
      </c>
      <c r="G294" s="40" t="s">
        <v>9</v>
      </c>
      <c r="H294" s="40" t="s">
        <v>10</v>
      </c>
      <c r="I294" s="40" t="s">
        <v>11</v>
      </c>
    </row>
    <row r="295" customHeight="1" spans="1:9">
      <c r="A295" s="40">
        <v>1</v>
      </c>
      <c r="B295" s="40" t="s">
        <v>276</v>
      </c>
      <c r="C295" s="40" t="s">
        <v>309</v>
      </c>
      <c r="D295" s="40" t="s">
        <v>278</v>
      </c>
      <c r="E295" s="42">
        <v>7</v>
      </c>
      <c r="F295" s="40">
        <v>36</v>
      </c>
      <c r="G295" s="41"/>
      <c r="H295" s="41">
        <f t="shared" ref="H294:H300" si="10">E295*F295*G295</f>
        <v>0</v>
      </c>
      <c r="I295" s="40"/>
    </row>
    <row r="296" customHeight="1" spans="1:9">
      <c r="A296" s="40">
        <v>2</v>
      </c>
      <c r="B296" s="40" t="s">
        <v>276</v>
      </c>
      <c r="C296" s="40" t="s">
        <v>310</v>
      </c>
      <c r="D296" s="40" t="s">
        <v>278</v>
      </c>
      <c r="E296" s="42">
        <v>57</v>
      </c>
      <c r="F296" s="40">
        <v>36</v>
      </c>
      <c r="G296" s="41"/>
      <c r="H296" s="41">
        <f t="shared" si="10"/>
        <v>0</v>
      </c>
      <c r="I296" s="40"/>
    </row>
    <row r="297" customHeight="1" spans="1:9">
      <c r="A297" s="40">
        <v>3</v>
      </c>
      <c r="B297" s="40" t="s">
        <v>311</v>
      </c>
      <c r="C297" s="40" t="s">
        <v>312</v>
      </c>
      <c r="D297" s="40" t="s">
        <v>278</v>
      </c>
      <c r="E297" s="42">
        <v>20</v>
      </c>
      <c r="F297" s="40">
        <v>36</v>
      </c>
      <c r="G297" s="41"/>
      <c r="H297" s="41">
        <f t="shared" si="10"/>
        <v>0</v>
      </c>
      <c r="I297" s="40"/>
    </row>
    <row r="298" customHeight="1" spans="1:9">
      <c r="A298" s="40">
        <v>4</v>
      </c>
      <c r="B298" s="40" t="s">
        <v>281</v>
      </c>
      <c r="C298" s="40" t="s">
        <v>282</v>
      </c>
      <c r="D298" s="40" t="s">
        <v>278</v>
      </c>
      <c r="E298" s="42">
        <v>65</v>
      </c>
      <c r="F298" s="40">
        <v>36</v>
      </c>
      <c r="G298" s="41"/>
      <c r="H298" s="41">
        <f t="shared" si="10"/>
        <v>0</v>
      </c>
      <c r="I298" s="40"/>
    </row>
    <row r="299" customHeight="1" spans="1:9">
      <c r="A299" s="40">
        <v>5</v>
      </c>
      <c r="B299" s="40" t="s">
        <v>313</v>
      </c>
      <c r="C299" s="40" t="s">
        <v>314</v>
      </c>
      <c r="D299" s="40" t="s">
        <v>278</v>
      </c>
      <c r="E299" s="42">
        <v>32</v>
      </c>
      <c r="F299" s="40">
        <v>36</v>
      </c>
      <c r="G299" s="41"/>
      <c r="H299" s="41">
        <f t="shared" si="10"/>
        <v>0</v>
      </c>
      <c r="I299" s="40"/>
    </row>
    <row r="300" customHeight="1" spans="1:9">
      <c r="A300" s="40"/>
      <c r="B300" s="40" t="s">
        <v>68</v>
      </c>
      <c r="C300" s="40"/>
      <c r="E300" s="40">
        <f>SUM(E295:E299)</f>
        <v>181</v>
      </c>
      <c r="F300" s="40"/>
      <c r="G300" s="41"/>
      <c r="H300" s="48">
        <f>SUM(H295:H299)</f>
        <v>0</v>
      </c>
      <c r="I300" s="40"/>
    </row>
    <row r="301" customHeight="1" spans="1:9">
      <c r="A301" s="49" t="s">
        <v>315</v>
      </c>
      <c r="B301" s="50"/>
      <c r="C301" s="50"/>
      <c r="D301" s="50"/>
      <c r="E301" s="50"/>
      <c r="F301" s="59"/>
      <c r="G301" s="41"/>
      <c r="H301" s="41"/>
      <c r="I301" s="40"/>
    </row>
    <row r="302" customHeight="1" spans="1:9">
      <c r="A302" s="40" t="s">
        <v>3</v>
      </c>
      <c r="B302" s="40" t="s">
        <v>4</v>
      </c>
      <c r="C302" s="40" t="s">
        <v>5</v>
      </c>
      <c r="D302" s="40" t="s">
        <v>6</v>
      </c>
      <c r="E302" s="40" t="s">
        <v>7</v>
      </c>
      <c r="F302" s="40" t="s">
        <v>8</v>
      </c>
      <c r="G302" s="40" t="s">
        <v>9</v>
      </c>
      <c r="H302" s="40" t="s">
        <v>10</v>
      </c>
      <c r="I302" s="40" t="s">
        <v>11</v>
      </c>
    </row>
    <row r="303" customHeight="1" spans="1:9">
      <c r="A303" s="40">
        <v>1</v>
      </c>
      <c r="B303" s="40" t="s">
        <v>311</v>
      </c>
      <c r="C303" s="40" t="s">
        <v>316</v>
      </c>
      <c r="D303" s="40" t="s">
        <v>278</v>
      </c>
      <c r="E303" s="40">
        <v>176</v>
      </c>
      <c r="F303" s="40">
        <v>36</v>
      </c>
      <c r="G303" s="41"/>
      <c r="H303" s="41">
        <f t="shared" ref="H302:H333" si="11">E303*F303*G303</f>
        <v>0</v>
      </c>
      <c r="I303" s="40"/>
    </row>
    <row r="304" customHeight="1" spans="1:9">
      <c r="A304" s="40">
        <v>2</v>
      </c>
      <c r="B304" s="40" t="s">
        <v>281</v>
      </c>
      <c r="C304" s="40" t="s">
        <v>282</v>
      </c>
      <c r="D304" s="40" t="s">
        <v>278</v>
      </c>
      <c r="E304" s="40">
        <v>61</v>
      </c>
      <c r="F304" s="40">
        <v>36</v>
      </c>
      <c r="G304" s="41"/>
      <c r="H304" s="41">
        <f t="shared" si="11"/>
        <v>0</v>
      </c>
      <c r="I304" s="40"/>
    </row>
    <row r="305" customHeight="1" spans="1:9">
      <c r="A305" s="40">
        <v>3</v>
      </c>
      <c r="B305" s="40" t="s">
        <v>317</v>
      </c>
      <c r="C305" s="40" t="s">
        <v>318</v>
      </c>
      <c r="D305" s="40" t="s">
        <v>278</v>
      </c>
      <c r="E305" s="40">
        <v>78</v>
      </c>
      <c r="F305" s="40">
        <v>36</v>
      </c>
      <c r="G305" s="41"/>
      <c r="H305" s="41">
        <f t="shared" si="11"/>
        <v>0</v>
      </c>
      <c r="I305" s="40"/>
    </row>
    <row r="306" customHeight="1" spans="1:9">
      <c r="A306" s="40">
        <v>4</v>
      </c>
      <c r="B306" s="40" t="s">
        <v>276</v>
      </c>
      <c r="C306" s="40" t="s">
        <v>290</v>
      </c>
      <c r="D306" s="40" t="s">
        <v>278</v>
      </c>
      <c r="E306" s="40">
        <v>117</v>
      </c>
      <c r="F306" s="40">
        <v>36</v>
      </c>
      <c r="G306" s="41"/>
      <c r="H306" s="41">
        <f t="shared" si="11"/>
        <v>0</v>
      </c>
      <c r="I306" s="40"/>
    </row>
    <row r="307" customHeight="1" spans="1:9">
      <c r="A307" s="40">
        <v>5</v>
      </c>
      <c r="B307" s="40" t="s">
        <v>319</v>
      </c>
      <c r="C307" s="40" t="s">
        <v>320</v>
      </c>
      <c r="D307" s="40" t="s">
        <v>278</v>
      </c>
      <c r="E307" s="40">
        <v>32</v>
      </c>
      <c r="F307" s="40">
        <v>36</v>
      </c>
      <c r="G307" s="41"/>
      <c r="H307" s="41">
        <f t="shared" si="11"/>
        <v>0</v>
      </c>
      <c r="I307" s="40"/>
    </row>
    <row r="308" customHeight="1" spans="1:9">
      <c r="A308" s="40">
        <v>6</v>
      </c>
      <c r="B308" s="40" t="s">
        <v>321</v>
      </c>
      <c r="C308" s="40" t="s">
        <v>322</v>
      </c>
      <c r="D308" s="40" t="s">
        <v>278</v>
      </c>
      <c r="E308" s="40">
        <v>5</v>
      </c>
      <c r="F308" s="40">
        <v>36</v>
      </c>
      <c r="G308" s="41"/>
      <c r="H308" s="41">
        <f t="shared" si="11"/>
        <v>0</v>
      </c>
      <c r="I308" s="40"/>
    </row>
    <row r="309" customHeight="1" spans="1:9">
      <c r="A309" s="40">
        <v>7</v>
      </c>
      <c r="B309" s="40" t="s">
        <v>323</v>
      </c>
      <c r="C309" s="40" t="s">
        <v>324</v>
      </c>
      <c r="D309" s="40" t="s">
        <v>278</v>
      </c>
      <c r="E309" s="40">
        <v>25</v>
      </c>
      <c r="F309" s="40">
        <v>36</v>
      </c>
      <c r="G309" s="41"/>
      <c r="H309" s="41">
        <f t="shared" si="11"/>
        <v>0</v>
      </c>
      <c r="I309" s="40"/>
    </row>
    <row r="310" customHeight="1" spans="1:9">
      <c r="A310" s="40">
        <v>8</v>
      </c>
      <c r="B310" s="40" t="s">
        <v>325</v>
      </c>
      <c r="C310" s="40" t="s">
        <v>326</v>
      </c>
      <c r="D310" s="40" t="s">
        <v>289</v>
      </c>
      <c r="E310" s="40">
        <v>786</v>
      </c>
      <c r="F310" s="40">
        <v>36</v>
      </c>
      <c r="G310" s="41"/>
      <c r="H310" s="41">
        <f t="shared" si="11"/>
        <v>0</v>
      </c>
      <c r="I310" s="40"/>
    </row>
    <row r="311" customHeight="1" spans="1:9">
      <c r="A311" s="40">
        <v>9</v>
      </c>
      <c r="B311" s="40" t="s">
        <v>327</v>
      </c>
      <c r="C311" s="40" t="s">
        <v>328</v>
      </c>
      <c r="D311" s="40" t="s">
        <v>278</v>
      </c>
      <c r="E311" s="40">
        <v>4</v>
      </c>
      <c r="F311" s="40">
        <v>36</v>
      </c>
      <c r="G311" s="41"/>
      <c r="H311" s="41">
        <f t="shared" si="11"/>
        <v>0</v>
      </c>
      <c r="I311" s="40"/>
    </row>
    <row r="312" customHeight="1" spans="1:9">
      <c r="A312" s="40">
        <v>10</v>
      </c>
      <c r="B312" s="40" t="s">
        <v>293</v>
      </c>
      <c r="C312" s="40" t="s">
        <v>329</v>
      </c>
      <c r="D312" s="40" t="s">
        <v>278</v>
      </c>
      <c r="E312" s="40">
        <v>611</v>
      </c>
      <c r="F312" s="40">
        <v>36</v>
      </c>
      <c r="G312" s="41"/>
      <c r="H312" s="41">
        <f t="shared" si="11"/>
        <v>0</v>
      </c>
      <c r="I312" s="40"/>
    </row>
    <row r="313" customHeight="1" spans="1:9">
      <c r="A313" s="40">
        <v>11</v>
      </c>
      <c r="B313" s="40" t="s">
        <v>330</v>
      </c>
      <c r="C313" s="40" t="s">
        <v>331</v>
      </c>
      <c r="D313" s="40" t="s">
        <v>289</v>
      </c>
      <c r="E313" s="40">
        <v>791</v>
      </c>
      <c r="F313" s="40">
        <v>36</v>
      </c>
      <c r="G313" s="41"/>
      <c r="H313" s="41">
        <f t="shared" si="11"/>
        <v>0</v>
      </c>
      <c r="I313" s="40"/>
    </row>
    <row r="314" customHeight="1" spans="1:9">
      <c r="A314" s="40">
        <v>12</v>
      </c>
      <c r="B314" s="40" t="s">
        <v>332</v>
      </c>
      <c r="C314" s="40" t="s">
        <v>333</v>
      </c>
      <c r="D314" s="40" t="s">
        <v>289</v>
      </c>
      <c r="E314" s="40">
        <v>241</v>
      </c>
      <c r="F314" s="40">
        <v>36</v>
      </c>
      <c r="G314" s="41"/>
      <c r="H314" s="41">
        <f t="shared" si="11"/>
        <v>0</v>
      </c>
      <c r="I314" s="40"/>
    </row>
    <row r="315" customHeight="1" spans="1:9">
      <c r="A315" s="40">
        <v>13</v>
      </c>
      <c r="B315" s="40" t="s">
        <v>295</v>
      </c>
      <c r="C315" s="40" t="s">
        <v>331</v>
      </c>
      <c r="D315" s="40" t="s">
        <v>289</v>
      </c>
      <c r="E315" s="40">
        <v>404</v>
      </c>
      <c r="F315" s="40">
        <v>36</v>
      </c>
      <c r="G315" s="41"/>
      <c r="H315" s="41">
        <f t="shared" si="11"/>
        <v>0</v>
      </c>
      <c r="I315" s="40"/>
    </row>
    <row r="316" customHeight="1" spans="1:9">
      <c r="A316" s="40">
        <v>14</v>
      </c>
      <c r="B316" s="40" t="s">
        <v>334</v>
      </c>
      <c r="C316" s="40" t="s">
        <v>335</v>
      </c>
      <c r="D316" s="40" t="s">
        <v>289</v>
      </c>
      <c r="E316" s="40">
        <v>14</v>
      </c>
      <c r="F316" s="40">
        <v>36</v>
      </c>
      <c r="G316" s="41"/>
      <c r="H316" s="41">
        <f t="shared" si="11"/>
        <v>0</v>
      </c>
      <c r="I316" s="40"/>
    </row>
    <row r="317" customHeight="1" spans="1:9">
      <c r="A317" s="40">
        <v>15</v>
      </c>
      <c r="B317" s="40" t="s">
        <v>336</v>
      </c>
      <c r="C317" s="40" t="s">
        <v>337</v>
      </c>
      <c r="D317" s="40" t="s">
        <v>289</v>
      </c>
      <c r="E317" s="40">
        <v>73</v>
      </c>
      <c r="F317" s="40">
        <v>36</v>
      </c>
      <c r="G317" s="41"/>
      <c r="H317" s="41">
        <f t="shared" si="11"/>
        <v>0</v>
      </c>
      <c r="I317" s="40"/>
    </row>
    <row r="318" customHeight="1" spans="1:9">
      <c r="A318" s="40">
        <v>16</v>
      </c>
      <c r="B318" s="40" t="s">
        <v>338</v>
      </c>
      <c r="C318" s="40" t="s">
        <v>339</v>
      </c>
      <c r="D318" s="40" t="s">
        <v>278</v>
      </c>
      <c r="E318" s="40">
        <v>2500</v>
      </c>
      <c r="F318" s="40">
        <v>36</v>
      </c>
      <c r="G318" s="41"/>
      <c r="H318" s="41">
        <f t="shared" si="11"/>
        <v>0</v>
      </c>
      <c r="I318" s="40"/>
    </row>
    <row r="319" customHeight="1" spans="1:9">
      <c r="A319" s="40">
        <v>17</v>
      </c>
      <c r="B319" s="61" t="s">
        <v>340</v>
      </c>
      <c r="C319" s="40" t="s">
        <v>341</v>
      </c>
      <c r="D319" s="40" t="s">
        <v>278</v>
      </c>
      <c r="E319" s="40">
        <v>40</v>
      </c>
      <c r="F319" s="40">
        <v>36</v>
      </c>
      <c r="G319" s="41"/>
      <c r="H319" s="41">
        <f t="shared" si="11"/>
        <v>0</v>
      </c>
      <c r="I319" s="40"/>
    </row>
    <row r="320" customHeight="1" spans="1:9">
      <c r="A320" s="40">
        <v>18</v>
      </c>
      <c r="B320" s="62"/>
      <c r="C320" s="40" t="s">
        <v>342</v>
      </c>
      <c r="D320" s="40" t="s">
        <v>278</v>
      </c>
      <c r="E320" s="40">
        <v>59</v>
      </c>
      <c r="F320" s="40">
        <v>36</v>
      </c>
      <c r="G320" s="41"/>
      <c r="H320" s="41">
        <f t="shared" si="11"/>
        <v>0</v>
      </c>
      <c r="I320" s="40"/>
    </row>
    <row r="321" customHeight="1" spans="1:9">
      <c r="A321" s="40">
        <v>19</v>
      </c>
      <c r="B321" s="61" t="s">
        <v>283</v>
      </c>
      <c r="C321" s="40" t="s">
        <v>343</v>
      </c>
      <c r="D321" s="40" t="s">
        <v>278</v>
      </c>
      <c r="E321" s="40">
        <v>207</v>
      </c>
      <c r="F321" s="40">
        <v>36</v>
      </c>
      <c r="G321" s="41"/>
      <c r="H321" s="41">
        <f t="shared" si="11"/>
        <v>0</v>
      </c>
      <c r="I321" s="40"/>
    </row>
    <row r="322" customHeight="1" spans="1:9">
      <c r="A322" s="40">
        <v>20</v>
      </c>
      <c r="B322" s="63"/>
      <c r="C322" s="40" t="s">
        <v>344</v>
      </c>
      <c r="D322" s="40" t="s">
        <v>278</v>
      </c>
      <c r="E322" s="40">
        <v>56</v>
      </c>
      <c r="F322" s="40">
        <v>36</v>
      </c>
      <c r="G322" s="41"/>
      <c r="H322" s="41">
        <f t="shared" si="11"/>
        <v>0</v>
      </c>
      <c r="I322" s="40"/>
    </row>
    <row r="323" customHeight="1" spans="1:9">
      <c r="A323" s="40">
        <v>21</v>
      </c>
      <c r="B323" s="63"/>
      <c r="C323" s="42" t="s">
        <v>345</v>
      </c>
      <c r="D323" s="42" t="s">
        <v>278</v>
      </c>
      <c r="E323" s="42">
        <v>6</v>
      </c>
      <c r="F323" s="40">
        <v>36</v>
      </c>
      <c r="G323" s="41"/>
      <c r="H323" s="41">
        <f t="shared" si="11"/>
        <v>0</v>
      </c>
      <c r="I323" s="40"/>
    </row>
    <row r="324" customHeight="1" spans="1:9">
      <c r="A324" s="40">
        <v>22</v>
      </c>
      <c r="B324" s="62"/>
      <c r="C324" s="40" t="s">
        <v>346</v>
      </c>
      <c r="D324" s="40" t="s">
        <v>278</v>
      </c>
      <c r="E324" s="40">
        <v>12</v>
      </c>
      <c r="F324" s="40">
        <v>36</v>
      </c>
      <c r="G324" s="41"/>
      <c r="H324" s="41">
        <f t="shared" si="11"/>
        <v>0</v>
      </c>
      <c r="I324" s="40"/>
    </row>
    <row r="325" customHeight="1" spans="1:9">
      <c r="A325" s="40">
        <v>23</v>
      </c>
      <c r="B325" s="40" t="s">
        <v>347</v>
      </c>
      <c r="C325" s="40" t="s">
        <v>348</v>
      </c>
      <c r="D325" s="40" t="s">
        <v>278</v>
      </c>
      <c r="E325" s="40">
        <v>2</v>
      </c>
      <c r="F325" s="40">
        <v>36</v>
      </c>
      <c r="G325" s="41"/>
      <c r="H325" s="41">
        <f t="shared" si="11"/>
        <v>0</v>
      </c>
      <c r="I325" s="40"/>
    </row>
    <row r="326" customHeight="1" spans="1:9">
      <c r="A326" s="40">
        <v>24</v>
      </c>
      <c r="B326" s="40" t="s">
        <v>283</v>
      </c>
      <c r="C326" s="40" t="s">
        <v>349</v>
      </c>
      <c r="D326" s="40" t="s">
        <v>278</v>
      </c>
      <c r="E326" s="40">
        <v>20</v>
      </c>
      <c r="F326" s="40">
        <v>36</v>
      </c>
      <c r="G326" s="41"/>
      <c r="H326" s="41">
        <f t="shared" si="11"/>
        <v>0</v>
      </c>
      <c r="I326" s="40"/>
    </row>
    <row r="327" customHeight="1" spans="1:9">
      <c r="A327" s="40">
        <v>25</v>
      </c>
      <c r="B327" s="40" t="s">
        <v>350</v>
      </c>
      <c r="C327" s="40" t="s">
        <v>351</v>
      </c>
      <c r="D327" s="40" t="s">
        <v>278</v>
      </c>
      <c r="E327" s="40">
        <v>2</v>
      </c>
      <c r="F327" s="40">
        <v>36</v>
      </c>
      <c r="G327" s="41"/>
      <c r="H327" s="41">
        <f t="shared" si="11"/>
        <v>0</v>
      </c>
      <c r="I327" s="40"/>
    </row>
    <row r="328" customHeight="1" spans="1:9">
      <c r="A328" s="40">
        <v>26</v>
      </c>
      <c r="B328" s="61" t="s">
        <v>352</v>
      </c>
      <c r="C328" s="40" t="s">
        <v>353</v>
      </c>
      <c r="D328" s="40" t="s">
        <v>278</v>
      </c>
      <c r="E328" s="40">
        <v>9</v>
      </c>
      <c r="F328" s="40">
        <v>36</v>
      </c>
      <c r="G328" s="41"/>
      <c r="H328" s="41">
        <f t="shared" si="11"/>
        <v>0</v>
      </c>
      <c r="I328" s="40"/>
    </row>
    <row r="329" customHeight="1" spans="1:9">
      <c r="A329" s="40">
        <v>27</v>
      </c>
      <c r="B329" s="63"/>
      <c r="C329" s="40" t="s">
        <v>354</v>
      </c>
      <c r="D329" s="40" t="s">
        <v>278</v>
      </c>
      <c r="E329" s="40">
        <v>26</v>
      </c>
      <c r="F329" s="40">
        <v>36</v>
      </c>
      <c r="G329" s="41"/>
      <c r="H329" s="41">
        <f t="shared" si="11"/>
        <v>0</v>
      </c>
      <c r="I329" s="40"/>
    </row>
    <row r="330" customHeight="1" spans="1:9">
      <c r="A330" s="40">
        <v>28</v>
      </c>
      <c r="B330" s="62"/>
      <c r="C330" s="40" t="s">
        <v>355</v>
      </c>
      <c r="D330" s="40" t="s">
        <v>278</v>
      </c>
      <c r="E330" s="40">
        <v>7</v>
      </c>
      <c r="F330" s="40">
        <v>36</v>
      </c>
      <c r="G330" s="41"/>
      <c r="H330" s="41">
        <f t="shared" si="11"/>
        <v>0</v>
      </c>
      <c r="I330" s="40"/>
    </row>
    <row r="331" customHeight="1" spans="1:9">
      <c r="A331" s="40">
        <v>29</v>
      </c>
      <c r="B331" s="61" t="s">
        <v>356</v>
      </c>
      <c r="C331" s="40" t="s">
        <v>357</v>
      </c>
      <c r="D331" s="40" t="s">
        <v>278</v>
      </c>
      <c r="E331" s="40">
        <v>31</v>
      </c>
      <c r="F331" s="40">
        <v>36</v>
      </c>
      <c r="G331" s="41"/>
      <c r="H331" s="41">
        <f t="shared" si="11"/>
        <v>0</v>
      </c>
      <c r="I331" s="40"/>
    </row>
    <row r="332" customHeight="1" spans="1:9">
      <c r="A332" s="40">
        <v>30</v>
      </c>
      <c r="B332" s="62"/>
      <c r="C332" s="40" t="s">
        <v>358</v>
      </c>
      <c r="D332" s="40" t="s">
        <v>278</v>
      </c>
      <c r="E332" s="40">
        <v>20</v>
      </c>
      <c r="F332" s="40">
        <v>36</v>
      </c>
      <c r="G332" s="41"/>
      <c r="H332" s="41">
        <f t="shared" si="11"/>
        <v>0</v>
      </c>
      <c r="I332" s="40"/>
    </row>
    <row r="333" customHeight="1" spans="1:9">
      <c r="A333" s="40"/>
      <c r="B333" s="40" t="s">
        <v>68</v>
      </c>
      <c r="C333" s="40"/>
      <c r="D333" s="40"/>
      <c r="E333" s="40">
        <f>SUM(E303:E332)</f>
        <v>6415</v>
      </c>
      <c r="F333" s="40"/>
      <c r="G333" s="41"/>
      <c r="H333" s="48">
        <f>SUM(H303:H332)</f>
        <v>0</v>
      </c>
      <c r="I333" s="40"/>
    </row>
    <row r="334" customHeight="1" spans="1:9">
      <c r="A334" s="49" t="s">
        <v>359</v>
      </c>
      <c r="B334" s="50"/>
      <c r="C334" s="50"/>
      <c r="D334" s="50"/>
      <c r="E334" s="50"/>
      <c r="F334" s="50"/>
      <c r="G334" s="41"/>
      <c r="H334" s="41"/>
      <c r="I334" s="59"/>
    </row>
    <row r="335" customHeight="1" spans="1:9">
      <c r="A335" s="40" t="s">
        <v>3</v>
      </c>
      <c r="B335" s="40" t="s">
        <v>4</v>
      </c>
      <c r="C335" s="40" t="s">
        <v>5</v>
      </c>
      <c r="D335" s="40" t="s">
        <v>6</v>
      </c>
      <c r="E335" s="40" t="s">
        <v>7</v>
      </c>
      <c r="F335" s="40" t="s">
        <v>8</v>
      </c>
      <c r="G335" s="40" t="s">
        <v>9</v>
      </c>
      <c r="H335" s="40" t="s">
        <v>10</v>
      </c>
      <c r="I335" s="40" t="s">
        <v>11</v>
      </c>
    </row>
    <row r="336" customHeight="1" spans="1:9">
      <c r="A336" s="40">
        <v>1</v>
      </c>
      <c r="B336" s="40" t="s">
        <v>281</v>
      </c>
      <c r="C336" s="40" t="s">
        <v>282</v>
      </c>
      <c r="D336" s="40" t="s">
        <v>278</v>
      </c>
      <c r="E336" s="40">
        <v>31</v>
      </c>
      <c r="F336" s="40">
        <v>36</v>
      </c>
      <c r="G336" s="41"/>
      <c r="H336" s="41">
        <f t="shared" ref="H335:H354" si="12">E336*F336*G336</f>
        <v>0</v>
      </c>
      <c r="I336" s="40"/>
    </row>
    <row r="337" customHeight="1" spans="1:9">
      <c r="A337" s="40">
        <v>2</v>
      </c>
      <c r="B337" s="40" t="s">
        <v>317</v>
      </c>
      <c r="C337" s="40" t="s">
        <v>318</v>
      </c>
      <c r="D337" s="40" t="s">
        <v>278</v>
      </c>
      <c r="E337" s="40">
        <v>513</v>
      </c>
      <c r="F337" s="40">
        <v>36</v>
      </c>
      <c r="G337" s="41"/>
      <c r="H337" s="41">
        <f t="shared" si="12"/>
        <v>0</v>
      </c>
      <c r="I337" s="40"/>
    </row>
    <row r="338" customHeight="1" spans="1:9">
      <c r="A338" s="40">
        <v>3</v>
      </c>
      <c r="B338" s="40" t="s">
        <v>360</v>
      </c>
      <c r="C338" s="40" t="s">
        <v>361</v>
      </c>
      <c r="D338" s="40" t="s">
        <v>278</v>
      </c>
      <c r="E338" s="40">
        <v>27</v>
      </c>
      <c r="F338" s="40">
        <v>36</v>
      </c>
      <c r="G338" s="41"/>
      <c r="H338" s="41">
        <f t="shared" si="12"/>
        <v>0</v>
      </c>
      <c r="I338" s="40"/>
    </row>
    <row r="339" customHeight="1" spans="1:9">
      <c r="A339" s="40">
        <v>4</v>
      </c>
      <c r="B339" s="40" t="s">
        <v>293</v>
      </c>
      <c r="C339" s="40" t="s">
        <v>362</v>
      </c>
      <c r="D339" s="40" t="s">
        <v>278</v>
      </c>
      <c r="E339" s="40">
        <v>6</v>
      </c>
      <c r="F339" s="40">
        <v>36</v>
      </c>
      <c r="G339" s="41"/>
      <c r="H339" s="41">
        <f t="shared" si="12"/>
        <v>0</v>
      </c>
      <c r="I339" s="40"/>
    </row>
    <row r="340" customHeight="1" spans="1:9">
      <c r="A340" s="40">
        <v>5</v>
      </c>
      <c r="B340" s="40" t="s">
        <v>363</v>
      </c>
      <c r="C340" s="40" t="s">
        <v>364</v>
      </c>
      <c r="D340" s="40" t="s">
        <v>278</v>
      </c>
      <c r="E340" s="40">
        <v>46</v>
      </c>
      <c r="F340" s="40">
        <v>36</v>
      </c>
      <c r="G340" s="41"/>
      <c r="H340" s="41">
        <f t="shared" si="12"/>
        <v>0</v>
      </c>
      <c r="I340" s="40"/>
    </row>
    <row r="341" customHeight="1" spans="1:9">
      <c r="A341" s="40">
        <v>6</v>
      </c>
      <c r="B341" s="40" t="s">
        <v>283</v>
      </c>
      <c r="C341" s="40" t="s">
        <v>284</v>
      </c>
      <c r="D341" s="40" t="s">
        <v>278</v>
      </c>
      <c r="E341" s="40">
        <v>411</v>
      </c>
      <c r="F341" s="40">
        <v>36</v>
      </c>
      <c r="G341" s="41"/>
      <c r="H341" s="41">
        <f t="shared" si="12"/>
        <v>0</v>
      </c>
      <c r="I341" s="40"/>
    </row>
    <row r="342" customHeight="1" spans="1:9">
      <c r="A342" s="40">
        <v>7</v>
      </c>
      <c r="B342" s="61" t="s">
        <v>340</v>
      </c>
      <c r="C342" s="40" t="s">
        <v>342</v>
      </c>
      <c r="D342" s="40" t="s">
        <v>278</v>
      </c>
      <c r="E342" s="40">
        <v>56</v>
      </c>
      <c r="F342" s="40">
        <v>36</v>
      </c>
      <c r="G342" s="41"/>
      <c r="H342" s="41">
        <f t="shared" si="12"/>
        <v>0</v>
      </c>
      <c r="I342" s="40"/>
    </row>
    <row r="343" customHeight="1" spans="1:9">
      <c r="A343" s="40">
        <v>8</v>
      </c>
      <c r="B343" s="62"/>
      <c r="C343" s="40" t="s">
        <v>341</v>
      </c>
      <c r="D343" s="40" t="s">
        <v>278</v>
      </c>
      <c r="E343" s="40">
        <v>40</v>
      </c>
      <c r="F343" s="40">
        <v>36</v>
      </c>
      <c r="G343" s="41"/>
      <c r="H343" s="41">
        <f t="shared" si="12"/>
        <v>0</v>
      </c>
      <c r="I343" s="40"/>
    </row>
    <row r="344" customHeight="1" spans="1:9">
      <c r="A344" s="40">
        <v>9</v>
      </c>
      <c r="B344" s="40" t="s">
        <v>330</v>
      </c>
      <c r="C344" s="40" t="s">
        <v>331</v>
      </c>
      <c r="D344" s="40" t="s">
        <v>289</v>
      </c>
      <c r="E344" s="40">
        <v>240</v>
      </c>
      <c r="F344" s="40">
        <v>36</v>
      </c>
      <c r="G344" s="41"/>
      <c r="H344" s="41">
        <f t="shared" si="12"/>
        <v>0</v>
      </c>
      <c r="I344" s="40"/>
    </row>
    <row r="345" customHeight="1" spans="1:9">
      <c r="A345" s="40">
        <v>10</v>
      </c>
      <c r="B345" s="40" t="s">
        <v>293</v>
      </c>
      <c r="C345" s="40" t="s">
        <v>365</v>
      </c>
      <c r="D345" s="40" t="s">
        <v>278</v>
      </c>
      <c r="E345" s="40">
        <v>286</v>
      </c>
      <c r="F345" s="40">
        <v>36</v>
      </c>
      <c r="G345" s="41"/>
      <c r="H345" s="41">
        <f t="shared" si="12"/>
        <v>0</v>
      </c>
      <c r="I345" s="40"/>
    </row>
    <row r="346" customHeight="1" spans="1:9">
      <c r="A346" s="40">
        <v>11</v>
      </c>
      <c r="B346" s="40" t="s">
        <v>334</v>
      </c>
      <c r="C346" s="40" t="s">
        <v>366</v>
      </c>
      <c r="D346" s="40" t="s">
        <v>278</v>
      </c>
      <c r="E346" s="40">
        <v>16</v>
      </c>
      <c r="F346" s="40">
        <v>36</v>
      </c>
      <c r="G346" s="41"/>
      <c r="H346" s="41">
        <f t="shared" si="12"/>
        <v>0</v>
      </c>
      <c r="I346" s="40"/>
    </row>
    <row r="347" customHeight="1" spans="1:9">
      <c r="A347" s="40">
        <v>12</v>
      </c>
      <c r="B347" s="40" t="s">
        <v>367</v>
      </c>
      <c r="C347" s="40" t="s">
        <v>368</v>
      </c>
      <c r="D347" s="40" t="s">
        <v>278</v>
      </c>
      <c r="E347" s="40">
        <v>27</v>
      </c>
      <c r="F347" s="40">
        <v>36</v>
      </c>
      <c r="G347" s="41"/>
      <c r="H347" s="41">
        <f t="shared" si="12"/>
        <v>0</v>
      </c>
      <c r="I347" s="40"/>
    </row>
    <row r="348" customHeight="1" spans="1:9">
      <c r="A348" s="40">
        <v>13</v>
      </c>
      <c r="B348" s="40" t="s">
        <v>306</v>
      </c>
      <c r="C348" s="40" t="s">
        <v>369</v>
      </c>
      <c r="D348" s="40" t="s">
        <v>278</v>
      </c>
      <c r="E348" s="40">
        <v>2</v>
      </c>
      <c r="F348" s="40">
        <v>36</v>
      </c>
      <c r="G348" s="41"/>
      <c r="H348" s="41">
        <f t="shared" si="12"/>
        <v>0</v>
      </c>
      <c r="I348" s="40"/>
    </row>
    <row r="349" customHeight="1" spans="1:9">
      <c r="A349" s="40">
        <v>14</v>
      </c>
      <c r="B349" s="40" t="s">
        <v>370</v>
      </c>
      <c r="C349" s="40" t="s">
        <v>371</v>
      </c>
      <c r="D349" s="40" t="s">
        <v>278</v>
      </c>
      <c r="E349" s="40">
        <v>3</v>
      </c>
      <c r="F349" s="40">
        <v>36</v>
      </c>
      <c r="G349" s="41"/>
      <c r="H349" s="41">
        <f t="shared" si="12"/>
        <v>0</v>
      </c>
      <c r="I349" s="40"/>
    </row>
    <row r="350" customHeight="1" spans="1:9">
      <c r="A350" s="40">
        <v>15</v>
      </c>
      <c r="B350" s="64" t="s">
        <v>372</v>
      </c>
      <c r="C350" s="42" t="s">
        <v>373</v>
      </c>
      <c r="D350" s="42" t="s">
        <v>278</v>
      </c>
      <c r="E350" s="42">
        <v>70</v>
      </c>
      <c r="F350" s="40">
        <v>36</v>
      </c>
      <c r="G350" s="41"/>
      <c r="H350" s="41">
        <f t="shared" si="12"/>
        <v>0</v>
      </c>
      <c r="I350" s="40"/>
    </row>
    <row r="351" customHeight="1" spans="1:9">
      <c r="A351" s="40">
        <v>16</v>
      </c>
      <c r="B351" s="42" t="s">
        <v>285</v>
      </c>
      <c r="C351" s="42" t="s">
        <v>286</v>
      </c>
      <c r="D351" s="42" t="s">
        <v>278</v>
      </c>
      <c r="E351" s="42">
        <v>11</v>
      </c>
      <c r="F351" s="40">
        <v>36</v>
      </c>
      <c r="G351" s="41"/>
      <c r="H351" s="41">
        <f t="shared" si="12"/>
        <v>0</v>
      </c>
      <c r="I351" s="40"/>
    </row>
    <row r="352" customHeight="1" spans="1:9">
      <c r="A352" s="40">
        <v>17</v>
      </c>
      <c r="B352" s="42" t="s">
        <v>303</v>
      </c>
      <c r="C352" s="42" t="s">
        <v>374</v>
      </c>
      <c r="D352" s="42" t="s">
        <v>278</v>
      </c>
      <c r="E352" s="42">
        <v>31</v>
      </c>
      <c r="F352" s="40">
        <v>36</v>
      </c>
      <c r="G352" s="41"/>
      <c r="H352" s="41">
        <f t="shared" si="12"/>
        <v>0</v>
      </c>
      <c r="I352" s="40"/>
    </row>
    <row r="353" customHeight="1" spans="1:9">
      <c r="A353" s="40">
        <v>18</v>
      </c>
      <c r="B353" s="42" t="s">
        <v>291</v>
      </c>
      <c r="C353" s="42" t="s">
        <v>375</v>
      </c>
      <c r="D353" s="42" t="s">
        <v>278</v>
      </c>
      <c r="E353" s="42">
        <v>13</v>
      </c>
      <c r="F353" s="40">
        <v>36</v>
      </c>
      <c r="G353" s="41"/>
      <c r="H353" s="41">
        <f t="shared" si="12"/>
        <v>0</v>
      </c>
      <c r="I353" s="40"/>
    </row>
    <row r="354" customHeight="1" spans="1:9">
      <c r="A354" s="40"/>
      <c r="B354" s="40" t="s">
        <v>68</v>
      </c>
      <c r="C354" s="40"/>
      <c r="D354" s="40"/>
      <c r="E354" s="40">
        <f>SUM(E336:E353)</f>
        <v>1829</v>
      </c>
      <c r="F354" s="40"/>
      <c r="G354" s="41"/>
      <c r="H354" s="48">
        <f>SUM(H336:H353)</f>
        <v>0</v>
      </c>
      <c r="I354" s="40"/>
    </row>
    <row r="355" customHeight="1" spans="1:9">
      <c r="A355" s="49" t="s">
        <v>376</v>
      </c>
      <c r="B355" s="50"/>
      <c r="C355" s="50"/>
      <c r="D355" s="50"/>
      <c r="E355" s="50"/>
      <c r="F355" s="59"/>
      <c r="G355" s="41"/>
      <c r="H355" s="41"/>
      <c r="I355" s="40"/>
    </row>
    <row r="356" customHeight="1" spans="1:9">
      <c r="A356" s="40" t="s">
        <v>3</v>
      </c>
      <c r="B356" s="40" t="s">
        <v>4</v>
      </c>
      <c r="C356" s="40" t="s">
        <v>5</v>
      </c>
      <c r="D356" s="40" t="s">
        <v>6</v>
      </c>
      <c r="E356" s="40" t="s">
        <v>7</v>
      </c>
      <c r="F356" s="40" t="s">
        <v>8</v>
      </c>
      <c r="G356" s="40" t="s">
        <v>9</v>
      </c>
      <c r="H356" s="40" t="s">
        <v>10</v>
      </c>
      <c r="I356" s="40" t="s">
        <v>11</v>
      </c>
    </row>
    <row r="357" customHeight="1" spans="1:9">
      <c r="A357" s="40">
        <v>1</v>
      </c>
      <c r="B357" s="40" t="s">
        <v>377</v>
      </c>
      <c r="C357" s="40" t="s">
        <v>378</v>
      </c>
      <c r="D357" s="40" t="s">
        <v>278</v>
      </c>
      <c r="E357" s="40">
        <v>585</v>
      </c>
      <c r="F357" s="40">
        <v>36</v>
      </c>
      <c r="G357" s="41"/>
      <c r="H357" s="41">
        <f t="shared" ref="H356:H373" si="13">E357*F357*G357</f>
        <v>0</v>
      </c>
      <c r="I357" s="40"/>
    </row>
    <row r="358" customHeight="1" spans="1:9">
      <c r="A358" s="40">
        <v>2</v>
      </c>
      <c r="B358" s="40" t="s">
        <v>283</v>
      </c>
      <c r="C358" s="40" t="s">
        <v>379</v>
      </c>
      <c r="D358" s="40" t="s">
        <v>278</v>
      </c>
      <c r="E358" s="40">
        <v>713</v>
      </c>
      <c r="F358" s="40">
        <v>36</v>
      </c>
      <c r="G358" s="41"/>
      <c r="H358" s="41">
        <f t="shared" si="13"/>
        <v>0</v>
      </c>
      <c r="I358" s="40"/>
    </row>
    <row r="359" customHeight="1" spans="1:9">
      <c r="A359" s="40">
        <v>3</v>
      </c>
      <c r="B359" s="40" t="s">
        <v>313</v>
      </c>
      <c r="C359" s="40" t="s">
        <v>380</v>
      </c>
      <c r="D359" s="40" t="s">
        <v>278</v>
      </c>
      <c r="E359" s="40">
        <v>156</v>
      </c>
      <c r="F359" s="40">
        <v>36</v>
      </c>
      <c r="G359" s="41"/>
      <c r="H359" s="41">
        <f t="shared" si="13"/>
        <v>0</v>
      </c>
      <c r="I359" s="40"/>
    </row>
    <row r="360" customHeight="1" spans="1:9">
      <c r="A360" s="40">
        <v>4</v>
      </c>
      <c r="B360" s="40" t="s">
        <v>381</v>
      </c>
      <c r="C360" s="40" t="s">
        <v>382</v>
      </c>
      <c r="D360" s="40" t="s">
        <v>278</v>
      </c>
      <c r="E360" s="40">
        <v>84</v>
      </c>
      <c r="F360" s="40">
        <v>36</v>
      </c>
      <c r="G360" s="41"/>
      <c r="H360" s="41">
        <f t="shared" si="13"/>
        <v>0</v>
      </c>
      <c r="I360" s="40"/>
    </row>
    <row r="361" customHeight="1" spans="1:9">
      <c r="A361" s="40">
        <v>5</v>
      </c>
      <c r="B361" s="40" t="s">
        <v>340</v>
      </c>
      <c r="C361" s="40" t="s">
        <v>341</v>
      </c>
      <c r="D361" s="40" t="s">
        <v>278</v>
      </c>
      <c r="E361" s="40">
        <v>11</v>
      </c>
      <c r="F361" s="40">
        <v>36</v>
      </c>
      <c r="G361" s="41"/>
      <c r="H361" s="41">
        <f t="shared" si="13"/>
        <v>0</v>
      </c>
      <c r="I361" s="40"/>
    </row>
    <row r="362" customHeight="1" spans="1:9">
      <c r="A362" s="40">
        <v>6</v>
      </c>
      <c r="B362" s="40" t="s">
        <v>383</v>
      </c>
      <c r="C362" s="40" t="s">
        <v>365</v>
      </c>
      <c r="D362" s="40" t="s">
        <v>278</v>
      </c>
      <c r="E362" s="40">
        <v>270</v>
      </c>
      <c r="F362" s="40">
        <v>36</v>
      </c>
      <c r="G362" s="41"/>
      <c r="H362" s="41">
        <f t="shared" si="13"/>
        <v>0</v>
      </c>
      <c r="I362" s="40"/>
    </row>
    <row r="363" customHeight="1" spans="1:9">
      <c r="A363" s="40">
        <v>7</v>
      </c>
      <c r="B363" s="40" t="s">
        <v>383</v>
      </c>
      <c r="C363" s="40" t="s">
        <v>384</v>
      </c>
      <c r="D363" s="40" t="s">
        <v>278</v>
      </c>
      <c r="E363" s="42">
        <v>760</v>
      </c>
      <c r="F363" s="40">
        <v>36</v>
      </c>
      <c r="G363" s="41"/>
      <c r="H363" s="41">
        <f t="shared" si="13"/>
        <v>0</v>
      </c>
      <c r="I363" s="40"/>
    </row>
    <row r="364" customHeight="1" spans="1:9">
      <c r="A364" s="40">
        <v>8</v>
      </c>
      <c r="B364" s="40" t="s">
        <v>385</v>
      </c>
      <c r="C364" s="40" t="s">
        <v>386</v>
      </c>
      <c r="D364" s="40" t="s">
        <v>289</v>
      </c>
      <c r="E364" s="40">
        <v>453</v>
      </c>
      <c r="F364" s="40">
        <v>36</v>
      </c>
      <c r="G364" s="41"/>
      <c r="H364" s="41">
        <f t="shared" si="13"/>
        <v>0</v>
      </c>
      <c r="I364" s="40"/>
    </row>
    <row r="365" customHeight="1" spans="1:9">
      <c r="A365" s="40">
        <v>9</v>
      </c>
      <c r="B365" s="40" t="s">
        <v>295</v>
      </c>
      <c r="C365" s="40" t="s">
        <v>387</v>
      </c>
      <c r="D365" s="40" t="s">
        <v>289</v>
      </c>
      <c r="E365" s="40">
        <v>364</v>
      </c>
      <c r="F365" s="40">
        <v>36</v>
      </c>
      <c r="G365" s="41"/>
      <c r="H365" s="41">
        <f t="shared" si="13"/>
        <v>0</v>
      </c>
      <c r="I365" s="40"/>
    </row>
    <row r="366" customHeight="1" spans="1:9">
      <c r="A366" s="40">
        <v>10</v>
      </c>
      <c r="B366" s="40" t="s">
        <v>293</v>
      </c>
      <c r="C366" s="40" t="s">
        <v>365</v>
      </c>
      <c r="D366" s="40" t="s">
        <v>278</v>
      </c>
      <c r="E366" s="40">
        <v>124</v>
      </c>
      <c r="F366" s="40">
        <v>36</v>
      </c>
      <c r="G366" s="41"/>
      <c r="H366" s="41">
        <f t="shared" si="13"/>
        <v>0</v>
      </c>
      <c r="I366" s="40"/>
    </row>
    <row r="367" customHeight="1" spans="1:9">
      <c r="A367" s="40">
        <v>11</v>
      </c>
      <c r="B367" s="40" t="s">
        <v>283</v>
      </c>
      <c r="C367" s="40" t="s">
        <v>349</v>
      </c>
      <c r="D367" s="40" t="s">
        <v>278</v>
      </c>
      <c r="E367" s="40">
        <v>55</v>
      </c>
      <c r="F367" s="40">
        <v>36</v>
      </c>
      <c r="G367" s="41"/>
      <c r="H367" s="41">
        <f t="shared" si="13"/>
        <v>0</v>
      </c>
      <c r="I367" s="40"/>
    </row>
    <row r="368" customHeight="1" spans="1:9">
      <c r="A368" s="40">
        <v>12</v>
      </c>
      <c r="B368" s="40" t="s">
        <v>352</v>
      </c>
      <c r="C368" s="40" t="s">
        <v>353</v>
      </c>
      <c r="D368" s="40" t="s">
        <v>278</v>
      </c>
      <c r="E368" s="40">
        <v>35</v>
      </c>
      <c r="F368" s="40">
        <v>36</v>
      </c>
      <c r="G368" s="41"/>
      <c r="H368" s="41">
        <f t="shared" si="13"/>
        <v>0</v>
      </c>
      <c r="I368" s="40"/>
    </row>
    <row r="369" customHeight="1" spans="1:9">
      <c r="A369" s="40">
        <v>13</v>
      </c>
      <c r="B369" s="40" t="s">
        <v>352</v>
      </c>
      <c r="C369" s="40" t="s">
        <v>354</v>
      </c>
      <c r="D369" s="40" t="s">
        <v>278</v>
      </c>
      <c r="E369" s="40">
        <v>50</v>
      </c>
      <c r="F369" s="40">
        <v>36</v>
      </c>
      <c r="G369" s="41"/>
      <c r="H369" s="41">
        <f t="shared" si="13"/>
        <v>0</v>
      </c>
      <c r="I369" s="40"/>
    </row>
    <row r="370" customHeight="1" spans="1:9">
      <c r="A370" s="40">
        <v>14</v>
      </c>
      <c r="B370" s="40" t="s">
        <v>352</v>
      </c>
      <c r="C370" s="40" t="s">
        <v>388</v>
      </c>
      <c r="D370" s="40" t="s">
        <v>278</v>
      </c>
      <c r="E370" s="40">
        <v>6</v>
      </c>
      <c r="F370" s="40">
        <v>36</v>
      </c>
      <c r="G370" s="41"/>
      <c r="H370" s="41">
        <f t="shared" si="13"/>
        <v>0</v>
      </c>
      <c r="I370" s="40"/>
    </row>
    <row r="371" customHeight="1" spans="1:9">
      <c r="A371" s="40">
        <v>15</v>
      </c>
      <c r="B371" s="40" t="s">
        <v>317</v>
      </c>
      <c r="C371" s="40" t="s">
        <v>389</v>
      </c>
      <c r="D371" s="40" t="s">
        <v>278</v>
      </c>
      <c r="E371" s="40">
        <v>49</v>
      </c>
      <c r="F371" s="40">
        <v>36</v>
      </c>
      <c r="G371" s="41"/>
      <c r="H371" s="41">
        <f t="shared" si="13"/>
        <v>0</v>
      </c>
      <c r="I371" s="40"/>
    </row>
    <row r="372" customHeight="1" spans="1:9">
      <c r="A372" s="40">
        <v>16</v>
      </c>
      <c r="B372" s="40" t="s">
        <v>317</v>
      </c>
      <c r="C372" s="40" t="s">
        <v>390</v>
      </c>
      <c r="D372" s="40" t="s">
        <v>278</v>
      </c>
      <c r="E372" s="40">
        <v>47</v>
      </c>
      <c r="F372" s="40">
        <v>36</v>
      </c>
      <c r="G372" s="41"/>
      <c r="H372" s="41">
        <f t="shared" si="13"/>
        <v>0</v>
      </c>
      <c r="I372" s="40"/>
    </row>
    <row r="373" customHeight="1" spans="1:9">
      <c r="A373" s="40"/>
      <c r="B373" s="40" t="s">
        <v>68</v>
      </c>
      <c r="C373" s="40"/>
      <c r="D373" s="40"/>
      <c r="E373" s="40">
        <f>SUM(E357:E372)</f>
        <v>3762</v>
      </c>
      <c r="F373" s="40"/>
      <c r="G373" s="41"/>
      <c r="H373" s="48">
        <f>SUM(H357:H372)</f>
        <v>0</v>
      </c>
      <c r="I373" s="40"/>
    </row>
    <row r="374" customHeight="1" spans="1:9">
      <c r="A374" s="49" t="s">
        <v>391</v>
      </c>
      <c r="B374" s="50"/>
      <c r="C374" s="50"/>
      <c r="D374" s="50"/>
      <c r="E374" s="50"/>
      <c r="F374" s="59"/>
      <c r="G374" s="41"/>
      <c r="H374" s="41"/>
      <c r="I374" s="40"/>
    </row>
    <row r="375" customHeight="1" spans="1:9">
      <c r="A375" s="40" t="s">
        <v>3</v>
      </c>
      <c r="B375" s="40" t="s">
        <v>4</v>
      </c>
      <c r="C375" s="40" t="s">
        <v>5</v>
      </c>
      <c r="D375" s="40" t="s">
        <v>6</v>
      </c>
      <c r="E375" s="40" t="s">
        <v>7</v>
      </c>
      <c r="F375" s="40" t="s">
        <v>8</v>
      </c>
      <c r="G375" s="40" t="s">
        <v>9</v>
      </c>
      <c r="H375" s="40" t="s">
        <v>10</v>
      </c>
      <c r="I375" s="40" t="s">
        <v>11</v>
      </c>
    </row>
    <row r="376" customHeight="1" spans="1:9">
      <c r="A376" s="40">
        <v>1</v>
      </c>
      <c r="B376" s="40" t="s">
        <v>392</v>
      </c>
      <c r="C376" s="40"/>
      <c r="D376" s="40" t="s">
        <v>393</v>
      </c>
      <c r="E376" s="40">
        <v>1</v>
      </c>
      <c r="F376" s="40">
        <v>36</v>
      </c>
      <c r="G376" s="41"/>
      <c r="H376" s="41">
        <f t="shared" ref="H375:H393" si="14">E376*F376*G376</f>
        <v>0</v>
      </c>
      <c r="I376" s="40"/>
    </row>
    <row r="377" customHeight="1" spans="1:9">
      <c r="A377" s="40">
        <v>2</v>
      </c>
      <c r="B377" s="40" t="s">
        <v>394</v>
      </c>
      <c r="C377" s="40"/>
      <c r="D377" s="40" t="s">
        <v>393</v>
      </c>
      <c r="E377" s="40">
        <v>1</v>
      </c>
      <c r="F377" s="40">
        <v>36</v>
      </c>
      <c r="G377" s="41"/>
      <c r="H377" s="41">
        <f t="shared" si="14"/>
        <v>0</v>
      </c>
      <c r="I377" s="40"/>
    </row>
    <row r="378" customHeight="1" spans="1:9">
      <c r="A378" s="40">
        <v>3</v>
      </c>
      <c r="B378" s="40" t="s">
        <v>395</v>
      </c>
      <c r="C378" s="40"/>
      <c r="D378" s="40" t="s">
        <v>393</v>
      </c>
      <c r="E378" s="40">
        <v>1</v>
      </c>
      <c r="F378" s="40">
        <v>36</v>
      </c>
      <c r="G378" s="41"/>
      <c r="H378" s="41">
        <f t="shared" si="14"/>
        <v>0</v>
      </c>
      <c r="I378" s="40"/>
    </row>
    <row r="379" customHeight="1" spans="1:9">
      <c r="A379" s="40">
        <v>4</v>
      </c>
      <c r="B379" s="40" t="s">
        <v>396</v>
      </c>
      <c r="C379" s="40"/>
      <c r="D379" s="40" t="s">
        <v>393</v>
      </c>
      <c r="E379" s="40">
        <v>1</v>
      </c>
      <c r="F379" s="40">
        <v>36</v>
      </c>
      <c r="G379" s="41"/>
      <c r="H379" s="41">
        <f t="shared" si="14"/>
        <v>0</v>
      </c>
      <c r="I379" s="40"/>
    </row>
    <row r="380" customHeight="1" spans="1:9">
      <c r="A380" s="40">
        <v>5</v>
      </c>
      <c r="B380" s="40" t="s">
        <v>397</v>
      </c>
      <c r="C380" s="40"/>
      <c r="D380" s="40" t="s">
        <v>393</v>
      </c>
      <c r="E380" s="40">
        <v>1</v>
      </c>
      <c r="F380" s="40">
        <v>36</v>
      </c>
      <c r="G380" s="41"/>
      <c r="H380" s="41">
        <f t="shared" si="14"/>
        <v>0</v>
      </c>
      <c r="I380" s="42" t="s">
        <v>398</v>
      </c>
    </row>
    <row r="381" customHeight="1" spans="1:9">
      <c r="A381" s="40">
        <v>6</v>
      </c>
      <c r="B381" s="40" t="s">
        <v>399</v>
      </c>
      <c r="C381" s="40"/>
      <c r="D381" s="40" t="s">
        <v>393</v>
      </c>
      <c r="E381" s="40">
        <v>1</v>
      </c>
      <c r="F381" s="40">
        <v>36</v>
      </c>
      <c r="G381" s="41"/>
      <c r="H381" s="41">
        <f t="shared" si="14"/>
        <v>0</v>
      </c>
      <c r="I381" s="40"/>
    </row>
    <row r="382" customHeight="1" spans="1:9">
      <c r="A382" s="40">
        <v>7</v>
      </c>
      <c r="B382" s="40" t="s">
        <v>400</v>
      </c>
      <c r="C382" s="40"/>
      <c r="D382" s="40" t="s">
        <v>393</v>
      </c>
      <c r="E382" s="40">
        <v>1</v>
      </c>
      <c r="F382" s="40">
        <v>36</v>
      </c>
      <c r="G382" s="41"/>
      <c r="H382" s="41">
        <f t="shared" si="14"/>
        <v>0</v>
      </c>
      <c r="I382" s="40"/>
    </row>
    <row r="383" customHeight="1" spans="1:9">
      <c r="A383" s="40">
        <v>8</v>
      </c>
      <c r="B383" s="40" t="s">
        <v>401</v>
      </c>
      <c r="C383" s="40"/>
      <c r="D383" s="40" t="s">
        <v>393</v>
      </c>
      <c r="E383" s="40">
        <v>1</v>
      </c>
      <c r="F383" s="40">
        <v>36</v>
      </c>
      <c r="G383" s="41"/>
      <c r="H383" s="41">
        <f t="shared" si="14"/>
        <v>0</v>
      </c>
      <c r="I383" s="40"/>
    </row>
    <row r="384" customHeight="1" spans="1:9">
      <c r="A384" s="40">
        <v>9</v>
      </c>
      <c r="B384" s="40" t="s">
        <v>402</v>
      </c>
      <c r="C384" s="40"/>
      <c r="D384" s="40" t="s">
        <v>393</v>
      </c>
      <c r="E384" s="40">
        <v>1</v>
      </c>
      <c r="F384" s="40">
        <v>36</v>
      </c>
      <c r="G384" s="41"/>
      <c r="H384" s="41">
        <f t="shared" si="14"/>
        <v>0</v>
      </c>
      <c r="I384" s="40"/>
    </row>
    <row r="385" customHeight="1" spans="1:9">
      <c r="A385" s="40">
        <v>10</v>
      </c>
      <c r="B385" s="40" t="s">
        <v>403</v>
      </c>
      <c r="C385" s="40"/>
      <c r="D385" s="40" t="s">
        <v>393</v>
      </c>
      <c r="E385" s="40">
        <v>1</v>
      </c>
      <c r="F385" s="40">
        <v>36</v>
      </c>
      <c r="G385" s="41"/>
      <c r="H385" s="41">
        <f t="shared" si="14"/>
        <v>0</v>
      </c>
      <c r="I385" s="40"/>
    </row>
    <row r="386" customHeight="1" spans="1:9">
      <c r="A386" s="40">
        <v>11</v>
      </c>
      <c r="B386" s="40" t="s">
        <v>404</v>
      </c>
      <c r="C386" s="40" t="s">
        <v>405</v>
      </c>
      <c r="D386" s="40" t="s">
        <v>393</v>
      </c>
      <c r="E386" s="40">
        <v>1</v>
      </c>
      <c r="F386" s="40">
        <v>36</v>
      </c>
      <c r="G386" s="41"/>
      <c r="H386" s="41">
        <f t="shared" si="14"/>
        <v>0</v>
      </c>
      <c r="I386" s="40"/>
    </row>
    <row r="387" customHeight="1" spans="1:9">
      <c r="A387" s="40">
        <v>12</v>
      </c>
      <c r="B387" s="40" t="s">
        <v>406</v>
      </c>
      <c r="C387" s="40"/>
      <c r="D387" s="40" t="s">
        <v>393</v>
      </c>
      <c r="E387" s="40">
        <v>1</v>
      </c>
      <c r="F387" s="40">
        <v>36</v>
      </c>
      <c r="G387" s="41"/>
      <c r="H387" s="41">
        <f t="shared" si="14"/>
        <v>0</v>
      </c>
      <c r="I387" s="40"/>
    </row>
    <row r="388" customHeight="1" spans="1:9">
      <c r="A388" s="40">
        <v>13</v>
      </c>
      <c r="B388" s="40" t="s">
        <v>407</v>
      </c>
      <c r="C388" s="40"/>
      <c r="D388" s="40" t="s">
        <v>393</v>
      </c>
      <c r="E388" s="40">
        <v>1</v>
      </c>
      <c r="F388" s="40">
        <v>36</v>
      </c>
      <c r="G388" s="41"/>
      <c r="H388" s="41">
        <f t="shared" si="14"/>
        <v>0</v>
      </c>
      <c r="I388" s="40"/>
    </row>
    <row r="389" customHeight="1" spans="1:9">
      <c r="A389" s="40">
        <v>14</v>
      </c>
      <c r="B389" s="40" t="s">
        <v>408</v>
      </c>
      <c r="C389" s="40"/>
      <c r="D389" s="40" t="s">
        <v>393</v>
      </c>
      <c r="E389" s="40">
        <v>1</v>
      </c>
      <c r="F389" s="40">
        <v>36</v>
      </c>
      <c r="G389" s="41"/>
      <c r="H389" s="41">
        <f t="shared" si="14"/>
        <v>0</v>
      </c>
      <c r="I389" s="40"/>
    </row>
    <row r="390" customHeight="1" spans="1:9">
      <c r="A390" s="40">
        <v>15</v>
      </c>
      <c r="B390" s="40" t="s">
        <v>409</v>
      </c>
      <c r="C390" s="40"/>
      <c r="D390" s="40" t="s">
        <v>393</v>
      </c>
      <c r="E390" s="40">
        <v>1</v>
      </c>
      <c r="F390" s="40">
        <v>36</v>
      </c>
      <c r="G390" s="41"/>
      <c r="H390" s="41">
        <f t="shared" si="14"/>
        <v>0</v>
      </c>
      <c r="I390" s="40"/>
    </row>
    <row r="391" customHeight="1" spans="1:9">
      <c r="A391" s="40">
        <v>16</v>
      </c>
      <c r="B391" s="40" t="s">
        <v>410</v>
      </c>
      <c r="C391" s="40"/>
      <c r="D391" s="40" t="s">
        <v>393</v>
      </c>
      <c r="E391" s="40">
        <v>1</v>
      </c>
      <c r="F391" s="40">
        <v>36</v>
      </c>
      <c r="G391" s="41"/>
      <c r="H391" s="41">
        <f t="shared" si="14"/>
        <v>0</v>
      </c>
      <c r="I391" s="40"/>
    </row>
    <row r="392" customHeight="1" spans="1:9">
      <c r="A392" s="40">
        <v>17</v>
      </c>
      <c r="B392" s="40" t="s">
        <v>411</v>
      </c>
      <c r="C392" s="40"/>
      <c r="D392" s="40" t="s">
        <v>393</v>
      </c>
      <c r="E392" s="40">
        <v>1</v>
      </c>
      <c r="F392" s="40">
        <v>36</v>
      </c>
      <c r="G392" s="41"/>
      <c r="H392" s="41">
        <f t="shared" si="14"/>
        <v>0</v>
      </c>
      <c r="I392" s="40"/>
    </row>
    <row r="393" customHeight="1" spans="1:9">
      <c r="A393" s="40"/>
      <c r="B393" s="40" t="s">
        <v>68</v>
      </c>
      <c r="C393" s="40"/>
      <c r="D393" s="40"/>
      <c r="E393" s="40">
        <f>SUM(E376:E392)</f>
        <v>17</v>
      </c>
      <c r="F393" s="40"/>
      <c r="G393" s="41"/>
      <c r="H393" s="48">
        <f>SUM(H376:H392)</f>
        <v>0</v>
      </c>
      <c r="I393" s="40"/>
    </row>
    <row r="394" customHeight="1" spans="1:9">
      <c r="A394" s="49" t="s">
        <v>412</v>
      </c>
      <c r="B394" s="50"/>
      <c r="C394" s="50"/>
      <c r="D394" s="50"/>
      <c r="E394" s="50"/>
      <c r="F394" s="59"/>
      <c r="G394" s="41"/>
      <c r="H394" s="41"/>
      <c r="I394" s="40"/>
    </row>
    <row r="395" customHeight="1" spans="1:9">
      <c r="A395" s="40" t="s">
        <v>3</v>
      </c>
      <c r="B395" s="40" t="s">
        <v>4</v>
      </c>
      <c r="C395" s="40" t="s">
        <v>5</v>
      </c>
      <c r="D395" s="40" t="s">
        <v>6</v>
      </c>
      <c r="E395" s="40" t="s">
        <v>7</v>
      </c>
      <c r="F395" s="40" t="s">
        <v>8</v>
      </c>
      <c r="G395" s="40" t="s">
        <v>9</v>
      </c>
      <c r="H395" s="40" t="s">
        <v>10</v>
      </c>
      <c r="I395" s="40" t="s">
        <v>11</v>
      </c>
    </row>
    <row r="396" customHeight="1" spans="1:9">
      <c r="A396" s="40">
        <v>1</v>
      </c>
      <c r="B396" s="40" t="s">
        <v>413</v>
      </c>
      <c r="C396" s="40"/>
      <c r="D396" s="40" t="s">
        <v>229</v>
      </c>
      <c r="E396" s="40">
        <v>45</v>
      </c>
      <c r="F396" s="42">
        <v>36</v>
      </c>
      <c r="G396" s="41"/>
      <c r="H396" s="41">
        <f>E396*F396*G396</f>
        <v>0</v>
      </c>
      <c r="I396" s="42"/>
    </row>
    <row r="397" customHeight="1" spans="1:9">
      <c r="A397" s="40"/>
      <c r="B397" s="40" t="s">
        <v>68</v>
      </c>
      <c r="C397" s="40"/>
      <c r="D397" s="40"/>
      <c r="E397" s="40">
        <v>45</v>
      </c>
      <c r="F397" s="40"/>
      <c r="G397" s="41"/>
      <c r="H397" s="48">
        <f>SUM(H396:H396)</f>
        <v>0</v>
      </c>
      <c r="I397" s="40"/>
    </row>
    <row r="398" customHeight="1" spans="1:9">
      <c r="A398" s="49" t="s">
        <v>414</v>
      </c>
      <c r="B398" s="50"/>
      <c r="C398" s="50"/>
      <c r="D398" s="50"/>
      <c r="E398" s="50"/>
      <c r="F398" s="59"/>
      <c r="G398" s="41"/>
      <c r="H398" s="41"/>
      <c r="I398" s="40"/>
    </row>
    <row r="399" customHeight="1" spans="1:9">
      <c r="A399" s="40" t="s">
        <v>3</v>
      </c>
      <c r="B399" s="40" t="s">
        <v>4</v>
      </c>
      <c r="C399" s="40" t="s">
        <v>5</v>
      </c>
      <c r="D399" s="40" t="s">
        <v>6</v>
      </c>
      <c r="E399" s="40" t="s">
        <v>7</v>
      </c>
      <c r="F399" s="40" t="s">
        <v>8</v>
      </c>
      <c r="G399" s="40" t="s">
        <v>9</v>
      </c>
      <c r="H399" s="40" t="s">
        <v>10</v>
      </c>
      <c r="I399" s="40" t="s">
        <v>11</v>
      </c>
    </row>
    <row r="400" customHeight="1" spans="1:9">
      <c r="A400" s="40">
        <v>1</v>
      </c>
      <c r="B400" s="40" t="s">
        <v>283</v>
      </c>
      <c r="C400" s="40" t="s">
        <v>284</v>
      </c>
      <c r="D400" s="40" t="s">
        <v>278</v>
      </c>
      <c r="E400" s="40">
        <v>89</v>
      </c>
      <c r="F400" s="40">
        <v>36</v>
      </c>
      <c r="G400" s="41"/>
      <c r="H400" s="41">
        <f t="shared" ref="H399:H415" si="15">E400*F400*G400</f>
        <v>0</v>
      </c>
      <c r="I400" s="40"/>
    </row>
    <row r="401" customHeight="1" spans="1:9">
      <c r="A401" s="40">
        <v>2</v>
      </c>
      <c r="B401" s="40" t="s">
        <v>295</v>
      </c>
      <c r="C401" s="40" t="s">
        <v>415</v>
      </c>
      <c r="D401" s="40" t="s">
        <v>289</v>
      </c>
      <c r="E401" s="40">
        <v>1588</v>
      </c>
      <c r="F401" s="40">
        <v>36</v>
      </c>
      <c r="G401" s="41"/>
      <c r="H401" s="41">
        <f t="shared" si="15"/>
        <v>0</v>
      </c>
      <c r="I401" s="40"/>
    </row>
    <row r="402" customHeight="1" spans="1:9">
      <c r="A402" s="61">
        <v>3</v>
      </c>
      <c r="B402" s="61" t="s">
        <v>340</v>
      </c>
      <c r="C402" s="40" t="s">
        <v>342</v>
      </c>
      <c r="D402" s="40" t="s">
        <v>278</v>
      </c>
      <c r="E402" s="40">
        <v>35</v>
      </c>
      <c r="F402" s="40">
        <v>36</v>
      </c>
      <c r="G402" s="41"/>
      <c r="H402" s="41">
        <f t="shared" si="15"/>
        <v>0</v>
      </c>
      <c r="I402" s="40"/>
    </row>
    <row r="403" customHeight="1" spans="1:9">
      <c r="A403" s="62"/>
      <c r="B403" s="62"/>
      <c r="C403" s="40" t="s">
        <v>341</v>
      </c>
      <c r="D403" s="40" t="s">
        <v>278</v>
      </c>
      <c r="E403" s="40">
        <v>20</v>
      </c>
      <c r="F403" s="40">
        <v>36</v>
      </c>
      <c r="G403" s="41"/>
      <c r="H403" s="41">
        <f t="shared" si="15"/>
        <v>0</v>
      </c>
      <c r="I403" s="40"/>
    </row>
    <row r="404" customHeight="1" spans="1:9">
      <c r="A404" s="40">
        <v>4</v>
      </c>
      <c r="B404" s="40" t="s">
        <v>416</v>
      </c>
      <c r="C404" s="40" t="s">
        <v>417</v>
      </c>
      <c r="D404" s="40" t="s">
        <v>289</v>
      </c>
      <c r="E404" s="40">
        <v>254</v>
      </c>
      <c r="F404" s="40">
        <v>36</v>
      </c>
      <c r="G404" s="41"/>
      <c r="H404" s="41">
        <f t="shared" si="15"/>
        <v>0</v>
      </c>
      <c r="I404" s="40"/>
    </row>
    <row r="405" customHeight="1" spans="1:9">
      <c r="A405" s="40"/>
      <c r="B405" s="40"/>
      <c r="C405" s="40" t="s">
        <v>418</v>
      </c>
      <c r="D405" s="40" t="s">
        <v>289</v>
      </c>
      <c r="E405" s="40">
        <v>54</v>
      </c>
      <c r="F405" s="40">
        <v>36</v>
      </c>
      <c r="G405" s="41"/>
      <c r="H405" s="41">
        <f t="shared" si="15"/>
        <v>0</v>
      </c>
      <c r="I405" s="40"/>
    </row>
    <row r="406" customHeight="1" spans="1:9">
      <c r="A406" s="40"/>
      <c r="B406" s="40"/>
      <c r="C406" s="40" t="s">
        <v>419</v>
      </c>
      <c r="D406" s="40" t="s">
        <v>289</v>
      </c>
      <c r="E406" s="40">
        <v>42</v>
      </c>
      <c r="F406" s="40">
        <v>36</v>
      </c>
      <c r="G406" s="41"/>
      <c r="H406" s="41">
        <f t="shared" si="15"/>
        <v>0</v>
      </c>
      <c r="I406" s="40"/>
    </row>
    <row r="407" customHeight="1" spans="1:9">
      <c r="A407" s="40"/>
      <c r="B407" s="40"/>
      <c r="C407" s="40" t="s">
        <v>420</v>
      </c>
      <c r="D407" s="40" t="s">
        <v>289</v>
      </c>
      <c r="E407" s="40">
        <v>4</v>
      </c>
      <c r="F407" s="40">
        <v>36</v>
      </c>
      <c r="G407" s="41"/>
      <c r="H407" s="41">
        <f t="shared" si="15"/>
        <v>0</v>
      </c>
      <c r="I407" s="40"/>
    </row>
    <row r="408" customHeight="1" spans="1:9">
      <c r="A408" s="40"/>
      <c r="B408" s="40"/>
      <c r="C408" s="40" t="s">
        <v>421</v>
      </c>
      <c r="D408" s="40" t="s">
        <v>289</v>
      </c>
      <c r="E408" s="40">
        <v>4</v>
      </c>
      <c r="F408" s="40">
        <v>36</v>
      </c>
      <c r="G408" s="41"/>
      <c r="H408" s="41">
        <f t="shared" si="15"/>
        <v>0</v>
      </c>
      <c r="I408" s="40"/>
    </row>
    <row r="409" customHeight="1" spans="1:9">
      <c r="A409" s="40">
        <v>5</v>
      </c>
      <c r="B409" s="40" t="s">
        <v>422</v>
      </c>
      <c r="C409" s="40" t="s">
        <v>423</v>
      </c>
      <c r="D409" s="40" t="s">
        <v>289</v>
      </c>
      <c r="E409" s="40">
        <v>22</v>
      </c>
      <c r="F409" s="40">
        <v>36</v>
      </c>
      <c r="G409" s="41"/>
      <c r="H409" s="41">
        <f t="shared" si="15"/>
        <v>0</v>
      </c>
      <c r="I409" s="40"/>
    </row>
    <row r="410" customHeight="1" spans="1:9">
      <c r="A410" s="40">
        <v>6</v>
      </c>
      <c r="B410" s="40" t="s">
        <v>424</v>
      </c>
      <c r="C410" s="40" t="s">
        <v>425</v>
      </c>
      <c r="D410" s="40" t="s">
        <v>278</v>
      </c>
      <c r="E410" s="40">
        <v>199</v>
      </c>
      <c r="F410" s="40">
        <v>36</v>
      </c>
      <c r="G410" s="41"/>
      <c r="H410" s="41">
        <f t="shared" si="15"/>
        <v>0</v>
      </c>
      <c r="I410" s="40"/>
    </row>
    <row r="411" customHeight="1" spans="1:9">
      <c r="A411" s="40">
        <v>7</v>
      </c>
      <c r="B411" s="40" t="s">
        <v>295</v>
      </c>
      <c r="C411" s="40" t="s">
        <v>426</v>
      </c>
      <c r="D411" s="40" t="s">
        <v>289</v>
      </c>
      <c r="E411" s="40">
        <v>236</v>
      </c>
      <c r="F411" s="40">
        <v>36</v>
      </c>
      <c r="G411" s="41"/>
      <c r="H411" s="41">
        <f t="shared" si="15"/>
        <v>0</v>
      </c>
      <c r="I411" s="40"/>
    </row>
    <row r="412" customHeight="1" spans="1:9">
      <c r="A412" s="46">
        <v>8</v>
      </c>
      <c r="B412" s="46" t="s">
        <v>370</v>
      </c>
      <c r="C412" s="42" t="s">
        <v>374</v>
      </c>
      <c r="D412" s="42" t="s">
        <v>278</v>
      </c>
      <c r="E412" s="42">
        <v>161</v>
      </c>
      <c r="F412" s="40">
        <v>36</v>
      </c>
      <c r="G412" s="41"/>
      <c r="H412" s="41">
        <f t="shared" si="15"/>
        <v>0</v>
      </c>
      <c r="I412" s="40"/>
    </row>
    <row r="413" customHeight="1" spans="1:9">
      <c r="A413" s="65"/>
      <c r="B413" s="65"/>
      <c r="C413" s="42" t="s">
        <v>427</v>
      </c>
      <c r="D413" s="42" t="s">
        <v>278</v>
      </c>
      <c r="E413" s="42">
        <v>38</v>
      </c>
      <c r="F413" s="40">
        <v>36</v>
      </c>
      <c r="G413" s="41"/>
      <c r="H413" s="41">
        <f t="shared" si="15"/>
        <v>0</v>
      </c>
      <c r="I413" s="40"/>
    </row>
    <row r="414" customHeight="1" spans="1:9">
      <c r="A414" s="47"/>
      <c r="B414" s="47"/>
      <c r="C414" s="42" t="s">
        <v>428</v>
      </c>
      <c r="D414" s="42" t="s">
        <v>278</v>
      </c>
      <c r="E414" s="42">
        <v>8</v>
      </c>
      <c r="F414" s="40">
        <v>36</v>
      </c>
      <c r="G414" s="41"/>
      <c r="H414" s="41">
        <f t="shared" si="15"/>
        <v>0</v>
      </c>
      <c r="I414" s="40"/>
    </row>
    <row r="415" s="37" customFormat="1" customHeight="1" spans="1:9">
      <c r="A415" s="40"/>
      <c r="B415" s="40" t="s">
        <v>68</v>
      </c>
      <c r="C415" s="40"/>
      <c r="D415" s="36"/>
      <c r="E415" s="40">
        <f>SUM(E400:E414)</f>
        <v>2754</v>
      </c>
      <c r="F415" s="40"/>
      <c r="G415" s="41"/>
      <c r="H415" s="48">
        <f>SUM(H400:H414)</f>
        <v>0</v>
      </c>
      <c r="I415" s="40"/>
    </row>
    <row r="416" customHeight="1" spans="1:9">
      <c r="A416" s="49" t="s">
        <v>429</v>
      </c>
      <c r="B416" s="50"/>
      <c r="C416" s="50"/>
      <c r="D416" s="50"/>
      <c r="E416" s="50"/>
      <c r="F416" s="59"/>
      <c r="G416" s="41"/>
      <c r="H416" s="41"/>
      <c r="I416" s="40"/>
    </row>
    <row r="417" customHeight="1" spans="1:9">
      <c r="A417" s="40" t="s">
        <v>3</v>
      </c>
      <c r="B417" s="40" t="s">
        <v>4</v>
      </c>
      <c r="C417" s="40" t="s">
        <v>5</v>
      </c>
      <c r="D417" s="40" t="s">
        <v>6</v>
      </c>
      <c r="E417" s="40" t="s">
        <v>7</v>
      </c>
      <c r="F417" s="40" t="s">
        <v>8</v>
      </c>
      <c r="G417" s="40" t="s">
        <v>9</v>
      </c>
      <c r="H417" s="40" t="s">
        <v>10</v>
      </c>
      <c r="I417" s="40" t="s">
        <v>11</v>
      </c>
    </row>
    <row r="418" customHeight="1" spans="1:9">
      <c r="A418" s="40">
        <v>1</v>
      </c>
      <c r="B418" s="40" t="s">
        <v>430</v>
      </c>
      <c r="C418" s="40" t="s">
        <v>431</v>
      </c>
      <c r="D418" s="40" t="s">
        <v>278</v>
      </c>
      <c r="E418" s="40">
        <v>24</v>
      </c>
      <c r="F418" s="40">
        <v>36</v>
      </c>
      <c r="G418" s="41"/>
      <c r="H418" s="41">
        <f t="shared" ref="H417:H436" si="16">E418*F418*G418</f>
        <v>0</v>
      </c>
      <c r="I418" s="40"/>
    </row>
    <row r="419" customHeight="1" spans="1:9">
      <c r="A419" s="40">
        <v>2</v>
      </c>
      <c r="B419" s="40" t="s">
        <v>432</v>
      </c>
      <c r="C419" s="40"/>
      <c r="D419" s="40" t="s">
        <v>278</v>
      </c>
      <c r="E419" s="40">
        <v>16</v>
      </c>
      <c r="F419" s="40">
        <v>36</v>
      </c>
      <c r="G419" s="41"/>
      <c r="H419" s="41">
        <f t="shared" si="16"/>
        <v>0</v>
      </c>
      <c r="I419" s="40"/>
    </row>
    <row r="420" customHeight="1" spans="1:9">
      <c r="A420" s="40">
        <v>3</v>
      </c>
      <c r="B420" s="40" t="s">
        <v>433</v>
      </c>
      <c r="C420" s="40" t="s">
        <v>434</v>
      </c>
      <c r="D420" s="40" t="s">
        <v>278</v>
      </c>
      <c r="E420" s="40">
        <v>27</v>
      </c>
      <c r="F420" s="40">
        <v>36</v>
      </c>
      <c r="G420" s="41"/>
      <c r="H420" s="41">
        <f t="shared" si="16"/>
        <v>0</v>
      </c>
      <c r="I420" s="40"/>
    </row>
    <row r="421" customHeight="1" spans="1:9">
      <c r="A421" s="40">
        <v>4</v>
      </c>
      <c r="B421" s="40" t="s">
        <v>303</v>
      </c>
      <c r="C421" s="40"/>
      <c r="D421" s="40" t="s">
        <v>278</v>
      </c>
      <c r="E421" s="40">
        <v>22</v>
      </c>
      <c r="F421" s="40">
        <v>36</v>
      </c>
      <c r="G421" s="41"/>
      <c r="H421" s="41">
        <f t="shared" si="16"/>
        <v>0</v>
      </c>
      <c r="I421" s="40"/>
    </row>
    <row r="422" customHeight="1" spans="1:9">
      <c r="A422" s="40">
        <v>5</v>
      </c>
      <c r="B422" s="40" t="s">
        <v>311</v>
      </c>
      <c r="C422" s="40" t="s">
        <v>435</v>
      </c>
      <c r="D422" s="40" t="s">
        <v>278</v>
      </c>
      <c r="E422" s="40">
        <v>32</v>
      </c>
      <c r="F422" s="40">
        <v>36</v>
      </c>
      <c r="G422" s="41"/>
      <c r="H422" s="41">
        <f t="shared" si="16"/>
        <v>0</v>
      </c>
      <c r="I422" s="40"/>
    </row>
    <row r="423" customHeight="1" spans="1:9">
      <c r="A423" s="40">
        <v>6</v>
      </c>
      <c r="B423" s="40" t="s">
        <v>311</v>
      </c>
      <c r="C423" s="40" t="s">
        <v>436</v>
      </c>
      <c r="D423" s="40" t="s">
        <v>278</v>
      </c>
      <c r="E423" s="40">
        <v>16</v>
      </c>
      <c r="F423" s="40">
        <v>36</v>
      </c>
      <c r="G423" s="41"/>
      <c r="H423" s="41">
        <f t="shared" si="16"/>
        <v>0</v>
      </c>
      <c r="I423" s="40"/>
    </row>
    <row r="424" customHeight="1" spans="1:9">
      <c r="A424" s="40">
        <v>7</v>
      </c>
      <c r="B424" s="40" t="s">
        <v>437</v>
      </c>
      <c r="C424" s="40" t="s">
        <v>436</v>
      </c>
      <c r="D424" s="40" t="s">
        <v>278</v>
      </c>
      <c r="E424" s="40">
        <v>11</v>
      </c>
      <c r="F424" s="40">
        <v>36</v>
      </c>
      <c r="G424" s="41"/>
      <c r="H424" s="41">
        <f t="shared" si="16"/>
        <v>0</v>
      </c>
      <c r="I424" s="40"/>
    </row>
    <row r="425" customHeight="1" spans="1:9">
      <c r="A425" s="40">
        <v>8</v>
      </c>
      <c r="B425" s="40" t="s">
        <v>438</v>
      </c>
      <c r="C425" s="40" t="s">
        <v>439</v>
      </c>
      <c r="D425" s="40" t="s">
        <v>278</v>
      </c>
      <c r="E425" s="40">
        <v>11</v>
      </c>
      <c r="F425" s="40">
        <v>36</v>
      </c>
      <c r="G425" s="41"/>
      <c r="H425" s="41">
        <f t="shared" si="16"/>
        <v>0</v>
      </c>
      <c r="I425" s="40"/>
    </row>
    <row r="426" customHeight="1" spans="1:9">
      <c r="A426" s="40">
        <v>9</v>
      </c>
      <c r="B426" s="40" t="s">
        <v>440</v>
      </c>
      <c r="C426" s="40" t="s">
        <v>441</v>
      </c>
      <c r="D426" s="40" t="s">
        <v>289</v>
      </c>
      <c r="E426" s="40">
        <v>443</v>
      </c>
      <c r="F426" s="40">
        <v>36</v>
      </c>
      <c r="G426" s="41"/>
      <c r="H426" s="41">
        <f t="shared" si="16"/>
        <v>0</v>
      </c>
      <c r="I426" s="40"/>
    </row>
    <row r="427" customHeight="1" spans="1:9">
      <c r="A427" s="40">
        <v>10</v>
      </c>
      <c r="B427" s="40" t="s">
        <v>276</v>
      </c>
      <c r="C427" s="40" t="s">
        <v>442</v>
      </c>
      <c r="D427" s="40" t="s">
        <v>278</v>
      </c>
      <c r="E427" s="40">
        <v>33</v>
      </c>
      <c r="F427" s="40">
        <v>36</v>
      </c>
      <c r="G427" s="41"/>
      <c r="H427" s="41">
        <f t="shared" si="16"/>
        <v>0</v>
      </c>
      <c r="I427" s="40"/>
    </row>
    <row r="428" customHeight="1" spans="1:9">
      <c r="A428" s="40">
        <v>11</v>
      </c>
      <c r="B428" s="40" t="s">
        <v>443</v>
      </c>
      <c r="C428" s="40" t="s">
        <v>444</v>
      </c>
      <c r="D428" s="40" t="s">
        <v>278</v>
      </c>
      <c r="E428" s="40">
        <v>60</v>
      </c>
      <c r="F428" s="40">
        <v>36</v>
      </c>
      <c r="G428" s="41"/>
      <c r="H428" s="41">
        <f t="shared" si="16"/>
        <v>0</v>
      </c>
      <c r="I428" s="40"/>
    </row>
    <row r="429" customHeight="1" spans="1:9">
      <c r="A429" s="40">
        <v>12</v>
      </c>
      <c r="B429" s="40" t="s">
        <v>283</v>
      </c>
      <c r="C429" s="40" t="s">
        <v>284</v>
      </c>
      <c r="D429" s="40" t="s">
        <v>278</v>
      </c>
      <c r="E429" s="40">
        <v>134</v>
      </c>
      <c r="F429" s="40">
        <v>36</v>
      </c>
      <c r="G429" s="41"/>
      <c r="H429" s="41">
        <f t="shared" si="16"/>
        <v>0</v>
      </c>
      <c r="I429" s="40"/>
    </row>
    <row r="430" customHeight="1" spans="1:9">
      <c r="A430" s="42">
        <v>13</v>
      </c>
      <c r="B430" s="42" t="s">
        <v>283</v>
      </c>
      <c r="C430" s="42" t="s">
        <v>445</v>
      </c>
      <c r="D430" s="42" t="s">
        <v>278</v>
      </c>
      <c r="E430" s="42">
        <v>35</v>
      </c>
      <c r="F430" s="40">
        <v>36</v>
      </c>
      <c r="G430" s="41"/>
      <c r="H430" s="41">
        <f t="shared" si="16"/>
        <v>0</v>
      </c>
      <c r="I430" s="40"/>
    </row>
    <row r="431" customHeight="1" spans="1:9">
      <c r="A431" s="42">
        <v>14</v>
      </c>
      <c r="B431" s="42" t="s">
        <v>340</v>
      </c>
      <c r="C431" s="42" t="s">
        <v>342</v>
      </c>
      <c r="D431" s="42" t="s">
        <v>278</v>
      </c>
      <c r="E431" s="42">
        <v>17</v>
      </c>
      <c r="F431" s="40">
        <v>36</v>
      </c>
      <c r="G431" s="41"/>
      <c r="H431" s="41">
        <f t="shared" si="16"/>
        <v>0</v>
      </c>
      <c r="I431" s="40"/>
    </row>
    <row r="432" customHeight="1" spans="1:9">
      <c r="A432" s="40">
        <v>15</v>
      </c>
      <c r="B432" s="40" t="s">
        <v>330</v>
      </c>
      <c r="C432" s="40" t="s">
        <v>446</v>
      </c>
      <c r="D432" s="40" t="s">
        <v>278</v>
      </c>
      <c r="E432" s="40">
        <v>57</v>
      </c>
      <c r="F432" s="40">
        <v>36</v>
      </c>
      <c r="G432" s="41"/>
      <c r="H432" s="41">
        <f t="shared" si="16"/>
        <v>0</v>
      </c>
      <c r="I432" s="40"/>
    </row>
    <row r="433" customHeight="1" spans="1:9">
      <c r="A433" s="40">
        <v>16</v>
      </c>
      <c r="B433" s="40" t="s">
        <v>447</v>
      </c>
      <c r="C433" s="40" t="s">
        <v>448</v>
      </c>
      <c r="D433" s="40" t="s">
        <v>278</v>
      </c>
      <c r="E433" s="40">
        <v>32</v>
      </c>
      <c r="F433" s="40">
        <v>36</v>
      </c>
      <c r="G433" s="41"/>
      <c r="H433" s="41">
        <f t="shared" si="16"/>
        <v>0</v>
      </c>
      <c r="I433" s="40"/>
    </row>
    <row r="434" customHeight="1" spans="1:9">
      <c r="A434" s="40">
        <v>17</v>
      </c>
      <c r="B434" s="40" t="s">
        <v>449</v>
      </c>
      <c r="C434" s="40" t="s">
        <v>450</v>
      </c>
      <c r="D434" s="40" t="s">
        <v>278</v>
      </c>
      <c r="E434" s="40">
        <v>572</v>
      </c>
      <c r="F434" s="40">
        <v>36</v>
      </c>
      <c r="G434" s="41"/>
      <c r="H434" s="41">
        <f t="shared" si="16"/>
        <v>0</v>
      </c>
      <c r="I434" s="40"/>
    </row>
    <row r="435" customHeight="1" spans="1:9">
      <c r="A435" s="40">
        <v>18</v>
      </c>
      <c r="B435" s="40" t="s">
        <v>451</v>
      </c>
      <c r="C435" s="40" t="s">
        <v>390</v>
      </c>
      <c r="D435" s="40" t="s">
        <v>278</v>
      </c>
      <c r="E435" s="40">
        <v>25</v>
      </c>
      <c r="F435" s="40">
        <v>36</v>
      </c>
      <c r="G435" s="41"/>
      <c r="H435" s="41">
        <f t="shared" si="16"/>
        <v>0</v>
      </c>
      <c r="I435" s="40"/>
    </row>
    <row r="436" customHeight="1" spans="1:9">
      <c r="A436" s="40"/>
      <c r="B436" s="40" t="s">
        <v>68</v>
      </c>
      <c r="C436" s="40"/>
      <c r="D436" s="40"/>
      <c r="E436" s="40">
        <f>SUM(E418:E435)</f>
        <v>1567</v>
      </c>
      <c r="F436" s="40"/>
      <c r="G436" s="41"/>
      <c r="H436" s="48">
        <f>SUM(H418:H435)</f>
        <v>0</v>
      </c>
      <c r="I436" s="40"/>
    </row>
    <row r="437" customHeight="1" spans="1:9">
      <c r="A437" s="49" t="s">
        <v>452</v>
      </c>
      <c r="B437" s="50"/>
      <c r="C437" s="50"/>
      <c r="D437" s="50"/>
      <c r="E437" s="50"/>
      <c r="F437" s="59"/>
      <c r="G437" s="41"/>
      <c r="H437" s="41"/>
      <c r="I437" s="40"/>
    </row>
    <row r="438" customHeight="1" spans="1:9">
      <c r="A438" s="40" t="s">
        <v>3</v>
      </c>
      <c r="B438" s="40" t="s">
        <v>4</v>
      </c>
      <c r="C438" s="40" t="s">
        <v>5</v>
      </c>
      <c r="D438" s="40" t="s">
        <v>6</v>
      </c>
      <c r="E438" s="40" t="s">
        <v>7</v>
      </c>
      <c r="F438" s="40" t="s">
        <v>8</v>
      </c>
      <c r="G438" s="40" t="s">
        <v>9</v>
      </c>
      <c r="H438" s="40" t="s">
        <v>10</v>
      </c>
      <c r="I438" s="40" t="s">
        <v>11</v>
      </c>
    </row>
    <row r="439" customHeight="1" spans="1:9">
      <c r="A439" s="40">
        <v>1</v>
      </c>
      <c r="B439" s="40" t="s">
        <v>19</v>
      </c>
      <c r="C439" s="40" t="s">
        <v>453</v>
      </c>
      <c r="D439" s="40" t="s">
        <v>278</v>
      </c>
      <c r="E439" s="40">
        <v>101</v>
      </c>
      <c r="F439" s="40">
        <v>36</v>
      </c>
      <c r="G439" s="41"/>
      <c r="H439" s="41">
        <f t="shared" ref="H438:H443" si="17">E439*F439*G439</f>
        <v>0</v>
      </c>
      <c r="I439" s="40"/>
    </row>
    <row r="440" customHeight="1" spans="1:9">
      <c r="A440" s="40">
        <v>2</v>
      </c>
      <c r="B440" s="40" t="s">
        <v>15</v>
      </c>
      <c r="C440" s="40" t="s">
        <v>453</v>
      </c>
      <c r="D440" s="40" t="s">
        <v>278</v>
      </c>
      <c r="E440" s="40">
        <v>84</v>
      </c>
      <c r="F440" s="40">
        <v>36</v>
      </c>
      <c r="G440" s="41"/>
      <c r="H440" s="41">
        <f t="shared" si="17"/>
        <v>0</v>
      </c>
      <c r="I440" s="40"/>
    </row>
    <row r="441" customHeight="1" spans="1:9">
      <c r="A441" s="40">
        <v>3</v>
      </c>
      <c r="B441" s="40" t="s">
        <v>454</v>
      </c>
      <c r="C441" s="40" t="s">
        <v>453</v>
      </c>
      <c r="D441" s="40" t="s">
        <v>278</v>
      </c>
      <c r="E441" s="40">
        <v>83</v>
      </c>
      <c r="F441" s="40">
        <v>36</v>
      </c>
      <c r="G441" s="41"/>
      <c r="H441" s="41">
        <f t="shared" si="17"/>
        <v>0</v>
      </c>
      <c r="I441" s="40"/>
    </row>
    <row r="442" customHeight="1" spans="1:9">
      <c r="A442" s="40">
        <v>4</v>
      </c>
      <c r="B442" s="40" t="s">
        <v>455</v>
      </c>
      <c r="C442" s="40" t="s">
        <v>453</v>
      </c>
      <c r="D442" s="40" t="s">
        <v>278</v>
      </c>
      <c r="E442" s="40">
        <v>124</v>
      </c>
      <c r="F442" s="40">
        <v>36</v>
      </c>
      <c r="G442" s="41"/>
      <c r="H442" s="41">
        <f t="shared" si="17"/>
        <v>0</v>
      </c>
      <c r="I442" s="40"/>
    </row>
    <row r="443" customHeight="1" spans="1:9">
      <c r="A443" s="40"/>
      <c r="B443" s="40" t="s">
        <v>68</v>
      </c>
      <c r="C443" s="40"/>
      <c r="E443" s="40">
        <f>SUM(E439:E442)</f>
        <v>392</v>
      </c>
      <c r="F443" s="40"/>
      <c r="G443" s="41"/>
      <c r="H443" s="48">
        <f>SUM(H439:H442)</f>
        <v>0</v>
      </c>
      <c r="I443" s="40"/>
    </row>
    <row r="444" customHeight="1" spans="1:9">
      <c r="A444" s="49" t="s">
        <v>456</v>
      </c>
      <c r="B444" s="50"/>
      <c r="C444" s="50"/>
      <c r="D444" s="50"/>
      <c r="E444" s="50"/>
      <c r="F444" s="59"/>
      <c r="G444" s="41"/>
      <c r="H444" s="41"/>
      <c r="I444" s="40"/>
    </row>
    <row r="445" customHeight="1" spans="1:9">
      <c r="A445" s="40" t="s">
        <v>3</v>
      </c>
      <c r="B445" s="40" t="s">
        <v>4</v>
      </c>
      <c r="C445" s="40" t="s">
        <v>5</v>
      </c>
      <c r="D445" s="40" t="s">
        <v>6</v>
      </c>
      <c r="E445" s="40" t="s">
        <v>7</v>
      </c>
      <c r="F445" s="40" t="s">
        <v>8</v>
      </c>
      <c r="G445" s="40" t="s">
        <v>9</v>
      </c>
      <c r="H445" s="40" t="s">
        <v>10</v>
      </c>
      <c r="I445" s="40" t="s">
        <v>11</v>
      </c>
    </row>
    <row r="446" customHeight="1" spans="1:9">
      <c r="A446" s="40">
        <v>1</v>
      </c>
      <c r="B446" s="40" t="s">
        <v>276</v>
      </c>
      <c r="C446" s="40" t="s">
        <v>457</v>
      </c>
      <c r="D446" s="40" t="s">
        <v>278</v>
      </c>
      <c r="E446" s="40">
        <v>227</v>
      </c>
      <c r="F446" s="40">
        <v>36</v>
      </c>
      <c r="G446" s="41"/>
      <c r="H446" s="41">
        <f t="shared" ref="H445:H454" si="18">E446*F446*G446</f>
        <v>0</v>
      </c>
      <c r="I446" s="40"/>
    </row>
    <row r="447" customHeight="1" spans="1:9">
      <c r="A447" s="40">
        <v>2</v>
      </c>
      <c r="B447" s="40" t="s">
        <v>311</v>
      </c>
      <c r="C447" s="40" t="s">
        <v>458</v>
      </c>
      <c r="D447" s="40" t="s">
        <v>278</v>
      </c>
      <c r="E447" s="40">
        <v>15</v>
      </c>
      <c r="F447" s="40">
        <v>36</v>
      </c>
      <c r="G447" s="41"/>
      <c r="H447" s="41">
        <f t="shared" si="18"/>
        <v>0</v>
      </c>
      <c r="I447" s="40"/>
    </row>
    <row r="448" customHeight="1" spans="1:9">
      <c r="A448" s="40">
        <v>3</v>
      </c>
      <c r="B448" s="40" t="s">
        <v>283</v>
      </c>
      <c r="C448" s="40" t="s">
        <v>459</v>
      </c>
      <c r="D448" s="40" t="s">
        <v>278</v>
      </c>
      <c r="E448" s="40">
        <v>1188</v>
      </c>
      <c r="F448" s="40">
        <v>36</v>
      </c>
      <c r="G448" s="41"/>
      <c r="H448" s="41">
        <f t="shared" si="18"/>
        <v>0</v>
      </c>
      <c r="I448" s="40"/>
    </row>
    <row r="449" customHeight="1" spans="1:9">
      <c r="A449" s="61">
        <v>4</v>
      </c>
      <c r="B449" s="61" t="s">
        <v>340</v>
      </c>
      <c r="C449" s="40" t="s">
        <v>460</v>
      </c>
      <c r="D449" s="40" t="s">
        <v>278</v>
      </c>
      <c r="E449" s="40">
        <v>232</v>
      </c>
      <c r="F449" s="40">
        <v>36</v>
      </c>
      <c r="G449" s="41"/>
      <c r="H449" s="41">
        <f t="shared" si="18"/>
        <v>0</v>
      </c>
      <c r="I449" s="40"/>
    </row>
    <row r="450" customHeight="1" spans="1:9">
      <c r="A450" s="63"/>
      <c r="B450" s="63"/>
      <c r="C450" s="40" t="s">
        <v>342</v>
      </c>
      <c r="D450" s="40" t="s">
        <v>278</v>
      </c>
      <c r="E450" s="40">
        <v>62</v>
      </c>
      <c r="F450" s="40">
        <v>36</v>
      </c>
      <c r="G450" s="41"/>
      <c r="H450" s="41">
        <f t="shared" si="18"/>
        <v>0</v>
      </c>
      <c r="I450" s="40"/>
    </row>
    <row r="451" customHeight="1" spans="1:9">
      <c r="A451" s="62"/>
      <c r="B451" s="62"/>
      <c r="C451" s="40" t="s">
        <v>341</v>
      </c>
      <c r="D451" s="40" t="s">
        <v>278</v>
      </c>
      <c r="E451" s="40">
        <v>27</v>
      </c>
      <c r="F451" s="40">
        <v>36</v>
      </c>
      <c r="G451" s="41"/>
      <c r="H451" s="41">
        <f t="shared" si="18"/>
        <v>0</v>
      </c>
      <c r="I451" s="40"/>
    </row>
    <row r="452" customHeight="1" spans="1:9">
      <c r="A452" s="61">
        <v>5</v>
      </c>
      <c r="B452" s="61" t="s">
        <v>356</v>
      </c>
      <c r="C452" s="40" t="s">
        <v>357</v>
      </c>
      <c r="D452" s="40" t="s">
        <v>278</v>
      </c>
      <c r="E452" s="40">
        <v>116</v>
      </c>
      <c r="F452" s="40">
        <v>36</v>
      </c>
      <c r="G452" s="41"/>
      <c r="H452" s="41">
        <f t="shared" si="18"/>
        <v>0</v>
      </c>
      <c r="I452" s="40"/>
    </row>
    <row r="453" customHeight="1" spans="1:9">
      <c r="A453" s="62"/>
      <c r="B453" s="62"/>
      <c r="C453" s="40" t="s">
        <v>358</v>
      </c>
      <c r="D453" s="40" t="s">
        <v>278</v>
      </c>
      <c r="E453" s="40">
        <v>94</v>
      </c>
      <c r="F453" s="40">
        <v>36</v>
      </c>
      <c r="G453" s="41"/>
      <c r="H453" s="41">
        <f t="shared" si="18"/>
        <v>0</v>
      </c>
      <c r="I453" s="40"/>
    </row>
    <row r="454" customHeight="1" spans="1:9">
      <c r="A454" s="40"/>
      <c r="B454" s="40" t="s">
        <v>68</v>
      </c>
      <c r="C454" s="40"/>
      <c r="D454" s="40"/>
      <c r="E454" s="40">
        <f>SUM(E446:E453)</f>
        <v>1961</v>
      </c>
      <c r="F454" s="40"/>
      <c r="G454" s="41"/>
      <c r="H454" s="48">
        <f>SUM(H446:H453)</f>
        <v>0</v>
      </c>
      <c r="I454" s="40"/>
    </row>
    <row r="455" customHeight="1" spans="1:9">
      <c r="A455" s="49" t="s">
        <v>461</v>
      </c>
      <c r="B455" s="50"/>
      <c r="C455" s="50"/>
      <c r="D455" s="50"/>
      <c r="E455" s="50"/>
      <c r="F455" s="59"/>
      <c r="G455" s="41"/>
      <c r="H455" s="41"/>
      <c r="I455" s="40"/>
    </row>
    <row r="456" customHeight="1" spans="1:9">
      <c r="A456" s="40" t="s">
        <v>3</v>
      </c>
      <c r="B456" s="40" t="s">
        <v>4</v>
      </c>
      <c r="C456" s="40" t="s">
        <v>5</v>
      </c>
      <c r="D456" s="40" t="s">
        <v>6</v>
      </c>
      <c r="E456" s="40" t="s">
        <v>7</v>
      </c>
      <c r="F456" s="40" t="s">
        <v>8</v>
      </c>
      <c r="G456" s="40" t="s">
        <v>9</v>
      </c>
      <c r="H456" s="40" t="s">
        <v>10</v>
      </c>
      <c r="I456" s="40" t="s">
        <v>11</v>
      </c>
    </row>
    <row r="457" customHeight="1" spans="1:9">
      <c r="A457" s="40">
        <v>1</v>
      </c>
      <c r="B457" s="40" t="s">
        <v>385</v>
      </c>
      <c r="C457" s="40" t="s">
        <v>333</v>
      </c>
      <c r="D457" s="40" t="s">
        <v>289</v>
      </c>
      <c r="E457" s="40">
        <v>709</v>
      </c>
      <c r="F457" s="40">
        <v>36</v>
      </c>
      <c r="G457" s="41"/>
      <c r="H457" s="41">
        <f t="shared" ref="H456:H466" si="19">E457*F457*G457</f>
        <v>0</v>
      </c>
      <c r="I457" s="40"/>
    </row>
    <row r="458" customHeight="1" spans="1:9">
      <c r="A458" s="40">
        <v>2</v>
      </c>
      <c r="B458" s="40" t="s">
        <v>385</v>
      </c>
      <c r="C458" s="40" t="s">
        <v>462</v>
      </c>
      <c r="D458" s="40" t="s">
        <v>289</v>
      </c>
      <c r="E458" s="40">
        <v>12</v>
      </c>
      <c r="F458" s="40">
        <v>36</v>
      </c>
      <c r="G458" s="41"/>
      <c r="H458" s="41">
        <f t="shared" si="19"/>
        <v>0</v>
      </c>
      <c r="I458" s="40"/>
    </row>
    <row r="459" customHeight="1" spans="1:9">
      <c r="A459" s="40">
        <v>3</v>
      </c>
      <c r="B459" s="40" t="s">
        <v>385</v>
      </c>
      <c r="C459" s="40" t="s">
        <v>463</v>
      </c>
      <c r="D459" s="40" t="s">
        <v>289</v>
      </c>
      <c r="E459" s="40">
        <v>45</v>
      </c>
      <c r="F459" s="40">
        <v>36</v>
      </c>
      <c r="G459" s="41"/>
      <c r="H459" s="41">
        <f t="shared" si="19"/>
        <v>0</v>
      </c>
      <c r="I459" s="40"/>
    </row>
    <row r="460" customHeight="1" spans="1:9">
      <c r="A460" s="40">
        <v>4</v>
      </c>
      <c r="B460" s="40" t="s">
        <v>385</v>
      </c>
      <c r="C460" s="40" t="s">
        <v>464</v>
      </c>
      <c r="D460" s="40" t="s">
        <v>289</v>
      </c>
      <c r="E460" s="40">
        <v>92</v>
      </c>
      <c r="F460" s="40">
        <v>36</v>
      </c>
      <c r="G460" s="41"/>
      <c r="H460" s="41">
        <f t="shared" si="19"/>
        <v>0</v>
      </c>
      <c r="I460" s="40"/>
    </row>
    <row r="461" customHeight="1" spans="1:9">
      <c r="A461" s="40">
        <v>5</v>
      </c>
      <c r="B461" s="40" t="s">
        <v>385</v>
      </c>
      <c r="C461" s="40" t="s">
        <v>465</v>
      </c>
      <c r="D461" s="40" t="s">
        <v>289</v>
      </c>
      <c r="E461" s="40">
        <v>30</v>
      </c>
      <c r="F461" s="40">
        <v>36</v>
      </c>
      <c r="G461" s="41"/>
      <c r="H461" s="41">
        <f t="shared" si="19"/>
        <v>0</v>
      </c>
      <c r="I461" s="40"/>
    </row>
    <row r="462" customHeight="1" spans="1:9">
      <c r="A462" s="40">
        <v>6</v>
      </c>
      <c r="B462" s="40" t="s">
        <v>385</v>
      </c>
      <c r="C462" s="40" t="s">
        <v>466</v>
      </c>
      <c r="D462" s="40" t="s">
        <v>289</v>
      </c>
      <c r="E462" s="40">
        <v>67</v>
      </c>
      <c r="F462" s="40">
        <v>36</v>
      </c>
      <c r="G462" s="41"/>
      <c r="H462" s="41">
        <f t="shared" si="19"/>
        <v>0</v>
      </c>
      <c r="I462" s="40"/>
    </row>
    <row r="463" customHeight="1" spans="1:9">
      <c r="A463" s="40">
        <v>7</v>
      </c>
      <c r="B463" s="40" t="s">
        <v>385</v>
      </c>
      <c r="C463" s="40" t="s">
        <v>467</v>
      </c>
      <c r="D463" s="40" t="s">
        <v>289</v>
      </c>
      <c r="E463" s="40">
        <v>127</v>
      </c>
      <c r="F463" s="40">
        <v>36</v>
      </c>
      <c r="G463" s="41"/>
      <c r="H463" s="41">
        <f t="shared" si="19"/>
        <v>0</v>
      </c>
      <c r="I463" s="40"/>
    </row>
    <row r="464" customHeight="1" spans="1:9">
      <c r="A464" s="40">
        <v>8</v>
      </c>
      <c r="B464" s="40" t="s">
        <v>295</v>
      </c>
      <c r="C464" s="40" t="s">
        <v>331</v>
      </c>
      <c r="D464" s="40" t="s">
        <v>289</v>
      </c>
      <c r="E464" s="40">
        <v>752</v>
      </c>
      <c r="F464" s="40">
        <v>36</v>
      </c>
      <c r="G464" s="41"/>
      <c r="H464" s="41">
        <f t="shared" si="19"/>
        <v>0</v>
      </c>
      <c r="I464" s="40"/>
    </row>
    <row r="465" customHeight="1" spans="1:9">
      <c r="A465" s="40">
        <v>9</v>
      </c>
      <c r="B465" s="40" t="s">
        <v>293</v>
      </c>
      <c r="C465" s="40" t="s">
        <v>365</v>
      </c>
      <c r="D465" s="40" t="s">
        <v>278</v>
      </c>
      <c r="E465" s="40">
        <v>528</v>
      </c>
      <c r="F465" s="40">
        <v>36</v>
      </c>
      <c r="G465" s="41"/>
      <c r="H465" s="41">
        <f t="shared" si="19"/>
        <v>0</v>
      </c>
      <c r="I465" s="40"/>
    </row>
    <row r="466" customHeight="1" spans="1:9">
      <c r="A466" s="40"/>
      <c r="B466" s="40" t="s">
        <v>68</v>
      </c>
      <c r="C466" s="40"/>
      <c r="D466" s="40"/>
      <c r="E466" s="40">
        <f>SUM(E457:E465)</f>
        <v>2362</v>
      </c>
      <c r="F466" s="40"/>
      <c r="G466" s="41"/>
      <c r="H466" s="48">
        <f>SUM(H457:H465)</f>
        <v>0</v>
      </c>
      <c r="I466" s="40"/>
    </row>
    <row r="467" customHeight="1" spans="1:9">
      <c r="A467" s="49" t="s">
        <v>468</v>
      </c>
      <c r="B467" s="50"/>
      <c r="C467" s="50"/>
      <c r="D467" s="50"/>
      <c r="E467" s="50"/>
      <c r="F467" s="59"/>
      <c r="G467" s="41"/>
      <c r="H467" s="41"/>
      <c r="I467" s="40"/>
    </row>
    <row r="468" customHeight="1" spans="1:9">
      <c r="A468" s="40" t="s">
        <v>3</v>
      </c>
      <c r="B468" s="40" t="s">
        <v>4</v>
      </c>
      <c r="C468" s="40" t="s">
        <v>5</v>
      </c>
      <c r="D468" s="40" t="s">
        <v>6</v>
      </c>
      <c r="E468" s="40" t="s">
        <v>7</v>
      </c>
      <c r="F468" s="40" t="s">
        <v>8</v>
      </c>
      <c r="G468" s="40" t="s">
        <v>9</v>
      </c>
      <c r="H468" s="40" t="s">
        <v>10</v>
      </c>
      <c r="I468" s="40" t="s">
        <v>11</v>
      </c>
    </row>
    <row r="469" customHeight="1" spans="1:9">
      <c r="A469" s="40">
        <v>1</v>
      </c>
      <c r="B469" s="40" t="s">
        <v>317</v>
      </c>
      <c r="C469" s="40" t="s">
        <v>302</v>
      </c>
      <c r="D469" s="40" t="s">
        <v>278</v>
      </c>
      <c r="E469" s="40">
        <v>226</v>
      </c>
      <c r="F469" s="40">
        <v>36</v>
      </c>
      <c r="G469" s="41"/>
      <c r="H469" s="41">
        <f t="shared" ref="H468:H473" si="20">E469*F469*G469</f>
        <v>0</v>
      </c>
      <c r="I469" s="40"/>
    </row>
    <row r="470" customHeight="1" spans="1:9">
      <c r="A470" s="40">
        <v>2</v>
      </c>
      <c r="B470" s="40" t="s">
        <v>317</v>
      </c>
      <c r="C470" s="40" t="s">
        <v>316</v>
      </c>
      <c r="D470" s="40" t="s">
        <v>278</v>
      </c>
      <c r="E470" s="40">
        <v>122</v>
      </c>
      <c r="F470" s="40">
        <v>36</v>
      </c>
      <c r="G470" s="41"/>
      <c r="H470" s="41">
        <f t="shared" si="20"/>
        <v>0</v>
      </c>
      <c r="I470" s="40"/>
    </row>
    <row r="471" customHeight="1" spans="1:9">
      <c r="A471" s="40">
        <v>3</v>
      </c>
      <c r="B471" s="42" t="s">
        <v>469</v>
      </c>
      <c r="C471" s="42" t="s">
        <v>354</v>
      </c>
      <c r="D471" s="42" t="s">
        <v>278</v>
      </c>
      <c r="E471" s="40">
        <v>23</v>
      </c>
      <c r="F471" s="40">
        <v>36</v>
      </c>
      <c r="G471" s="41"/>
      <c r="H471" s="41">
        <f t="shared" si="20"/>
        <v>0</v>
      </c>
      <c r="I471" s="40"/>
    </row>
    <row r="472" customHeight="1" spans="1:9">
      <c r="A472" s="40">
        <v>4</v>
      </c>
      <c r="B472" s="64" t="s">
        <v>370</v>
      </c>
      <c r="C472" s="42" t="s">
        <v>374</v>
      </c>
      <c r="D472" s="42" t="s">
        <v>278</v>
      </c>
      <c r="E472" s="40">
        <v>9</v>
      </c>
      <c r="F472" s="40">
        <v>36</v>
      </c>
      <c r="G472" s="41"/>
      <c r="H472" s="41">
        <f t="shared" si="20"/>
        <v>0</v>
      </c>
      <c r="I472" s="40"/>
    </row>
    <row r="473" customHeight="1" spans="1:9">
      <c r="A473" s="40"/>
      <c r="B473" s="40" t="s">
        <v>68</v>
      </c>
      <c r="C473" s="40"/>
      <c r="D473" s="40"/>
      <c r="E473" s="40">
        <f>SUM(E469:E472)</f>
        <v>380</v>
      </c>
      <c r="F473" s="40"/>
      <c r="G473" s="41"/>
      <c r="H473" s="48">
        <f>SUM(H469:H472)</f>
        <v>0</v>
      </c>
      <c r="I473" s="40"/>
    </row>
    <row r="474" customHeight="1" spans="1:9">
      <c r="A474" s="49" t="s">
        <v>470</v>
      </c>
      <c r="B474" s="50"/>
      <c r="C474" s="50"/>
      <c r="D474" s="50"/>
      <c r="E474" s="50"/>
      <c r="F474" s="59"/>
      <c r="G474" s="41"/>
      <c r="H474" s="41"/>
      <c r="I474" s="40"/>
    </row>
    <row r="475" customHeight="1" spans="1:9">
      <c r="A475" s="40" t="s">
        <v>3</v>
      </c>
      <c r="B475" s="40" t="s">
        <v>4</v>
      </c>
      <c r="C475" s="40" t="s">
        <v>5</v>
      </c>
      <c r="D475" s="40" t="s">
        <v>6</v>
      </c>
      <c r="E475" s="40" t="s">
        <v>7</v>
      </c>
      <c r="F475" s="40" t="s">
        <v>8</v>
      </c>
      <c r="G475" s="40" t="s">
        <v>9</v>
      </c>
      <c r="H475" s="40" t="s">
        <v>10</v>
      </c>
      <c r="I475" s="40" t="s">
        <v>11</v>
      </c>
    </row>
    <row r="476" customHeight="1" spans="1:9">
      <c r="A476" s="40">
        <v>1</v>
      </c>
      <c r="B476" s="40" t="s">
        <v>317</v>
      </c>
      <c r="C476" s="40" t="s">
        <v>302</v>
      </c>
      <c r="D476" s="40" t="s">
        <v>278</v>
      </c>
      <c r="E476" s="40">
        <v>332</v>
      </c>
      <c r="F476" s="40">
        <v>36</v>
      </c>
      <c r="G476" s="41"/>
      <c r="H476" s="41">
        <f>E476*F476*G476</f>
        <v>0</v>
      </c>
      <c r="I476" s="40"/>
    </row>
    <row r="477" customHeight="1" spans="1:9">
      <c r="A477" s="40">
        <v>2</v>
      </c>
      <c r="B477" s="40" t="s">
        <v>317</v>
      </c>
      <c r="C477" s="40" t="s">
        <v>316</v>
      </c>
      <c r="D477" s="40" t="s">
        <v>278</v>
      </c>
      <c r="E477" s="40">
        <v>173</v>
      </c>
      <c r="F477" s="40">
        <v>36</v>
      </c>
      <c r="G477" s="41"/>
      <c r="H477" s="41">
        <f>E477*F477*G477</f>
        <v>0</v>
      </c>
      <c r="I477" s="40"/>
    </row>
    <row r="478" customHeight="1" spans="1:9">
      <c r="A478" s="42">
        <v>3</v>
      </c>
      <c r="B478" s="42" t="s">
        <v>317</v>
      </c>
      <c r="C478" s="42" t="s">
        <v>471</v>
      </c>
      <c r="D478" s="42" t="s">
        <v>278</v>
      </c>
      <c r="E478" s="42">
        <v>54</v>
      </c>
      <c r="F478" s="40">
        <v>36</v>
      </c>
      <c r="G478" s="41"/>
      <c r="H478" s="41">
        <f>E478*F478*G478</f>
        <v>0</v>
      </c>
      <c r="I478" s="40"/>
    </row>
    <row r="479" customHeight="1" spans="1:9">
      <c r="A479" s="40"/>
      <c r="B479" s="40" t="s">
        <v>68</v>
      </c>
      <c r="C479" s="40"/>
      <c r="D479" s="40"/>
      <c r="E479" s="40">
        <f>SUM(E476:E478)</f>
        <v>559</v>
      </c>
      <c r="F479" s="40"/>
      <c r="G479" s="41"/>
      <c r="H479" s="48">
        <f>SUM(H476:H478)</f>
        <v>0</v>
      </c>
      <c r="I479" s="40"/>
    </row>
    <row r="480" customHeight="1" spans="1:9">
      <c r="A480" s="49" t="s">
        <v>472</v>
      </c>
      <c r="B480" s="50"/>
      <c r="C480" s="50"/>
      <c r="D480" s="50"/>
      <c r="E480" s="50"/>
      <c r="F480" s="59"/>
      <c r="G480" s="41"/>
      <c r="H480" s="41"/>
      <c r="I480" s="40"/>
    </row>
    <row r="481" customHeight="1" spans="1:9">
      <c r="A481" s="40" t="s">
        <v>3</v>
      </c>
      <c r="B481" s="40" t="s">
        <v>4</v>
      </c>
      <c r="C481" s="40" t="s">
        <v>5</v>
      </c>
      <c r="D481" s="40" t="s">
        <v>6</v>
      </c>
      <c r="E481" s="40" t="s">
        <v>7</v>
      </c>
      <c r="F481" s="40" t="s">
        <v>8</v>
      </c>
      <c r="G481" s="40" t="s">
        <v>9</v>
      </c>
      <c r="H481" s="40" t="s">
        <v>10</v>
      </c>
      <c r="I481" s="40" t="s">
        <v>11</v>
      </c>
    </row>
    <row r="482" customHeight="1" spans="1:9">
      <c r="A482" s="61">
        <v>1</v>
      </c>
      <c r="B482" s="61" t="s">
        <v>356</v>
      </c>
      <c r="C482" s="40" t="s">
        <v>473</v>
      </c>
      <c r="D482" s="40" t="s">
        <v>278</v>
      </c>
      <c r="E482" s="40">
        <v>551</v>
      </c>
      <c r="F482" s="40">
        <v>36</v>
      </c>
      <c r="G482" s="41"/>
      <c r="H482" s="41">
        <f t="shared" ref="H481:H490" si="21">E482*F482*G482</f>
        <v>0</v>
      </c>
      <c r="I482" s="40"/>
    </row>
    <row r="483" customHeight="1" spans="1:9">
      <c r="A483" s="63"/>
      <c r="B483" s="63"/>
      <c r="C483" s="40" t="s">
        <v>474</v>
      </c>
      <c r="D483" s="40" t="s">
        <v>278</v>
      </c>
      <c r="E483" s="40">
        <v>64</v>
      </c>
      <c r="F483" s="40">
        <v>36</v>
      </c>
      <c r="G483" s="41"/>
      <c r="H483" s="41">
        <f t="shared" si="21"/>
        <v>0</v>
      </c>
      <c r="I483" s="40"/>
    </row>
    <row r="484" customHeight="1" spans="1:9">
      <c r="A484" s="63"/>
      <c r="B484" s="63"/>
      <c r="C484" s="40" t="s">
        <v>475</v>
      </c>
      <c r="D484" s="40" t="s">
        <v>278</v>
      </c>
      <c r="E484" s="40">
        <v>26</v>
      </c>
      <c r="F484" s="40">
        <v>36</v>
      </c>
      <c r="G484" s="41"/>
      <c r="H484" s="41">
        <f t="shared" si="21"/>
        <v>0</v>
      </c>
      <c r="I484" s="40"/>
    </row>
    <row r="485" customHeight="1" spans="1:9">
      <c r="A485" s="62"/>
      <c r="B485" s="62"/>
      <c r="C485" s="40" t="s">
        <v>476</v>
      </c>
      <c r="D485" s="40" t="s">
        <v>278</v>
      </c>
      <c r="E485" s="40">
        <v>67</v>
      </c>
      <c r="F485" s="40">
        <v>36</v>
      </c>
      <c r="G485" s="41"/>
      <c r="H485" s="41">
        <f t="shared" si="21"/>
        <v>0</v>
      </c>
      <c r="I485" s="40"/>
    </row>
    <row r="486" customHeight="1" spans="1:9">
      <c r="A486" s="40">
        <v>2</v>
      </c>
      <c r="B486" s="40" t="s">
        <v>352</v>
      </c>
      <c r="C486" s="40" t="s">
        <v>354</v>
      </c>
      <c r="D486" s="40" t="s">
        <v>278</v>
      </c>
      <c r="E486" s="40">
        <v>6</v>
      </c>
      <c r="F486" s="40">
        <v>36</v>
      </c>
      <c r="G486" s="41"/>
      <c r="H486" s="41">
        <f t="shared" si="21"/>
        <v>0</v>
      </c>
      <c r="I486" s="40"/>
    </row>
    <row r="487" customHeight="1" spans="1:9">
      <c r="A487" s="40">
        <v>3</v>
      </c>
      <c r="B487" s="42" t="s">
        <v>469</v>
      </c>
      <c r="C487" s="42" t="s">
        <v>354</v>
      </c>
      <c r="D487" s="42" t="s">
        <v>278</v>
      </c>
      <c r="E487" s="42">
        <v>46</v>
      </c>
      <c r="F487" s="40">
        <v>36</v>
      </c>
      <c r="G487" s="41"/>
      <c r="H487" s="41">
        <f t="shared" si="21"/>
        <v>0</v>
      </c>
      <c r="I487" s="40"/>
    </row>
    <row r="488" customHeight="1" spans="1:9">
      <c r="A488" s="61">
        <v>4</v>
      </c>
      <c r="B488" s="46" t="s">
        <v>340</v>
      </c>
      <c r="C488" s="42" t="s">
        <v>341</v>
      </c>
      <c r="D488" s="42" t="s">
        <v>278</v>
      </c>
      <c r="E488" s="42">
        <v>13</v>
      </c>
      <c r="F488" s="40">
        <v>36</v>
      </c>
      <c r="G488" s="41"/>
      <c r="H488" s="41">
        <f t="shared" si="21"/>
        <v>0</v>
      </c>
      <c r="I488" s="40"/>
    </row>
    <row r="489" customHeight="1" spans="1:9">
      <c r="A489" s="62"/>
      <c r="B489" s="47"/>
      <c r="C489" s="42" t="s">
        <v>342</v>
      </c>
      <c r="D489" s="42" t="s">
        <v>278</v>
      </c>
      <c r="E489" s="42">
        <v>15</v>
      </c>
      <c r="F489" s="40">
        <v>36</v>
      </c>
      <c r="G489" s="41"/>
      <c r="H489" s="41">
        <f t="shared" si="21"/>
        <v>0</v>
      </c>
      <c r="I489" s="40"/>
    </row>
    <row r="490" customHeight="1" spans="1:9">
      <c r="A490" s="40"/>
      <c r="B490" s="40" t="s">
        <v>68</v>
      </c>
      <c r="C490" s="40"/>
      <c r="D490" s="40"/>
      <c r="E490" s="40">
        <f>SUM(E482:E489)</f>
        <v>788</v>
      </c>
      <c r="F490" s="40"/>
      <c r="G490" s="41"/>
      <c r="H490" s="48">
        <f>SUM(H482:H489)</f>
        <v>0</v>
      </c>
      <c r="I490" s="40"/>
    </row>
    <row r="491" customHeight="1" spans="1:9">
      <c r="A491" s="49" t="s">
        <v>477</v>
      </c>
      <c r="B491" s="50"/>
      <c r="C491" s="50"/>
      <c r="D491" s="50"/>
      <c r="E491" s="50"/>
      <c r="F491" s="59"/>
      <c r="G491" s="41"/>
      <c r="H491" s="41"/>
      <c r="I491" s="40"/>
    </row>
    <row r="492" customHeight="1" spans="1:9">
      <c r="A492" s="40" t="s">
        <v>3</v>
      </c>
      <c r="B492" s="40" t="s">
        <v>4</v>
      </c>
      <c r="C492" s="40" t="s">
        <v>5</v>
      </c>
      <c r="D492" s="40" t="s">
        <v>6</v>
      </c>
      <c r="E492" s="40" t="s">
        <v>7</v>
      </c>
      <c r="F492" s="40" t="s">
        <v>8</v>
      </c>
      <c r="G492" s="40" t="s">
        <v>9</v>
      </c>
      <c r="H492" s="40" t="s">
        <v>10</v>
      </c>
      <c r="I492" s="40" t="s">
        <v>11</v>
      </c>
    </row>
    <row r="493" customHeight="1" spans="1:9">
      <c r="A493" s="40">
        <v>1</v>
      </c>
      <c r="B493" s="40" t="s">
        <v>283</v>
      </c>
      <c r="C493" s="40" t="s">
        <v>478</v>
      </c>
      <c r="D493" s="40" t="s">
        <v>278</v>
      </c>
      <c r="E493" s="40">
        <v>7</v>
      </c>
      <c r="F493" s="40">
        <v>36</v>
      </c>
      <c r="G493" s="41"/>
      <c r="H493" s="41">
        <f t="shared" ref="H492:H501" si="22">E493*F493*G493</f>
        <v>0</v>
      </c>
      <c r="I493" s="40"/>
    </row>
    <row r="494" customHeight="1" spans="1:9">
      <c r="A494" s="40">
        <v>2</v>
      </c>
      <c r="B494" s="40" t="s">
        <v>283</v>
      </c>
      <c r="C494" s="40" t="s">
        <v>479</v>
      </c>
      <c r="D494" s="40" t="s">
        <v>278</v>
      </c>
      <c r="E494" s="40">
        <v>58</v>
      </c>
      <c r="F494" s="40">
        <v>36</v>
      </c>
      <c r="G494" s="41"/>
      <c r="H494" s="41">
        <f t="shared" si="22"/>
        <v>0</v>
      </c>
      <c r="I494" s="40"/>
    </row>
    <row r="495" customHeight="1" spans="1:9">
      <c r="A495" s="40">
        <v>3</v>
      </c>
      <c r="B495" s="40" t="s">
        <v>283</v>
      </c>
      <c r="C495" s="40" t="s">
        <v>480</v>
      </c>
      <c r="D495" s="40" t="s">
        <v>278</v>
      </c>
      <c r="E495" s="40">
        <v>99</v>
      </c>
      <c r="F495" s="40">
        <v>36</v>
      </c>
      <c r="G495" s="41"/>
      <c r="H495" s="41">
        <f t="shared" si="22"/>
        <v>0</v>
      </c>
      <c r="I495" s="40"/>
    </row>
    <row r="496" customHeight="1" spans="1:9">
      <c r="A496" s="40">
        <v>4</v>
      </c>
      <c r="B496" s="40" t="s">
        <v>352</v>
      </c>
      <c r="C496" s="40" t="s">
        <v>479</v>
      </c>
      <c r="D496" s="40" t="s">
        <v>278</v>
      </c>
      <c r="E496" s="40">
        <v>394</v>
      </c>
      <c r="F496" s="40">
        <v>36</v>
      </c>
      <c r="G496" s="41"/>
      <c r="H496" s="41">
        <f t="shared" si="22"/>
        <v>0</v>
      </c>
      <c r="I496" s="40"/>
    </row>
    <row r="497" customHeight="1" spans="1:9">
      <c r="A497" s="40">
        <v>5</v>
      </c>
      <c r="B497" s="40" t="s">
        <v>352</v>
      </c>
      <c r="C497" s="40" t="s">
        <v>481</v>
      </c>
      <c r="D497" s="40" t="s">
        <v>278</v>
      </c>
      <c r="E497" s="40">
        <v>276</v>
      </c>
      <c r="F497" s="40">
        <v>36</v>
      </c>
      <c r="G497" s="41"/>
      <c r="H497" s="41">
        <f t="shared" si="22"/>
        <v>0</v>
      </c>
      <c r="I497" s="40"/>
    </row>
    <row r="498" customHeight="1" spans="1:9">
      <c r="A498" s="40">
        <v>6</v>
      </c>
      <c r="B498" s="40" t="s">
        <v>317</v>
      </c>
      <c r="C498" s="40" t="s">
        <v>482</v>
      </c>
      <c r="D498" s="40" t="s">
        <v>278</v>
      </c>
      <c r="E498" s="40">
        <v>26</v>
      </c>
      <c r="F498" s="40">
        <v>36</v>
      </c>
      <c r="G498" s="41"/>
      <c r="H498" s="41">
        <f t="shared" si="22"/>
        <v>0</v>
      </c>
      <c r="I498" s="40"/>
    </row>
    <row r="499" customHeight="1" spans="1:9">
      <c r="A499" s="40">
        <v>7</v>
      </c>
      <c r="B499" s="40" t="s">
        <v>385</v>
      </c>
      <c r="C499" s="40" t="s">
        <v>480</v>
      </c>
      <c r="D499" s="40" t="s">
        <v>289</v>
      </c>
      <c r="E499" s="40">
        <v>70</v>
      </c>
      <c r="F499" s="40">
        <v>36</v>
      </c>
      <c r="G499" s="41"/>
      <c r="H499" s="41">
        <f t="shared" si="22"/>
        <v>0</v>
      </c>
      <c r="I499" s="40"/>
    </row>
    <row r="500" customHeight="1" spans="1:9">
      <c r="A500" s="40">
        <v>8</v>
      </c>
      <c r="B500" s="40" t="s">
        <v>383</v>
      </c>
      <c r="C500" s="40" t="s">
        <v>483</v>
      </c>
      <c r="D500" s="40" t="s">
        <v>289</v>
      </c>
      <c r="E500" s="40">
        <v>450</v>
      </c>
      <c r="F500" s="40">
        <v>36</v>
      </c>
      <c r="G500" s="41"/>
      <c r="H500" s="41">
        <f t="shared" si="22"/>
        <v>0</v>
      </c>
      <c r="I500" s="40"/>
    </row>
    <row r="501" customHeight="1" spans="1:9">
      <c r="A501" s="40"/>
      <c r="B501" s="40" t="s">
        <v>68</v>
      </c>
      <c r="C501" s="40"/>
      <c r="D501" s="40"/>
      <c r="E501" s="40">
        <f>SUM(E493:E500)</f>
        <v>1380</v>
      </c>
      <c r="F501" s="40"/>
      <c r="G501" s="41"/>
      <c r="H501" s="48">
        <f>SUM(H493:H500)</f>
        <v>0</v>
      </c>
      <c r="I501" s="40"/>
    </row>
    <row r="502" customHeight="1" spans="1:9">
      <c r="A502" s="49" t="s">
        <v>484</v>
      </c>
      <c r="B502" s="50"/>
      <c r="C502" s="50"/>
      <c r="D502" s="50"/>
      <c r="E502" s="50"/>
      <c r="F502" s="59"/>
      <c r="G502" s="41"/>
      <c r="H502" s="41"/>
      <c r="I502" s="40"/>
    </row>
    <row r="503" customHeight="1" spans="1:9">
      <c r="A503" s="40" t="s">
        <v>3</v>
      </c>
      <c r="B503" s="40" t="s">
        <v>4</v>
      </c>
      <c r="C503" s="40" t="s">
        <v>5</v>
      </c>
      <c r="D503" s="40" t="s">
        <v>6</v>
      </c>
      <c r="E503" s="40" t="s">
        <v>7</v>
      </c>
      <c r="F503" s="40" t="s">
        <v>8</v>
      </c>
      <c r="G503" s="40" t="s">
        <v>9</v>
      </c>
      <c r="H503" s="40" t="s">
        <v>10</v>
      </c>
      <c r="I503" s="40" t="s">
        <v>11</v>
      </c>
    </row>
    <row r="504" customHeight="1" spans="1:9">
      <c r="A504" s="40">
        <v>1</v>
      </c>
      <c r="B504" s="40" t="s">
        <v>276</v>
      </c>
      <c r="C504" s="40" t="s">
        <v>361</v>
      </c>
      <c r="D504" s="40" t="s">
        <v>278</v>
      </c>
      <c r="E504" s="40">
        <v>21</v>
      </c>
      <c r="F504" s="40">
        <v>36</v>
      </c>
      <c r="G504" s="41"/>
      <c r="H504" s="41">
        <f>E504*F504*G504</f>
        <v>0</v>
      </c>
      <c r="I504" s="40"/>
    </row>
    <row r="505" customHeight="1" spans="1:9">
      <c r="A505" s="40"/>
      <c r="B505" s="40" t="s">
        <v>68</v>
      </c>
      <c r="C505" s="40"/>
      <c r="D505" s="40"/>
      <c r="E505" s="40">
        <v>21</v>
      </c>
      <c r="F505" s="40"/>
      <c r="G505" s="41"/>
      <c r="H505" s="48">
        <f>SUM(H504:H504)</f>
        <v>0</v>
      </c>
      <c r="I505" s="40"/>
    </row>
    <row r="506" customHeight="1" spans="1:9">
      <c r="A506" s="49" t="s">
        <v>485</v>
      </c>
      <c r="B506" s="50"/>
      <c r="C506" s="50"/>
      <c r="D506" s="50"/>
      <c r="E506" s="50"/>
      <c r="F506" s="59"/>
      <c r="G506" s="41"/>
      <c r="H506" s="41"/>
      <c r="I506" s="40"/>
    </row>
    <row r="507" customHeight="1" spans="1:9">
      <c r="A507" s="40" t="s">
        <v>3</v>
      </c>
      <c r="B507" s="40" t="s">
        <v>4</v>
      </c>
      <c r="C507" s="40" t="s">
        <v>5</v>
      </c>
      <c r="D507" s="40" t="s">
        <v>6</v>
      </c>
      <c r="E507" s="40" t="s">
        <v>7</v>
      </c>
      <c r="F507" s="40" t="s">
        <v>8</v>
      </c>
      <c r="G507" s="40" t="s">
        <v>9</v>
      </c>
      <c r="H507" s="40" t="s">
        <v>10</v>
      </c>
      <c r="I507" s="40" t="s">
        <v>11</v>
      </c>
    </row>
    <row r="508" customHeight="1" spans="1:9">
      <c r="A508" s="40">
        <v>1</v>
      </c>
      <c r="B508" s="40" t="s">
        <v>486</v>
      </c>
      <c r="C508" s="40" t="s">
        <v>487</v>
      </c>
      <c r="D508" s="40" t="s">
        <v>14</v>
      </c>
      <c r="E508" s="40">
        <v>13</v>
      </c>
      <c r="F508" s="40">
        <v>36</v>
      </c>
      <c r="G508" s="41"/>
      <c r="H508" s="41">
        <f>E508*F508*G508</f>
        <v>0</v>
      </c>
      <c r="I508" s="40"/>
    </row>
    <row r="509" customHeight="1" spans="1:9">
      <c r="A509" s="40">
        <v>2</v>
      </c>
      <c r="B509" s="40" t="s">
        <v>488</v>
      </c>
      <c r="C509" s="40" t="s">
        <v>489</v>
      </c>
      <c r="D509" s="40" t="s">
        <v>14</v>
      </c>
      <c r="E509" s="40">
        <v>6</v>
      </c>
      <c r="F509" s="40">
        <v>36</v>
      </c>
      <c r="G509" s="41"/>
      <c r="H509" s="41">
        <f>E509*F509*G509</f>
        <v>0</v>
      </c>
      <c r="I509" s="40"/>
    </row>
    <row r="510" customHeight="1" spans="1:9">
      <c r="A510" s="40">
        <v>3</v>
      </c>
      <c r="B510" s="40" t="s">
        <v>490</v>
      </c>
      <c r="C510" s="40" t="s">
        <v>491</v>
      </c>
      <c r="D510" s="40" t="s">
        <v>492</v>
      </c>
      <c r="E510" s="40">
        <v>68</v>
      </c>
      <c r="F510" s="40">
        <v>36</v>
      </c>
      <c r="G510" s="41"/>
      <c r="H510" s="41">
        <f>E510*F510*G510</f>
        <v>0</v>
      </c>
      <c r="I510" s="40"/>
    </row>
    <row r="511" s="37" customFormat="1" customHeight="1" spans="1:9">
      <c r="A511" s="40"/>
      <c r="B511" s="40" t="s">
        <v>68</v>
      </c>
      <c r="C511" s="40"/>
      <c r="D511" s="40"/>
      <c r="E511" s="40">
        <v>87</v>
      </c>
      <c r="F511" s="40"/>
      <c r="G511" s="41"/>
      <c r="H511" s="48">
        <f>SUM(H508:H510)</f>
        <v>0</v>
      </c>
      <c r="I511" s="40"/>
    </row>
    <row r="512" customHeight="1" spans="1:9">
      <c r="A512" s="49" t="s">
        <v>493</v>
      </c>
      <c r="B512" s="50"/>
      <c r="C512" s="50"/>
      <c r="D512" s="50"/>
      <c r="E512" s="50"/>
      <c r="F512" s="59"/>
      <c r="G512" s="41"/>
      <c r="H512" s="41"/>
      <c r="I512" s="40"/>
    </row>
    <row r="513" customHeight="1" spans="1:9">
      <c r="A513" s="40" t="s">
        <v>3</v>
      </c>
      <c r="B513" s="40" t="s">
        <v>4</v>
      </c>
      <c r="C513" s="40" t="s">
        <v>5</v>
      </c>
      <c r="D513" s="40" t="s">
        <v>6</v>
      </c>
      <c r="E513" s="40" t="s">
        <v>7</v>
      </c>
      <c r="F513" s="40" t="s">
        <v>8</v>
      </c>
      <c r="G513" s="40" t="s">
        <v>9</v>
      </c>
      <c r="H513" s="40" t="s">
        <v>10</v>
      </c>
      <c r="I513" s="40" t="s">
        <v>11</v>
      </c>
    </row>
    <row r="514" customHeight="1" spans="1:9">
      <c r="A514" s="40">
        <v>1</v>
      </c>
      <c r="B514" s="40" t="s">
        <v>490</v>
      </c>
      <c r="C514" s="40" t="s">
        <v>491</v>
      </c>
      <c r="D514" s="40" t="s">
        <v>492</v>
      </c>
      <c r="E514" s="40">
        <v>8</v>
      </c>
      <c r="F514" s="40">
        <v>36</v>
      </c>
      <c r="G514" s="41"/>
      <c r="H514" s="41">
        <f>E514*F514*G514</f>
        <v>0</v>
      </c>
      <c r="I514" s="40"/>
    </row>
    <row r="515" customHeight="1" spans="1:9">
      <c r="A515" s="40"/>
      <c r="B515" s="40" t="s">
        <v>68</v>
      </c>
      <c r="C515" s="40"/>
      <c r="D515" s="40"/>
      <c r="E515" s="40">
        <v>8</v>
      </c>
      <c r="F515" s="40"/>
      <c r="G515" s="41"/>
      <c r="H515" s="48">
        <f>SUM(H514:H514)</f>
        <v>0</v>
      </c>
      <c r="I515" s="40"/>
    </row>
    <row r="516" customHeight="1" spans="1:9">
      <c r="A516" s="49" t="s">
        <v>494</v>
      </c>
      <c r="B516" s="50"/>
      <c r="C516" s="50"/>
      <c r="D516" s="50"/>
      <c r="E516" s="50"/>
      <c r="F516" s="59"/>
      <c r="G516" s="41"/>
      <c r="H516" s="41"/>
      <c r="I516" s="40"/>
    </row>
    <row r="517" customHeight="1" spans="1:9">
      <c r="A517" s="40" t="s">
        <v>3</v>
      </c>
      <c r="B517" s="40" t="s">
        <v>4</v>
      </c>
      <c r="C517" s="40" t="s">
        <v>5</v>
      </c>
      <c r="D517" s="40" t="s">
        <v>6</v>
      </c>
      <c r="E517" s="40" t="s">
        <v>7</v>
      </c>
      <c r="F517" s="40" t="s">
        <v>8</v>
      </c>
      <c r="G517" s="40" t="s">
        <v>9</v>
      </c>
      <c r="H517" s="40" t="s">
        <v>10</v>
      </c>
      <c r="I517" s="40" t="s">
        <v>11</v>
      </c>
    </row>
    <row r="518" customHeight="1" spans="1:9">
      <c r="A518" s="40">
        <v>1</v>
      </c>
      <c r="B518" s="40" t="s">
        <v>490</v>
      </c>
      <c r="C518" s="40" t="s">
        <v>491</v>
      </c>
      <c r="D518" s="40" t="s">
        <v>492</v>
      </c>
      <c r="E518" s="40">
        <v>12</v>
      </c>
      <c r="F518" s="40">
        <v>36</v>
      </c>
      <c r="G518" s="41"/>
      <c r="H518" s="41">
        <f>E518*F518*G518</f>
        <v>0</v>
      </c>
      <c r="I518" s="40"/>
    </row>
    <row r="519" customHeight="1" spans="1:9">
      <c r="A519" s="40">
        <v>2</v>
      </c>
      <c r="B519" s="40" t="s">
        <v>276</v>
      </c>
      <c r="C519" s="40" t="s">
        <v>495</v>
      </c>
      <c r="D519" s="40" t="s">
        <v>492</v>
      </c>
      <c r="E519" s="40">
        <v>9</v>
      </c>
      <c r="F519" s="40">
        <v>36</v>
      </c>
      <c r="G519" s="41"/>
      <c r="H519" s="41">
        <f>E519*F519*G519</f>
        <v>0</v>
      </c>
      <c r="I519" s="40"/>
    </row>
    <row r="520" customHeight="1" spans="1:9">
      <c r="A520" s="40">
        <v>3</v>
      </c>
      <c r="B520" s="42" t="s">
        <v>281</v>
      </c>
      <c r="C520" s="42" t="s">
        <v>496</v>
      </c>
      <c r="D520" s="40" t="s">
        <v>492</v>
      </c>
      <c r="E520" s="40">
        <v>2</v>
      </c>
      <c r="F520" s="40">
        <v>36</v>
      </c>
      <c r="G520" s="41"/>
      <c r="H520" s="41">
        <f>E520*F520*G520</f>
        <v>0</v>
      </c>
      <c r="I520" s="40"/>
    </row>
    <row r="521" customHeight="1" spans="1:9">
      <c r="A521" s="40"/>
      <c r="B521" s="40" t="s">
        <v>68</v>
      </c>
      <c r="C521" s="40"/>
      <c r="D521" s="40"/>
      <c r="E521" s="40">
        <f>SUM(E518:E520)</f>
        <v>23</v>
      </c>
      <c r="F521" s="40"/>
      <c r="G521" s="41"/>
      <c r="H521" s="48">
        <f>SUM(H518:H520)</f>
        <v>0</v>
      </c>
      <c r="I521" s="40"/>
    </row>
    <row r="522" customHeight="1" spans="1:9">
      <c r="A522" s="49" t="s">
        <v>497</v>
      </c>
      <c r="B522" s="50"/>
      <c r="C522" s="50"/>
      <c r="D522" s="50"/>
      <c r="E522" s="50"/>
      <c r="F522" s="59"/>
      <c r="G522" s="41"/>
      <c r="H522" s="41"/>
      <c r="I522" s="40"/>
    </row>
    <row r="523" customHeight="1" spans="1:9">
      <c r="A523" s="40" t="s">
        <v>3</v>
      </c>
      <c r="B523" s="40" t="s">
        <v>4</v>
      </c>
      <c r="C523" s="40" t="s">
        <v>5</v>
      </c>
      <c r="D523" s="40" t="s">
        <v>6</v>
      </c>
      <c r="E523" s="40" t="s">
        <v>7</v>
      </c>
      <c r="F523" s="40" t="s">
        <v>8</v>
      </c>
      <c r="G523" s="40" t="s">
        <v>9</v>
      </c>
      <c r="H523" s="40" t="s">
        <v>10</v>
      </c>
      <c r="I523" s="40" t="s">
        <v>11</v>
      </c>
    </row>
    <row r="524" customHeight="1" spans="1:9">
      <c r="A524" s="40">
        <v>1</v>
      </c>
      <c r="B524" s="40" t="s">
        <v>306</v>
      </c>
      <c r="C524" s="40" t="s">
        <v>498</v>
      </c>
      <c r="D524" s="40" t="s">
        <v>14</v>
      </c>
      <c r="E524" s="40">
        <v>5</v>
      </c>
      <c r="F524" s="40">
        <v>36</v>
      </c>
      <c r="G524" s="41"/>
      <c r="H524" s="41">
        <f>E524*F524*G524</f>
        <v>0</v>
      </c>
      <c r="I524" s="40"/>
    </row>
    <row r="525" customHeight="1" spans="1:9">
      <c r="A525" s="40">
        <v>2</v>
      </c>
      <c r="B525" s="40" t="s">
        <v>499</v>
      </c>
      <c r="C525" s="40" t="s">
        <v>500</v>
      </c>
      <c r="D525" s="40" t="s">
        <v>492</v>
      </c>
      <c r="E525" s="40">
        <v>4</v>
      </c>
      <c r="F525" s="40">
        <v>36</v>
      </c>
      <c r="G525" s="41"/>
      <c r="H525" s="41">
        <f>E525*F525*G525</f>
        <v>0</v>
      </c>
      <c r="I525" s="40"/>
    </row>
    <row r="526" customHeight="1" spans="1:9">
      <c r="A526" s="40">
        <v>3</v>
      </c>
      <c r="B526" s="42" t="s">
        <v>433</v>
      </c>
      <c r="C526" s="42" t="s">
        <v>501</v>
      </c>
      <c r="D526" s="42" t="s">
        <v>492</v>
      </c>
      <c r="E526" s="40">
        <v>12</v>
      </c>
      <c r="F526" s="40">
        <v>36</v>
      </c>
      <c r="G526" s="41"/>
      <c r="H526" s="41">
        <f>E526*F526*G526</f>
        <v>0</v>
      </c>
      <c r="I526" s="40"/>
    </row>
    <row r="527" customHeight="1" spans="1:9">
      <c r="A527" s="40"/>
      <c r="B527" s="40" t="s">
        <v>68</v>
      </c>
      <c r="C527" s="40"/>
      <c r="D527" s="40"/>
      <c r="E527" s="40">
        <f>SUM(E524:E526)</f>
        <v>21</v>
      </c>
      <c r="F527" s="40"/>
      <c r="G527" s="41"/>
      <c r="H527" s="48">
        <f>SUM(H524:H526)</f>
        <v>0</v>
      </c>
      <c r="I527" s="40"/>
    </row>
    <row r="528" customHeight="1" spans="1:9">
      <c r="A528" s="49" t="s">
        <v>502</v>
      </c>
      <c r="B528" s="50"/>
      <c r="C528" s="50"/>
      <c r="D528" s="50"/>
      <c r="E528" s="50"/>
      <c r="F528" s="59"/>
      <c r="G528" s="41"/>
      <c r="H528" s="41"/>
      <c r="I528" s="40"/>
    </row>
    <row r="529" customHeight="1" spans="1:9">
      <c r="A529" s="40" t="s">
        <v>3</v>
      </c>
      <c r="B529" s="40" t="s">
        <v>4</v>
      </c>
      <c r="C529" s="40" t="s">
        <v>5</v>
      </c>
      <c r="D529" s="40" t="s">
        <v>6</v>
      </c>
      <c r="E529" s="40" t="s">
        <v>7</v>
      </c>
      <c r="F529" s="40" t="s">
        <v>8</v>
      </c>
      <c r="G529" s="40" t="s">
        <v>9</v>
      </c>
      <c r="H529" s="40" t="s">
        <v>10</v>
      </c>
      <c r="I529" s="40" t="s">
        <v>11</v>
      </c>
    </row>
    <row r="530" customHeight="1" spans="1:9">
      <c r="A530" s="40">
        <v>1</v>
      </c>
      <c r="B530" s="66" t="s">
        <v>503</v>
      </c>
      <c r="C530" s="66" t="s">
        <v>504</v>
      </c>
      <c r="D530" s="66" t="s">
        <v>278</v>
      </c>
      <c r="E530" s="66">
        <v>413</v>
      </c>
      <c r="F530" s="40">
        <v>36</v>
      </c>
      <c r="G530" s="41"/>
      <c r="H530" s="41">
        <f t="shared" ref="H529:H542" si="23">E530*F530*G530</f>
        <v>0</v>
      </c>
      <c r="I530" s="40"/>
    </row>
    <row r="531" customHeight="1" spans="1:9">
      <c r="A531" s="40">
        <v>2</v>
      </c>
      <c r="B531" s="66" t="s">
        <v>311</v>
      </c>
      <c r="C531" s="66" t="s">
        <v>505</v>
      </c>
      <c r="D531" s="66" t="s">
        <v>492</v>
      </c>
      <c r="E531" s="66">
        <v>662</v>
      </c>
      <c r="F531" s="40">
        <v>36</v>
      </c>
      <c r="G531" s="41"/>
      <c r="H531" s="41">
        <f t="shared" si="23"/>
        <v>0</v>
      </c>
      <c r="I531" s="40"/>
    </row>
    <row r="532" customHeight="1" spans="1:9">
      <c r="A532" s="40">
        <v>3</v>
      </c>
      <c r="B532" s="66" t="s">
        <v>506</v>
      </c>
      <c r="C532" s="66" t="s">
        <v>507</v>
      </c>
      <c r="D532" s="66" t="s">
        <v>492</v>
      </c>
      <c r="E532" s="66">
        <v>17</v>
      </c>
      <c r="F532" s="40">
        <v>36</v>
      </c>
      <c r="G532" s="41"/>
      <c r="H532" s="41">
        <f t="shared" si="23"/>
        <v>0</v>
      </c>
      <c r="I532" s="40"/>
    </row>
    <row r="533" customHeight="1" spans="1:9">
      <c r="A533" s="40">
        <v>4</v>
      </c>
      <c r="B533" s="66" t="s">
        <v>303</v>
      </c>
      <c r="C533" s="66" t="s">
        <v>316</v>
      </c>
      <c r="D533" s="66" t="s">
        <v>492</v>
      </c>
      <c r="E533" s="66">
        <v>42</v>
      </c>
      <c r="F533" s="40">
        <v>36</v>
      </c>
      <c r="G533" s="41"/>
      <c r="H533" s="41">
        <f t="shared" si="23"/>
        <v>0</v>
      </c>
      <c r="I533" s="40"/>
    </row>
    <row r="534" customHeight="1" spans="1:9">
      <c r="A534" s="40">
        <v>5</v>
      </c>
      <c r="B534" s="66" t="s">
        <v>508</v>
      </c>
      <c r="C534" s="66" t="s">
        <v>509</v>
      </c>
      <c r="D534" s="66" t="s">
        <v>289</v>
      </c>
      <c r="E534" s="66">
        <v>125</v>
      </c>
      <c r="F534" s="40">
        <v>36</v>
      </c>
      <c r="G534" s="41"/>
      <c r="H534" s="41">
        <f t="shared" si="23"/>
        <v>0</v>
      </c>
      <c r="I534" s="40"/>
    </row>
    <row r="535" customHeight="1" spans="1:9">
      <c r="A535" s="40">
        <v>6</v>
      </c>
      <c r="B535" s="66" t="s">
        <v>440</v>
      </c>
      <c r="C535" s="66" t="s">
        <v>510</v>
      </c>
      <c r="D535" s="66" t="s">
        <v>278</v>
      </c>
      <c r="E535" s="66">
        <v>10</v>
      </c>
      <c r="F535" s="40">
        <v>36</v>
      </c>
      <c r="G535" s="41"/>
      <c r="H535" s="41">
        <f t="shared" si="23"/>
        <v>0</v>
      </c>
      <c r="I535" s="40"/>
    </row>
    <row r="536" customHeight="1" spans="1:9">
      <c r="A536" s="40">
        <v>7</v>
      </c>
      <c r="B536" s="66" t="s">
        <v>511</v>
      </c>
      <c r="C536" s="66" t="s">
        <v>445</v>
      </c>
      <c r="D536" s="66" t="s">
        <v>278</v>
      </c>
      <c r="E536" s="66">
        <v>10</v>
      </c>
      <c r="F536" s="40">
        <v>36</v>
      </c>
      <c r="G536" s="41"/>
      <c r="H536" s="41">
        <f t="shared" si="23"/>
        <v>0</v>
      </c>
      <c r="I536" s="40"/>
    </row>
    <row r="537" customHeight="1" spans="1:9">
      <c r="A537" s="40">
        <v>8</v>
      </c>
      <c r="B537" s="66" t="s">
        <v>281</v>
      </c>
      <c r="C537" s="66" t="s">
        <v>512</v>
      </c>
      <c r="D537" s="66" t="s">
        <v>278</v>
      </c>
      <c r="E537" s="66">
        <v>8</v>
      </c>
      <c r="F537" s="40">
        <v>36</v>
      </c>
      <c r="G537" s="41"/>
      <c r="H537" s="41">
        <f t="shared" si="23"/>
        <v>0</v>
      </c>
      <c r="I537" s="40"/>
    </row>
    <row r="538" customHeight="1" spans="1:9">
      <c r="A538" s="40">
        <v>9</v>
      </c>
      <c r="B538" s="66" t="s">
        <v>370</v>
      </c>
      <c r="C538" s="66" t="s">
        <v>513</v>
      </c>
      <c r="D538" s="66" t="s">
        <v>278</v>
      </c>
      <c r="E538" s="66">
        <v>15</v>
      </c>
      <c r="F538" s="40">
        <v>36</v>
      </c>
      <c r="G538" s="41"/>
      <c r="H538" s="41">
        <f t="shared" si="23"/>
        <v>0</v>
      </c>
      <c r="I538" s="40"/>
    </row>
    <row r="539" customHeight="1" spans="1:9">
      <c r="A539" s="40">
        <v>10</v>
      </c>
      <c r="B539" s="66" t="s">
        <v>514</v>
      </c>
      <c r="C539" s="66" t="s">
        <v>515</v>
      </c>
      <c r="D539" s="66" t="s">
        <v>278</v>
      </c>
      <c r="E539" s="66">
        <v>8</v>
      </c>
      <c r="F539" s="40">
        <v>36</v>
      </c>
      <c r="G539" s="41"/>
      <c r="H539" s="41">
        <f t="shared" si="23"/>
        <v>0</v>
      </c>
      <c r="I539" s="40"/>
    </row>
    <row r="540" customHeight="1" spans="1:9">
      <c r="A540" s="40">
        <v>11</v>
      </c>
      <c r="B540" s="66" t="s">
        <v>516</v>
      </c>
      <c r="C540" s="66"/>
      <c r="D540" s="66" t="s">
        <v>278</v>
      </c>
      <c r="E540" s="66">
        <v>4</v>
      </c>
      <c r="F540" s="40">
        <v>36</v>
      </c>
      <c r="G540" s="41"/>
      <c r="H540" s="41">
        <f t="shared" si="23"/>
        <v>0</v>
      </c>
      <c r="I540" s="40"/>
    </row>
    <row r="541" customHeight="1" spans="1:9">
      <c r="A541" s="40">
        <v>12</v>
      </c>
      <c r="B541" s="66" t="s">
        <v>517</v>
      </c>
      <c r="C541" s="66"/>
      <c r="D541" s="66" t="s">
        <v>278</v>
      </c>
      <c r="E541" s="66">
        <v>20</v>
      </c>
      <c r="F541" s="40">
        <v>36</v>
      </c>
      <c r="G541" s="41"/>
      <c r="H541" s="41">
        <f t="shared" si="23"/>
        <v>0</v>
      </c>
      <c r="I541" s="40"/>
    </row>
    <row r="542" customHeight="1" spans="1:9">
      <c r="A542" s="40"/>
      <c r="B542" s="40" t="s">
        <v>68</v>
      </c>
      <c r="C542" s="40"/>
      <c r="D542" s="40"/>
      <c r="E542" s="40">
        <f>SUM(E530:E541)</f>
        <v>1334</v>
      </c>
      <c r="F542" s="40"/>
      <c r="G542" s="41"/>
      <c r="H542" s="48">
        <f>SUM(H530:H541)</f>
        <v>0</v>
      </c>
      <c r="I542" s="40"/>
    </row>
    <row r="543" customHeight="1" spans="1:9">
      <c r="A543" s="49" t="s">
        <v>518</v>
      </c>
      <c r="B543" s="50"/>
      <c r="C543" s="50"/>
      <c r="D543" s="50"/>
      <c r="E543" s="50"/>
      <c r="F543" s="59"/>
      <c r="G543" s="41"/>
      <c r="H543" s="41"/>
      <c r="I543" s="40"/>
    </row>
    <row r="544" customHeight="1" spans="1:9">
      <c r="A544" s="40" t="s">
        <v>3</v>
      </c>
      <c r="B544" s="40" t="s">
        <v>4</v>
      </c>
      <c r="C544" s="40" t="s">
        <v>5</v>
      </c>
      <c r="D544" s="40" t="s">
        <v>6</v>
      </c>
      <c r="E544" s="40" t="s">
        <v>7</v>
      </c>
      <c r="F544" s="40" t="s">
        <v>8</v>
      </c>
      <c r="G544" s="40" t="s">
        <v>9</v>
      </c>
      <c r="H544" s="40" t="s">
        <v>10</v>
      </c>
      <c r="I544" s="40" t="s">
        <v>11</v>
      </c>
    </row>
    <row r="545" customHeight="1" spans="1:9">
      <c r="A545" s="40">
        <v>1</v>
      </c>
      <c r="B545" s="40" t="s">
        <v>519</v>
      </c>
      <c r="C545" s="42" t="s">
        <v>520</v>
      </c>
      <c r="D545" s="40" t="s">
        <v>278</v>
      </c>
      <c r="E545" s="40">
        <v>8</v>
      </c>
      <c r="F545" s="40">
        <v>36</v>
      </c>
      <c r="G545" s="41"/>
      <c r="H545" s="41">
        <f>E545*F545*G545</f>
        <v>0</v>
      </c>
      <c r="I545" s="40"/>
    </row>
    <row r="546" customHeight="1" spans="1:9">
      <c r="A546" s="40">
        <v>2</v>
      </c>
      <c r="B546" s="40" t="s">
        <v>521</v>
      </c>
      <c r="C546" s="42" t="s">
        <v>522</v>
      </c>
      <c r="D546" s="40" t="s">
        <v>278</v>
      </c>
      <c r="E546" s="40">
        <v>8</v>
      </c>
      <c r="F546" s="40">
        <v>36</v>
      </c>
      <c r="G546" s="41"/>
      <c r="H546" s="41">
        <f>E546*F546*G546</f>
        <v>0</v>
      </c>
      <c r="I546" s="40"/>
    </row>
    <row r="547" customHeight="1" spans="1:9">
      <c r="A547" s="40">
        <v>3</v>
      </c>
      <c r="B547" s="40" t="s">
        <v>499</v>
      </c>
      <c r="C547" s="42" t="s">
        <v>522</v>
      </c>
      <c r="D547" s="40" t="s">
        <v>278</v>
      </c>
      <c r="E547" s="40">
        <v>16</v>
      </c>
      <c r="F547" s="40">
        <v>36</v>
      </c>
      <c r="G547" s="41"/>
      <c r="H547" s="41">
        <f>E547*F547*G547</f>
        <v>0</v>
      </c>
      <c r="I547" s="40"/>
    </row>
    <row r="548" customHeight="1" spans="1:9">
      <c r="A548" s="40"/>
      <c r="B548" s="40" t="s">
        <v>68</v>
      </c>
      <c r="C548" s="40"/>
      <c r="D548" s="40"/>
      <c r="E548" s="40">
        <f>SUM(E545:E547)</f>
        <v>32</v>
      </c>
      <c r="F548" s="40"/>
      <c r="G548" s="41"/>
      <c r="H548" s="48">
        <f>SUM(H545:H547)</f>
        <v>0</v>
      </c>
      <c r="I548" s="40"/>
    </row>
    <row r="549" customHeight="1" spans="1:9">
      <c r="A549" s="49" t="s">
        <v>523</v>
      </c>
      <c r="B549" s="50"/>
      <c r="C549" s="50"/>
      <c r="D549" s="50"/>
      <c r="E549" s="50"/>
      <c r="F549" s="50"/>
      <c r="G549" s="41"/>
      <c r="H549" s="41"/>
      <c r="I549" s="59"/>
    </row>
    <row r="550" customHeight="1" spans="1:9">
      <c r="A550" s="40" t="s">
        <v>3</v>
      </c>
      <c r="B550" s="40" t="s">
        <v>4</v>
      </c>
      <c r="C550" s="40" t="s">
        <v>5</v>
      </c>
      <c r="D550" s="40" t="s">
        <v>6</v>
      </c>
      <c r="E550" s="40" t="s">
        <v>7</v>
      </c>
      <c r="F550" s="40" t="s">
        <v>8</v>
      </c>
      <c r="G550" s="40" t="s">
        <v>9</v>
      </c>
      <c r="H550" s="40" t="s">
        <v>10</v>
      </c>
      <c r="I550" s="40" t="s">
        <v>11</v>
      </c>
    </row>
    <row r="551" customHeight="1" spans="1:9">
      <c r="A551" s="42">
        <v>1</v>
      </c>
      <c r="B551" s="60" t="s">
        <v>276</v>
      </c>
      <c r="C551" s="60" t="s">
        <v>524</v>
      </c>
      <c r="D551" s="60" t="s">
        <v>14</v>
      </c>
      <c r="E551" s="60">
        <v>90</v>
      </c>
      <c r="F551" s="44">
        <v>27</v>
      </c>
      <c r="G551" s="41"/>
      <c r="H551" s="41">
        <f t="shared" ref="H550:H561" si="24">E551*F551*G551</f>
        <v>0</v>
      </c>
      <c r="I551" s="67" t="s">
        <v>67</v>
      </c>
    </row>
    <row r="552" customHeight="1" spans="1:9">
      <c r="A552" s="42">
        <v>2</v>
      </c>
      <c r="B552" s="60" t="s">
        <v>311</v>
      </c>
      <c r="C552" s="60" t="s">
        <v>525</v>
      </c>
      <c r="D552" s="60" t="s">
        <v>492</v>
      </c>
      <c r="E552" s="60">
        <v>95</v>
      </c>
      <c r="F552" s="44">
        <v>27</v>
      </c>
      <c r="G552" s="41"/>
      <c r="H552" s="41">
        <f t="shared" si="24"/>
        <v>0</v>
      </c>
      <c r="I552" s="68"/>
    </row>
    <row r="553" customHeight="1" spans="1:9">
      <c r="A553" s="42">
        <v>3</v>
      </c>
      <c r="B553" s="60" t="s">
        <v>469</v>
      </c>
      <c r="C553" s="60" t="s">
        <v>526</v>
      </c>
      <c r="D553" s="60" t="s">
        <v>492</v>
      </c>
      <c r="E553" s="60">
        <v>15</v>
      </c>
      <c r="F553" s="44">
        <v>27</v>
      </c>
      <c r="G553" s="41"/>
      <c r="H553" s="41">
        <f t="shared" si="24"/>
        <v>0</v>
      </c>
      <c r="I553" s="68"/>
    </row>
    <row r="554" customHeight="1" spans="1:9">
      <c r="A554" s="42">
        <v>4</v>
      </c>
      <c r="B554" s="60" t="s">
        <v>506</v>
      </c>
      <c r="C554" s="60" t="s">
        <v>527</v>
      </c>
      <c r="D554" s="60" t="s">
        <v>492</v>
      </c>
      <c r="E554" s="60">
        <v>20</v>
      </c>
      <c r="F554" s="44">
        <v>27</v>
      </c>
      <c r="G554" s="41"/>
      <c r="H554" s="41">
        <f t="shared" si="24"/>
        <v>0</v>
      </c>
      <c r="I554" s="68"/>
    </row>
    <row r="555" customHeight="1" spans="1:9">
      <c r="A555" s="42">
        <v>5</v>
      </c>
      <c r="B555" s="60" t="s">
        <v>370</v>
      </c>
      <c r="C555" s="60" t="s">
        <v>528</v>
      </c>
      <c r="D555" s="60" t="s">
        <v>492</v>
      </c>
      <c r="E555" s="60">
        <v>3</v>
      </c>
      <c r="F555" s="44">
        <v>27</v>
      </c>
      <c r="G555" s="41"/>
      <c r="H555" s="41">
        <f t="shared" si="24"/>
        <v>0</v>
      </c>
      <c r="I555" s="68"/>
    </row>
    <row r="556" customHeight="1" spans="1:9">
      <c r="A556" s="42">
        <v>6</v>
      </c>
      <c r="B556" s="60" t="s">
        <v>529</v>
      </c>
      <c r="C556" s="60" t="s">
        <v>530</v>
      </c>
      <c r="D556" s="60" t="s">
        <v>492</v>
      </c>
      <c r="E556" s="60">
        <v>36</v>
      </c>
      <c r="F556" s="44">
        <v>27</v>
      </c>
      <c r="G556" s="41"/>
      <c r="H556" s="41">
        <f t="shared" si="24"/>
        <v>0</v>
      </c>
      <c r="I556" s="68"/>
    </row>
    <row r="557" customHeight="1" spans="1:9">
      <c r="A557" s="42">
        <v>7</v>
      </c>
      <c r="B557" s="60" t="s">
        <v>531</v>
      </c>
      <c r="C557" s="60" t="s">
        <v>532</v>
      </c>
      <c r="D557" s="60" t="s">
        <v>492</v>
      </c>
      <c r="E557" s="60">
        <v>9</v>
      </c>
      <c r="F557" s="44">
        <v>27</v>
      </c>
      <c r="G557" s="41"/>
      <c r="H557" s="41">
        <f t="shared" si="24"/>
        <v>0</v>
      </c>
      <c r="I557" s="68"/>
    </row>
    <row r="558" customHeight="1" spans="1:9">
      <c r="A558" s="42">
        <v>8</v>
      </c>
      <c r="B558" s="60" t="s">
        <v>440</v>
      </c>
      <c r="C558" s="60" t="s">
        <v>525</v>
      </c>
      <c r="D558" s="60" t="s">
        <v>492</v>
      </c>
      <c r="E558" s="60">
        <v>46</v>
      </c>
      <c r="F558" s="44">
        <v>27</v>
      </c>
      <c r="G558" s="41"/>
      <c r="H558" s="41">
        <f t="shared" si="24"/>
        <v>0</v>
      </c>
      <c r="I558" s="68"/>
    </row>
    <row r="559" customHeight="1" spans="1:9">
      <c r="A559" s="42">
        <v>9</v>
      </c>
      <c r="B559" s="60" t="s">
        <v>533</v>
      </c>
      <c r="C559" s="60" t="s">
        <v>534</v>
      </c>
      <c r="D559" s="60" t="s">
        <v>535</v>
      </c>
      <c r="E559" s="60">
        <v>1</v>
      </c>
      <c r="F559" s="44">
        <v>27</v>
      </c>
      <c r="G559" s="41"/>
      <c r="H559" s="41">
        <f t="shared" si="24"/>
        <v>0</v>
      </c>
      <c r="I559" s="68"/>
    </row>
    <row r="560" customHeight="1" spans="1:9">
      <c r="A560" s="42">
        <v>11</v>
      </c>
      <c r="B560" s="60" t="s">
        <v>536</v>
      </c>
      <c r="C560" s="60" t="s">
        <v>537</v>
      </c>
      <c r="D560" s="60" t="s">
        <v>171</v>
      </c>
      <c r="E560" s="60">
        <v>7</v>
      </c>
      <c r="F560" s="44">
        <v>27</v>
      </c>
      <c r="G560" s="41"/>
      <c r="H560" s="41">
        <f t="shared" si="24"/>
        <v>0</v>
      </c>
      <c r="I560" s="69"/>
    </row>
    <row r="561" customHeight="1" spans="1:9">
      <c r="A561" s="42"/>
      <c r="B561" s="42" t="s">
        <v>68</v>
      </c>
      <c r="C561" s="42"/>
      <c r="D561" s="42"/>
      <c r="E561" s="42">
        <f>SUM(E551:E560)</f>
        <v>322</v>
      </c>
      <c r="F561" s="42"/>
      <c r="G561" s="41"/>
      <c r="H561" s="48">
        <f>SUM(H551:H560)</f>
        <v>0</v>
      </c>
      <c r="I561" s="42"/>
    </row>
    <row r="562" customHeight="1" spans="1:9">
      <c r="A562" s="49" t="s">
        <v>538</v>
      </c>
      <c r="B562" s="50"/>
      <c r="C562" s="50"/>
      <c r="D562" s="50"/>
      <c r="E562" s="50"/>
      <c r="F562" s="50"/>
      <c r="G562" s="41"/>
      <c r="H562" s="41"/>
      <c r="I562" s="59"/>
    </row>
    <row r="563" customHeight="1" spans="1:9">
      <c r="A563" s="40" t="s">
        <v>3</v>
      </c>
      <c r="B563" s="40" t="s">
        <v>4</v>
      </c>
      <c r="C563" s="40" t="s">
        <v>5</v>
      </c>
      <c r="D563" s="40" t="s">
        <v>6</v>
      </c>
      <c r="E563" s="40" t="s">
        <v>7</v>
      </c>
      <c r="F563" s="40" t="s">
        <v>8</v>
      </c>
      <c r="G563" s="40" t="s">
        <v>9</v>
      </c>
      <c r="H563" s="40" t="s">
        <v>10</v>
      </c>
      <c r="I563" s="40" t="s">
        <v>11</v>
      </c>
    </row>
    <row r="564" customHeight="1" spans="1:9">
      <c r="A564" s="42">
        <v>1</v>
      </c>
      <c r="B564" s="60" t="s">
        <v>276</v>
      </c>
      <c r="C564" s="60" t="s">
        <v>524</v>
      </c>
      <c r="D564" s="60" t="s">
        <v>14</v>
      </c>
      <c r="E564" s="60">
        <v>111</v>
      </c>
      <c r="F564" s="42">
        <v>36</v>
      </c>
      <c r="G564" s="41"/>
      <c r="H564" s="41">
        <f>E564*F564*G564</f>
        <v>0</v>
      </c>
      <c r="I564" s="40"/>
    </row>
    <row r="565" customHeight="1" spans="1:9">
      <c r="A565" s="42">
        <v>2</v>
      </c>
      <c r="B565" s="60" t="s">
        <v>311</v>
      </c>
      <c r="C565" s="60" t="s">
        <v>525</v>
      </c>
      <c r="D565" s="60" t="s">
        <v>492</v>
      </c>
      <c r="E565" s="60">
        <v>8</v>
      </c>
      <c r="F565" s="42">
        <v>36</v>
      </c>
      <c r="G565" s="41"/>
      <c r="H565" s="41">
        <f>E565*F565*G565</f>
        <v>0</v>
      </c>
      <c r="I565" s="40"/>
    </row>
    <row r="566" customHeight="1" spans="1:9">
      <c r="A566" s="40">
        <v>3</v>
      </c>
      <c r="B566" s="66" t="s">
        <v>508</v>
      </c>
      <c r="C566" s="66" t="s">
        <v>509</v>
      </c>
      <c r="D566" s="66" t="s">
        <v>289</v>
      </c>
      <c r="E566" s="66">
        <v>1300</v>
      </c>
      <c r="F566" s="40">
        <v>36</v>
      </c>
      <c r="G566" s="41"/>
      <c r="H566" s="41">
        <f>E566*F566*G566</f>
        <v>0</v>
      </c>
      <c r="I566" s="40"/>
    </row>
    <row r="567" customHeight="1" spans="1:9">
      <c r="A567" s="42"/>
      <c r="B567" s="42" t="s">
        <v>68</v>
      </c>
      <c r="C567" s="42"/>
      <c r="D567" s="42"/>
      <c r="E567" s="42">
        <f>SUM(E564:E566)</f>
        <v>1419</v>
      </c>
      <c r="F567" s="42"/>
      <c r="G567" s="41"/>
      <c r="H567" s="48">
        <f>SUM(H564:H566)</f>
        <v>0</v>
      </c>
      <c r="I567" s="42"/>
    </row>
    <row r="568" customHeight="1" spans="1:9">
      <c r="A568" s="49" t="s">
        <v>539</v>
      </c>
      <c r="B568" s="50"/>
      <c r="C568" s="50"/>
      <c r="D568" s="50"/>
      <c r="E568" s="50"/>
      <c r="F568" s="59"/>
      <c r="G568" s="41"/>
      <c r="H568" s="41"/>
      <c r="I568" s="40"/>
    </row>
    <row r="569" customHeight="1" spans="1:9">
      <c r="A569" s="40" t="s">
        <v>3</v>
      </c>
      <c r="B569" s="40" t="s">
        <v>4</v>
      </c>
      <c r="C569" s="40" t="s">
        <v>540</v>
      </c>
      <c r="D569" s="40" t="s">
        <v>6</v>
      </c>
      <c r="E569" s="40" t="s">
        <v>7</v>
      </c>
      <c r="F569" s="40" t="s">
        <v>8</v>
      </c>
      <c r="G569" s="40" t="s">
        <v>9</v>
      </c>
      <c r="H569" s="40" t="s">
        <v>10</v>
      </c>
      <c r="I569" s="40" t="s">
        <v>11</v>
      </c>
    </row>
    <row r="570" customHeight="1" spans="1:9">
      <c r="A570" s="40">
        <v>1</v>
      </c>
      <c r="B570" s="40" t="s">
        <v>541</v>
      </c>
      <c r="C570" s="40" t="s">
        <v>542</v>
      </c>
      <c r="D570" s="40" t="s">
        <v>543</v>
      </c>
      <c r="E570" s="40">
        <v>20</v>
      </c>
      <c r="F570" s="40">
        <v>36</v>
      </c>
      <c r="G570" s="41"/>
      <c r="H570" s="41">
        <f t="shared" ref="H569:H574" si="25">E570*F570*G570</f>
        <v>0</v>
      </c>
      <c r="I570" s="40" t="s">
        <v>544</v>
      </c>
    </row>
    <row r="571" customHeight="1" spans="1:9">
      <c r="A571" s="40">
        <v>2</v>
      </c>
      <c r="B571" s="40" t="s">
        <v>545</v>
      </c>
      <c r="C571" s="40"/>
      <c r="D571" s="40" t="s">
        <v>546</v>
      </c>
      <c r="E571" s="40">
        <v>20</v>
      </c>
      <c r="F571" s="40">
        <v>36</v>
      </c>
      <c r="G571" s="41"/>
      <c r="H571" s="41">
        <f t="shared" si="25"/>
        <v>0</v>
      </c>
      <c r="I571" s="40" t="s">
        <v>544</v>
      </c>
    </row>
    <row r="572" customHeight="1" spans="1:9">
      <c r="A572" s="40">
        <v>3</v>
      </c>
      <c r="B572" s="40" t="s">
        <v>547</v>
      </c>
      <c r="C572" s="40"/>
      <c r="D572" s="40" t="s">
        <v>548</v>
      </c>
      <c r="E572" s="40">
        <v>10</v>
      </c>
      <c r="F572" s="40">
        <v>36</v>
      </c>
      <c r="G572" s="41"/>
      <c r="H572" s="41">
        <f t="shared" si="25"/>
        <v>0</v>
      </c>
      <c r="I572" s="40" t="s">
        <v>549</v>
      </c>
    </row>
    <row r="573" customHeight="1" spans="1:9">
      <c r="A573" s="40">
        <v>4</v>
      </c>
      <c r="B573" s="40" t="s">
        <v>550</v>
      </c>
      <c r="C573" s="40"/>
      <c r="D573" s="40" t="s">
        <v>548</v>
      </c>
      <c r="E573" s="40">
        <v>10</v>
      </c>
      <c r="F573" s="40">
        <v>36</v>
      </c>
      <c r="G573" s="41"/>
      <c r="H573" s="41">
        <f t="shared" si="25"/>
        <v>0</v>
      </c>
      <c r="I573" s="40" t="s">
        <v>549</v>
      </c>
    </row>
    <row r="574" customHeight="1" spans="1:9">
      <c r="A574" s="40"/>
      <c r="B574" s="40" t="s">
        <v>68</v>
      </c>
      <c r="C574" s="40"/>
      <c r="D574" s="40"/>
      <c r="E574" s="40">
        <f>SUM(E570:E573)</f>
        <v>60</v>
      </c>
      <c r="F574" s="40"/>
      <c r="G574" s="41"/>
      <c r="H574" s="48">
        <f>SUM(H570:H573)</f>
        <v>0</v>
      </c>
      <c r="I574" s="40"/>
    </row>
    <row r="575" customHeight="1" spans="1:9">
      <c r="A575" s="49" t="s">
        <v>551</v>
      </c>
      <c r="B575" s="50"/>
      <c r="C575" s="50"/>
      <c r="D575" s="50"/>
      <c r="E575" s="50"/>
      <c r="F575" s="59"/>
      <c r="G575" s="41"/>
      <c r="H575" s="41"/>
      <c r="I575" s="40"/>
    </row>
    <row r="576" customHeight="1" spans="1:9">
      <c r="A576" s="40" t="s">
        <v>3</v>
      </c>
      <c r="B576" s="40" t="s">
        <v>4</v>
      </c>
      <c r="C576" s="40" t="s">
        <v>5</v>
      </c>
      <c r="D576" s="40" t="s">
        <v>6</v>
      </c>
      <c r="E576" s="40" t="s">
        <v>7</v>
      </c>
      <c r="F576" s="40" t="s">
        <v>8</v>
      </c>
      <c r="G576" s="40" t="s">
        <v>9</v>
      </c>
      <c r="H576" s="40" t="s">
        <v>10</v>
      </c>
      <c r="I576" s="40" t="s">
        <v>11</v>
      </c>
    </row>
    <row r="577" ht="39" customHeight="1" spans="1:9">
      <c r="A577" s="40">
        <v>1</v>
      </c>
      <c r="B577" s="40" t="s">
        <v>552</v>
      </c>
      <c r="C577" s="40" t="s">
        <v>553</v>
      </c>
      <c r="D577" s="40" t="s">
        <v>229</v>
      </c>
      <c r="E577" s="40">
        <v>5</v>
      </c>
      <c r="F577" s="40">
        <v>36</v>
      </c>
      <c r="G577" s="70"/>
      <c r="H577" s="70">
        <f t="shared" ref="H576:H586" si="26">E577*F577*G577</f>
        <v>0</v>
      </c>
      <c r="I577" s="61" t="s">
        <v>554</v>
      </c>
    </row>
    <row r="578" ht="67.5" spans="1:9">
      <c r="A578" s="40">
        <v>2</v>
      </c>
      <c r="B578" s="40"/>
      <c r="C578" s="40" t="s">
        <v>555</v>
      </c>
      <c r="D578" s="40"/>
      <c r="E578" s="40"/>
      <c r="F578" s="40">
        <v>36</v>
      </c>
      <c r="G578" s="71"/>
      <c r="H578" s="71"/>
      <c r="I578" s="62"/>
    </row>
    <row r="579" ht="54" spans="1:9">
      <c r="A579" s="40">
        <v>3</v>
      </c>
      <c r="B579" s="40" t="s">
        <v>556</v>
      </c>
      <c r="C579" s="40" t="s">
        <v>557</v>
      </c>
      <c r="D579" s="72" t="s">
        <v>171</v>
      </c>
      <c r="E579" s="40">
        <v>32</v>
      </c>
      <c r="F579" s="40">
        <v>36</v>
      </c>
      <c r="G579" s="41"/>
      <c r="H579" s="41">
        <f t="shared" si="26"/>
        <v>0</v>
      </c>
      <c r="I579" s="42"/>
    </row>
    <row r="580" ht="40.5" spans="1:9">
      <c r="A580" s="40">
        <v>4</v>
      </c>
      <c r="B580" s="40"/>
      <c r="C580" s="40" t="s">
        <v>558</v>
      </c>
      <c r="D580" s="72" t="s">
        <v>171</v>
      </c>
      <c r="E580" s="40">
        <v>24</v>
      </c>
      <c r="F580" s="40">
        <v>36</v>
      </c>
      <c r="G580" s="41"/>
      <c r="H580" s="41">
        <f t="shared" si="26"/>
        <v>0</v>
      </c>
      <c r="I580" s="40"/>
    </row>
    <row r="581" ht="40.5" spans="1:9">
      <c r="A581" s="40">
        <v>5</v>
      </c>
      <c r="B581" s="40"/>
      <c r="C581" s="40" t="s">
        <v>559</v>
      </c>
      <c r="D581" s="72" t="s">
        <v>171</v>
      </c>
      <c r="E581" s="40">
        <v>2</v>
      </c>
      <c r="F581" s="40">
        <v>36</v>
      </c>
      <c r="G581" s="41"/>
      <c r="H581" s="41">
        <f t="shared" si="26"/>
        <v>0</v>
      </c>
      <c r="I581" s="40"/>
    </row>
    <row r="582" ht="54" spans="1:9">
      <c r="A582" s="40">
        <v>6</v>
      </c>
      <c r="B582" s="40"/>
      <c r="C582" s="40" t="s">
        <v>560</v>
      </c>
      <c r="D582" s="72" t="s">
        <v>171</v>
      </c>
      <c r="E582" s="40">
        <v>3</v>
      </c>
      <c r="F582" s="40">
        <v>36</v>
      </c>
      <c r="G582" s="41"/>
      <c r="H582" s="41">
        <f t="shared" si="26"/>
        <v>0</v>
      </c>
      <c r="I582" s="40"/>
    </row>
    <row r="583" ht="54" spans="1:9">
      <c r="A583" s="40">
        <v>7</v>
      </c>
      <c r="B583" s="40"/>
      <c r="C583" s="40" t="s">
        <v>561</v>
      </c>
      <c r="D583" s="40" t="s">
        <v>562</v>
      </c>
      <c r="E583" s="40">
        <v>8</v>
      </c>
      <c r="F583" s="40">
        <v>36</v>
      </c>
      <c r="G583" s="41"/>
      <c r="H583" s="41">
        <f t="shared" si="26"/>
        <v>0</v>
      </c>
      <c r="I583" s="40"/>
    </row>
    <row r="584" ht="54" spans="1:9">
      <c r="A584" s="40">
        <v>8</v>
      </c>
      <c r="B584" s="40"/>
      <c r="C584" s="40" t="s">
        <v>563</v>
      </c>
      <c r="D584" s="72" t="s">
        <v>535</v>
      </c>
      <c r="E584" s="40">
        <v>1</v>
      </c>
      <c r="F584" s="40">
        <v>36</v>
      </c>
      <c r="G584" s="41"/>
      <c r="H584" s="41">
        <f t="shared" si="26"/>
        <v>0</v>
      </c>
      <c r="I584" s="40" t="s">
        <v>564</v>
      </c>
    </row>
    <row r="585" ht="114" customHeight="1" spans="1:9">
      <c r="A585" s="40">
        <v>9</v>
      </c>
      <c r="B585" s="40"/>
      <c r="C585" s="40" t="s">
        <v>565</v>
      </c>
      <c r="D585" s="72" t="s">
        <v>535</v>
      </c>
      <c r="E585" s="40">
        <v>1</v>
      </c>
      <c r="F585" s="40">
        <v>36</v>
      </c>
      <c r="G585" s="41"/>
      <c r="H585" s="41">
        <f t="shared" si="26"/>
        <v>0</v>
      </c>
      <c r="I585" s="40"/>
    </row>
    <row r="586" customHeight="1" spans="1:9">
      <c r="A586" s="40"/>
      <c r="B586" s="40" t="s">
        <v>68</v>
      </c>
      <c r="C586" s="40"/>
      <c r="D586" s="40"/>
      <c r="E586" s="40"/>
      <c r="F586" s="40"/>
      <c r="G586" s="41"/>
      <c r="H586" s="48">
        <f>SUM(H577:H585)</f>
        <v>0</v>
      </c>
      <c r="I586" s="40"/>
    </row>
    <row r="587" customHeight="1" spans="1:9">
      <c r="A587" s="49" t="s">
        <v>566</v>
      </c>
      <c r="B587" s="50"/>
      <c r="C587" s="50"/>
      <c r="D587" s="50"/>
      <c r="E587" s="50"/>
      <c r="F587" s="59"/>
      <c r="G587" s="41"/>
      <c r="H587" s="41"/>
      <c r="I587" s="40"/>
    </row>
    <row r="588" customHeight="1" spans="1:9">
      <c r="A588" s="40" t="s">
        <v>3</v>
      </c>
      <c r="B588" s="40" t="s">
        <v>4</v>
      </c>
      <c r="C588" s="40" t="s">
        <v>5</v>
      </c>
      <c r="D588" s="40" t="s">
        <v>6</v>
      </c>
      <c r="E588" s="40" t="s">
        <v>7</v>
      </c>
      <c r="F588" s="40" t="s">
        <v>8</v>
      </c>
      <c r="G588" s="40" t="s">
        <v>9</v>
      </c>
      <c r="H588" s="40" t="s">
        <v>10</v>
      </c>
      <c r="I588" s="40" t="s">
        <v>11</v>
      </c>
    </row>
    <row r="589" ht="39" customHeight="1" spans="1:9">
      <c r="A589" s="40">
        <v>1</v>
      </c>
      <c r="B589" s="40" t="s">
        <v>567</v>
      </c>
      <c r="C589" s="40" t="s">
        <v>568</v>
      </c>
      <c r="D589" s="40" t="s">
        <v>171</v>
      </c>
      <c r="E589" s="40">
        <v>31</v>
      </c>
      <c r="F589" s="40">
        <v>36</v>
      </c>
      <c r="G589" s="41"/>
      <c r="H589" s="41">
        <f>E589*F589*G589</f>
        <v>0</v>
      </c>
      <c r="I589" s="40"/>
    </row>
    <row r="590" customHeight="1" spans="1:9">
      <c r="A590" s="40"/>
      <c r="B590" s="40" t="s">
        <v>68</v>
      </c>
      <c r="C590" s="40"/>
      <c r="D590" s="40"/>
      <c r="E590" s="40">
        <v>31</v>
      </c>
      <c r="F590" s="40"/>
      <c r="G590" s="41"/>
      <c r="H590" s="48">
        <f>SUM(H589:H589)</f>
        <v>0</v>
      </c>
      <c r="I590" s="40"/>
    </row>
    <row r="591" ht="40" customHeight="1" spans="1:9">
      <c r="A591" s="73" t="s">
        <v>569</v>
      </c>
      <c r="B591" s="74"/>
      <c r="C591" s="74"/>
      <c r="D591" s="75"/>
      <c r="E591" s="40"/>
      <c r="F591" s="40"/>
      <c r="G591" s="40"/>
      <c r="H591" s="76">
        <f>H590+H586+H574+H567+H561+H548+H542+H527+H521+H515+H511+H505+H501+H490+H479+H473+H466+H454+H443+H436+H415+H397+H393+H373+H354+H333+H300+H292+H282+H265+H224+H219+H192+H142+H48</f>
        <v>0</v>
      </c>
      <c r="I591" s="40"/>
    </row>
    <row r="592" ht="40" customHeight="1" spans="1:9">
      <c r="A592" s="77" t="s">
        <v>570</v>
      </c>
      <c r="B592" s="78"/>
      <c r="C592" s="78"/>
      <c r="D592" s="79"/>
      <c r="E592" s="80"/>
      <c r="F592" s="80"/>
      <c r="G592" s="80"/>
      <c r="H592" s="81">
        <f>H591</f>
        <v>0</v>
      </c>
      <c r="I592" s="40"/>
    </row>
    <row r="593" ht="87" customHeight="1" spans="1:9">
      <c r="A593" s="40" t="s">
        <v>571</v>
      </c>
      <c r="B593" s="40"/>
      <c r="C593" s="40"/>
      <c r="D593" s="40"/>
      <c r="E593" s="40"/>
      <c r="F593" s="40"/>
      <c r="G593" s="40"/>
      <c r="H593" s="40"/>
      <c r="I593" s="40"/>
    </row>
  </sheetData>
  <autoFilter xmlns:etc="http://www.wps.cn/officeDocument/2017/etCustomData" ref="A4:I593" etc:filterBottomFollowUsedRange="0">
    <extLst/>
  </autoFilter>
  <mergeCells count="86">
    <mergeCell ref="A1:I1"/>
    <mergeCell ref="A2:I2"/>
    <mergeCell ref="A3:I3"/>
    <mergeCell ref="A49:F49"/>
    <mergeCell ref="A143:F143"/>
    <mergeCell ref="A144:F144"/>
    <mergeCell ref="A193:F193"/>
    <mergeCell ref="A220:F220"/>
    <mergeCell ref="A225:F225"/>
    <mergeCell ref="A266:F266"/>
    <mergeCell ref="A267:F267"/>
    <mergeCell ref="A283:F283"/>
    <mergeCell ref="A293:F293"/>
    <mergeCell ref="A301:F301"/>
    <mergeCell ref="A334:F334"/>
    <mergeCell ref="A355:F355"/>
    <mergeCell ref="A374:F374"/>
    <mergeCell ref="A394:F394"/>
    <mergeCell ref="A398:F398"/>
    <mergeCell ref="A416:F416"/>
    <mergeCell ref="A437:F437"/>
    <mergeCell ref="A444:F444"/>
    <mergeCell ref="A455:F455"/>
    <mergeCell ref="A467:F467"/>
    <mergeCell ref="A474:F474"/>
    <mergeCell ref="A480:F480"/>
    <mergeCell ref="A491:F491"/>
    <mergeCell ref="A502:F502"/>
    <mergeCell ref="A506:F506"/>
    <mergeCell ref="A512:F512"/>
    <mergeCell ref="A516:F516"/>
    <mergeCell ref="A522:F522"/>
    <mergeCell ref="A528:F528"/>
    <mergeCell ref="A543:F543"/>
    <mergeCell ref="A549:F549"/>
    <mergeCell ref="A562:F562"/>
    <mergeCell ref="A568:F568"/>
    <mergeCell ref="A575:F575"/>
    <mergeCell ref="A587:F587"/>
    <mergeCell ref="A591:D591"/>
    <mergeCell ref="A592:D592"/>
    <mergeCell ref="A593:I593"/>
    <mergeCell ref="A195:A200"/>
    <mergeCell ref="A201:A205"/>
    <mergeCell ref="A206:A208"/>
    <mergeCell ref="A209:A211"/>
    <mergeCell ref="A213:A215"/>
    <mergeCell ref="A216:A218"/>
    <mergeCell ref="A402:A403"/>
    <mergeCell ref="A404:A408"/>
    <mergeCell ref="A412:A414"/>
    <mergeCell ref="A449:A451"/>
    <mergeCell ref="A452:A453"/>
    <mergeCell ref="A482:A485"/>
    <mergeCell ref="A488:A489"/>
    <mergeCell ref="B11:B12"/>
    <mergeCell ref="B18:B19"/>
    <mergeCell ref="B20:B21"/>
    <mergeCell ref="B24:B25"/>
    <mergeCell ref="B26:B27"/>
    <mergeCell ref="B43:B44"/>
    <mergeCell ref="B195:B200"/>
    <mergeCell ref="B201:B205"/>
    <mergeCell ref="B206:B208"/>
    <mergeCell ref="B209:B211"/>
    <mergeCell ref="B213:B215"/>
    <mergeCell ref="B216:B218"/>
    <mergeCell ref="B319:B320"/>
    <mergeCell ref="B321:B324"/>
    <mergeCell ref="B328:B330"/>
    <mergeCell ref="B331:B332"/>
    <mergeCell ref="B342:B343"/>
    <mergeCell ref="B402:B403"/>
    <mergeCell ref="B404:B408"/>
    <mergeCell ref="B412:B414"/>
    <mergeCell ref="B449:B451"/>
    <mergeCell ref="B452:B453"/>
    <mergeCell ref="B482:B485"/>
    <mergeCell ref="B488:B489"/>
    <mergeCell ref="B577:B578"/>
    <mergeCell ref="B579:B585"/>
    <mergeCell ref="G577:G578"/>
    <mergeCell ref="H577:H578"/>
    <mergeCell ref="I45:I46"/>
    <mergeCell ref="I551:I560"/>
    <mergeCell ref="I577:I578"/>
  </mergeCells>
  <pageMargins left="0.75" right="0.75" top="1" bottom="1" header="0.5" footer="0.5"/>
  <pageSetup paperSize="9" scale="81"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3"/>
  <sheetViews>
    <sheetView workbookViewId="0">
      <selection activeCell="C11" sqref="C11"/>
    </sheetView>
  </sheetViews>
  <sheetFormatPr defaultColWidth="9" defaultRowHeight="13.5"/>
  <cols>
    <col min="1" max="1" width="6.25" style="11" customWidth="1"/>
    <col min="2" max="2" width="15.5" style="11" customWidth="1"/>
    <col min="3" max="3" width="20.125" style="11" customWidth="1"/>
    <col min="4" max="4" width="9" style="11" customWidth="1"/>
    <col min="5" max="5" width="10.125" style="11" customWidth="1"/>
    <col min="6" max="6" width="9.75" style="11" customWidth="1"/>
    <col min="7" max="7" width="10.25" style="11" customWidth="1"/>
    <col min="8" max="8" width="18.875" style="11" customWidth="1"/>
    <col min="9" max="9" width="14.75" style="12" customWidth="1"/>
    <col min="10" max="16384" width="9" style="11"/>
  </cols>
  <sheetData>
    <row r="1" ht="43" customHeight="1" spans="1:9">
      <c r="A1" s="13" t="s">
        <v>572</v>
      </c>
      <c r="B1" s="13"/>
      <c r="C1" s="13"/>
      <c r="D1" s="13"/>
      <c r="E1" s="13"/>
      <c r="F1" s="13"/>
      <c r="G1" s="13"/>
      <c r="H1" s="13"/>
      <c r="I1" s="14"/>
    </row>
    <row r="2" ht="45" customHeight="1" spans="1:9">
      <c r="A2" s="15" t="s">
        <v>3</v>
      </c>
      <c r="B2" s="15" t="s">
        <v>573</v>
      </c>
      <c r="C2" s="15" t="s">
        <v>574</v>
      </c>
      <c r="D2" s="15" t="s">
        <v>575</v>
      </c>
      <c r="E2" s="15" t="s">
        <v>576</v>
      </c>
      <c r="F2" s="15" t="s">
        <v>577</v>
      </c>
      <c r="G2" s="15" t="s">
        <v>578</v>
      </c>
      <c r="H2" s="15" t="s">
        <v>579</v>
      </c>
      <c r="I2" s="16" t="s">
        <v>11</v>
      </c>
    </row>
    <row r="3" ht="45" customHeight="1" spans="1:9">
      <c r="A3" s="17">
        <v>1</v>
      </c>
      <c r="B3" s="17" t="s">
        <v>580</v>
      </c>
      <c r="C3" s="17" t="s">
        <v>581</v>
      </c>
      <c r="D3" s="17" t="s">
        <v>562</v>
      </c>
      <c r="E3" s="18">
        <v>2</v>
      </c>
      <c r="F3" s="17"/>
      <c r="G3" s="17"/>
      <c r="H3" s="17" t="str">
        <f>_xlfn.DISPIMG("ID_650420B2F2F34843ADD4597B8194AE5C",1)</f>
        <v>=DISPIMG("ID_650420B2F2F34843ADD4597B8194AE5C",1)</v>
      </c>
      <c r="I3" s="19" t="s">
        <v>582</v>
      </c>
    </row>
    <row r="4" ht="45" customHeight="1" spans="1:9">
      <c r="A4" s="17">
        <v>2</v>
      </c>
      <c r="B4" s="17"/>
      <c r="C4" s="17" t="s">
        <v>583</v>
      </c>
      <c r="D4" s="17" t="s">
        <v>562</v>
      </c>
      <c r="E4" s="18">
        <v>30</v>
      </c>
      <c r="F4" s="17"/>
      <c r="G4" s="17"/>
      <c r="H4" s="17" t="str">
        <f>_xlfn.DISPIMG("ID_12CAA51BF65640B6BAD0C572487EC9A8",1)</f>
        <v>=DISPIMG("ID_12CAA51BF65640B6BAD0C572487EC9A8",1)</v>
      </c>
      <c r="I4" s="19"/>
    </row>
    <row r="5" ht="45" customHeight="1" spans="1:9">
      <c r="A5" s="17">
        <v>3</v>
      </c>
      <c r="B5" s="17"/>
      <c r="C5" s="17" t="s">
        <v>584</v>
      </c>
      <c r="D5" s="17" t="s">
        <v>562</v>
      </c>
      <c r="E5" s="18">
        <v>32</v>
      </c>
      <c r="F5" s="17"/>
      <c r="G5" s="17"/>
      <c r="H5" s="17" t="str">
        <f>_xlfn.DISPIMG("ID_FF3C22E354EE499CAE8CBAF2C88E3944",1)</f>
        <v>=DISPIMG("ID_FF3C22E354EE499CAE8CBAF2C88E3944",1)</v>
      </c>
      <c r="I5" s="19"/>
    </row>
    <row r="6" ht="45" customHeight="1" spans="1:9">
      <c r="A6" s="17">
        <v>4</v>
      </c>
      <c r="B6" s="17" t="s">
        <v>585</v>
      </c>
      <c r="C6" s="17" t="s">
        <v>586</v>
      </c>
      <c r="D6" s="17" t="s">
        <v>562</v>
      </c>
      <c r="E6" s="18">
        <v>1</v>
      </c>
      <c r="F6" s="17"/>
      <c r="G6" s="17"/>
      <c r="H6" s="17" t="str">
        <f>_xlfn.DISPIMG("ID_F945562735584A449CE84707133DE9E9",1)</f>
        <v>=DISPIMG("ID_F945562735584A449CE84707133DE9E9",1)</v>
      </c>
      <c r="I6" s="19"/>
    </row>
    <row r="7" ht="45" customHeight="1" spans="1:9">
      <c r="A7" s="17">
        <v>5</v>
      </c>
      <c r="B7" s="17"/>
      <c r="C7" s="17" t="s">
        <v>587</v>
      </c>
      <c r="D7" s="17" t="s">
        <v>562</v>
      </c>
      <c r="E7" s="18">
        <v>7</v>
      </c>
      <c r="F7" s="17"/>
      <c r="G7" s="17"/>
      <c r="H7" s="17" t="str">
        <f>_xlfn.DISPIMG("ID_2B93F000CB2244D380FB521C12FF6284",1)</f>
        <v>=DISPIMG("ID_2B93F000CB2244D380FB521C12FF6284",1)</v>
      </c>
      <c r="I7" s="19"/>
    </row>
    <row r="8" ht="45" customHeight="1" spans="1:9">
      <c r="A8" s="17">
        <v>6</v>
      </c>
      <c r="B8" s="17"/>
      <c r="C8" s="17" t="s">
        <v>588</v>
      </c>
      <c r="D8" s="17" t="s">
        <v>562</v>
      </c>
      <c r="E8" s="18">
        <v>16</v>
      </c>
      <c r="F8" s="17"/>
      <c r="G8" s="17"/>
      <c r="H8" s="17" t="str">
        <f>_xlfn.DISPIMG("ID_688C8E7C71364DEC8273A7CF0A19A787",1)</f>
        <v>=DISPIMG("ID_688C8E7C71364DEC8273A7CF0A19A787",1)</v>
      </c>
      <c r="I8" s="19"/>
    </row>
    <row r="9" ht="45" customHeight="1" spans="1:9">
      <c r="A9" s="17">
        <v>7</v>
      </c>
      <c r="B9" s="17" t="s">
        <v>589</v>
      </c>
      <c r="C9" s="17" t="s">
        <v>590</v>
      </c>
      <c r="D9" s="17" t="s">
        <v>289</v>
      </c>
      <c r="E9" s="18">
        <v>1100</v>
      </c>
      <c r="F9" s="17"/>
      <c r="G9" s="17"/>
      <c r="H9" s="17" t="str">
        <f>_xlfn.DISPIMG("ID_BD2D516B2CEB4C8A99E9E719221F88F1",1)</f>
        <v>=DISPIMG("ID_BD2D516B2CEB4C8A99E9E719221F88F1",1)</v>
      </c>
      <c r="I9" s="19"/>
    </row>
    <row r="10" ht="45" customHeight="1" spans="1:9">
      <c r="A10" s="17">
        <v>8</v>
      </c>
      <c r="B10" s="17" t="s">
        <v>591</v>
      </c>
      <c r="C10" s="17" t="s">
        <v>592</v>
      </c>
      <c r="D10" s="17" t="s">
        <v>289</v>
      </c>
      <c r="E10" s="18">
        <v>1000</v>
      </c>
      <c r="F10" s="17"/>
      <c r="G10" s="17"/>
      <c r="H10" s="17" t="str">
        <f>_xlfn.DISPIMG("ID_EEEFE7E6E21C4257A79DC85948ADF9A5",1)</f>
        <v>=DISPIMG("ID_EEEFE7E6E21C4257A79DC85948ADF9A5",1)</v>
      </c>
      <c r="I10" s="19"/>
    </row>
    <row r="11" ht="45" customHeight="1" spans="1:9">
      <c r="A11" s="17">
        <v>9</v>
      </c>
      <c r="B11" s="17"/>
      <c r="C11" s="17" t="s">
        <v>593</v>
      </c>
      <c r="D11" s="17" t="s">
        <v>289</v>
      </c>
      <c r="E11" s="18">
        <v>900</v>
      </c>
      <c r="F11" s="17"/>
      <c r="G11" s="17"/>
      <c r="H11" s="17" t="str">
        <f>_xlfn.DISPIMG("ID_A468D7850ADF4DFDBD46C98392C724B9",1)</f>
        <v>=DISPIMG("ID_A468D7850ADF4DFDBD46C98392C724B9",1)</v>
      </c>
      <c r="I11" s="19"/>
    </row>
    <row r="12" ht="45" customHeight="1" spans="1:9">
      <c r="A12" s="17">
        <v>10</v>
      </c>
      <c r="B12" s="17"/>
      <c r="C12" s="17" t="s">
        <v>270</v>
      </c>
      <c r="D12" s="17" t="s">
        <v>289</v>
      </c>
      <c r="E12" s="18">
        <v>2100</v>
      </c>
      <c r="F12" s="17"/>
      <c r="G12" s="17"/>
      <c r="H12" s="17" t="str">
        <f>_xlfn.DISPIMG("ID_6F5CC238989840B2B12B7173C0A8A87C",1)</f>
        <v>=DISPIMG("ID_6F5CC238989840B2B12B7173C0A8A87C",1)</v>
      </c>
      <c r="I12" s="19"/>
    </row>
    <row r="13" ht="45" customHeight="1" spans="1:9">
      <c r="A13" s="17">
        <v>11</v>
      </c>
      <c r="B13" s="17"/>
      <c r="C13" s="17" t="s">
        <v>594</v>
      </c>
      <c r="D13" s="17" t="s">
        <v>289</v>
      </c>
      <c r="E13" s="18">
        <v>600</v>
      </c>
      <c r="F13" s="17"/>
      <c r="G13" s="17"/>
      <c r="H13" s="17" t="str">
        <f>_xlfn.DISPIMG("ID_04028E79A6E14152962CB3FA511830A9",1)</f>
        <v>=DISPIMG("ID_04028E79A6E14152962CB3FA511830A9",1)</v>
      </c>
      <c r="I13" s="19"/>
    </row>
    <row r="14" ht="45" customHeight="1" spans="1:9">
      <c r="A14" s="17">
        <v>12</v>
      </c>
      <c r="B14" s="17"/>
      <c r="C14" s="17" t="s">
        <v>595</v>
      </c>
      <c r="D14" s="17" t="s">
        <v>289</v>
      </c>
      <c r="E14" s="18">
        <v>300</v>
      </c>
      <c r="F14" s="17"/>
      <c r="G14" s="17"/>
      <c r="H14" s="17" t="str">
        <f>_xlfn.DISPIMG("ID_FA389FE6A3794346A618B991D29E163E",1)</f>
        <v>=DISPIMG("ID_FA389FE6A3794346A618B991D29E163E",1)</v>
      </c>
      <c r="I14" s="19"/>
    </row>
    <row r="15" ht="45" customHeight="1" spans="1:9">
      <c r="A15" s="17">
        <v>13</v>
      </c>
      <c r="B15" s="17" t="s">
        <v>596</v>
      </c>
      <c r="C15" s="17" t="s">
        <v>597</v>
      </c>
      <c r="D15" s="17" t="s">
        <v>562</v>
      </c>
      <c r="E15" s="18">
        <v>490</v>
      </c>
      <c r="F15" s="17"/>
      <c r="G15" s="17"/>
      <c r="H15" s="17" t="str">
        <f>_xlfn.DISPIMG("ID_46A83496CDE94446822AA1F5E74E1271",1)</f>
        <v>=DISPIMG("ID_46A83496CDE94446822AA1F5E74E1271",1)</v>
      </c>
      <c r="I15" s="19"/>
    </row>
    <row r="16" ht="45" customHeight="1" spans="1:9">
      <c r="A16" s="17">
        <v>14</v>
      </c>
      <c r="B16" s="17" t="s">
        <v>598</v>
      </c>
      <c r="C16" s="17" t="s">
        <v>599</v>
      </c>
      <c r="D16" s="17" t="s">
        <v>562</v>
      </c>
      <c r="E16" s="18">
        <v>220</v>
      </c>
      <c r="F16" s="17"/>
      <c r="G16" s="17"/>
      <c r="H16" s="17" t="str">
        <f>_xlfn.DISPIMG("ID_10A38300C4144FB6B6CA14D1481D971E",1)</f>
        <v>=DISPIMG("ID_10A38300C4144FB6B6CA14D1481D971E",1)</v>
      </c>
      <c r="I16" s="19"/>
    </row>
    <row r="17" ht="45" customHeight="1" spans="1:9">
      <c r="A17" s="17">
        <v>15</v>
      </c>
      <c r="B17" s="17"/>
      <c r="C17" s="17" t="s">
        <v>600</v>
      </c>
      <c r="D17" s="17" t="s">
        <v>562</v>
      </c>
      <c r="E17" s="18">
        <v>110</v>
      </c>
      <c r="F17" s="17"/>
      <c r="G17" s="17"/>
      <c r="H17" s="17" t="str">
        <f>_xlfn.DISPIMG("ID_8F473D8D4EC846A2870DFFD5E300BD26",1)</f>
        <v>=DISPIMG("ID_8F473D8D4EC846A2870DFFD5E300BD26",1)</v>
      </c>
      <c r="I17" s="19"/>
    </row>
    <row r="18" ht="45" customHeight="1" spans="1:9">
      <c r="A18" s="17">
        <v>16</v>
      </c>
      <c r="B18" s="17"/>
      <c r="C18" s="17" t="s">
        <v>601</v>
      </c>
      <c r="D18" s="17" t="s">
        <v>562</v>
      </c>
      <c r="E18" s="18">
        <v>220</v>
      </c>
      <c r="F18" s="17"/>
      <c r="G18" s="17"/>
      <c r="H18" s="17" t="str">
        <f>_xlfn.DISPIMG("ID_D8E472B7F75F4BBEB8EC9A15752EAF32",1)</f>
        <v>=DISPIMG("ID_D8E472B7F75F4BBEB8EC9A15752EAF32",1)</v>
      </c>
      <c r="I18" s="19"/>
    </row>
    <row r="19" ht="45" customHeight="1" spans="1:9">
      <c r="A19" s="17">
        <v>17</v>
      </c>
      <c r="B19" s="17"/>
      <c r="C19" s="17" t="s">
        <v>602</v>
      </c>
      <c r="D19" s="17" t="s">
        <v>562</v>
      </c>
      <c r="E19" s="18">
        <v>250</v>
      </c>
      <c r="F19" s="17"/>
      <c r="G19" s="17"/>
      <c r="H19" s="17" t="str">
        <f>_xlfn.DISPIMG("ID_C8BD4585F3284D1A9A6F5111C483B164",1)</f>
        <v>=DISPIMG("ID_C8BD4585F3284D1A9A6F5111C483B164",1)</v>
      </c>
      <c r="I19" s="19"/>
    </row>
    <row r="20" ht="45" customHeight="1" spans="1:9">
      <c r="A20" s="17">
        <v>18</v>
      </c>
      <c r="B20" s="17" t="s">
        <v>603</v>
      </c>
      <c r="C20" s="17" t="s">
        <v>604</v>
      </c>
      <c r="D20" s="17" t="s">
        <v>562</v>
      </c>
      <c r="E20" s="18">
        <v>900</v>
      </c>
      <c r="F20" s="17"/>
      <c r="G20" s="17"/>
      <c r="H20" s="17" t="str">
        <f>_xlfn.DISPIMG("ID_AC80DAD7706B48D3A3AFA246E9014020",1)</f>
        <v>=DISPIMG("ID_AC80DAD7706B48D3A3AFA246E9014020",1)</v>
      </c>
      <c r="I20" s="19" t="s">
        <v>582</v>
      </c>
    </row>
    <row r="21" ht="45" customHeight="1" spans="1:9">
      <c r="A21" s="17">
        <v>19</v>
      </c>
      <c r="B21" s="17"/>
      <c r="C21" s="17" t="s">
        <v>605</v>
      </c>
      <c r="D21" s="17" t="s">
        <v>562</v>
      </c>
      <c r="E21" s="18">
        <v>110</v>
      </c>
      <c r="F21" s="17"/>
      <c r="G21" s="17"/>
      <c r="H21" s="17" t="str">
        <f>_xlfn.DISPIMG("ID_F82F73DEB4A748F991D96A7A3B396700",1)</f>
        <v>=DISPIMG("ID_F82F73DEB4A748F991D96A7A3B396700",1)</v>
      </c>
      <c r="I21" s="19"/>
    </row>
    <row r="22" ht="45" customHeight="1" spans="1:9">
      <c r="A22" s="17">
        <v>20</v>
      </c>
      <c r="B22" s="17"/>
      <c r="C22" s="17" t="s">
        <v>606</v>
      </c>
      <c r="D22" s="17" t="s">
        <v>562</v>
      </c>
      <c r="E22" s="18">
        <v>150</v>
      </c>
      <c r="F22" s="17"/>
      <c r="G22" s="17"/>
      <c r="H22" s="17" t="str">
        <f>_xlfn.DISPIMG("ID_6A1C1F42B425475583A88DAECD2962AA",1)</f>
        <v>=DISPIMG("ID_6A1C1F42B425475583A88DAECD2962AA",1)</v>
      </c>
      <c r="I22" s="19"/>
    </row>
    <row r="23" ht="45" customHeight="1" spans="1:9">
      <c r="A23" s="17">
        <v>21</v>
      </c>
      <c r="B23" s="17" t="s">
        <v>607</v>
      </c>
      <c r="C23" s="17" t="s">
        <v>608</v>
      </c>
      <c r="D23" s="17" t="s">
        <v>562</v>
      </c>
      <c r="E23" s="18">
        <v>120</v>
      </c>
      <c r="F23" s="17"/>
      <c r="G23" s="17"/>
      <c r="H23" s="17" t="str">
        <f>_xlfn.DISPIMG("ID_86E3F7B239CE40919BFE9958D5DFC7D7",1)</f>
        <v>=DISPIMG("ID_86E3F7B239CE40919BFE9958D5DFC7D7",1)</v>
      </c>
      <c r="I23" s="19"/>
    </row>
    <row r="24" ht="45" customHeight="1" spans="1:9">
      <c r="A24" s="17">
        <v>22</v>
      </c>
      <c r="B24" s="17"/>
      <c r="C24" s="17" t="s">
        <v>609</v>
      </c>
      <c r="D24" s="17" t="s">
        <v>562</v>
      </c>
      <c r="E24" s="18">
        <v>150</v>
      </c>
      <c r="F24" s="17"/>
      <c r="G24" s="17"/>
      <c r="H24" s="17" t="str">
        <f>_xlfn.DISPIMG("ID_1B734DA96A654C31B31DFD002834845F",1)</f>
        <v>=DISPIMG("ID_1B734DA96A654C31B31DFD002834845F",1)</v>
      </c>
      <c r="I24" s="19"/>
    </row>
    <row r="25" ht="45" customHeight="1" spans="1:9">
      <c r="A25" s="17">
        <v>23</v>
      </c>
      <c r="B25" s="17"/>
      <c r="C25" s="17" t="s">
        <v>610</v>
      </c>
      <c r="D25" s="17" t="s">
        <v>562</v>
      </c>
      <c r="E25" s="18">
        <v>110</v>
      </c>
      <c r="F25" s="17"/>
      <c r="G25" s="17"/>
      <c r="H25" s="17" t="str">
        <f>_xlfn.DISPIMG("ID_245021F65A6149F2A216828F540FD1BC",1)</f>
        <v>=DISPIMG("ID_245021F65A6149F2A216828F540FD1BC",1)</v>
      </c>
      <c r="I25" s="19"/>
    </row>
    <row r="26" ht="45" customHeight="1" spans="1:9">
      <c r="A26" s="17">
        <v>24</v>
      </c>
      <c r="B26" s="17"/>
      <c r="C26" s="17" t="s">
        <v>611</v>
      </c>
      <c r="D26" s="17" t="s">
        <v>562</v>
      </c>
      <c r="E26" s="18">
        <v>70</v>
      </c>
      <c r="F26" s="17"/>
      <c r="G26" s="17"/>
      <c r="H26" s="17" t="str">
        <f>_xlfn.DISPIMG("ID_8BBE9B3490AF401890E7FA0C10CFF9B3",1)</f>
        <v>=DISPIMG("ID_8BBE9B3490AF401890E7FA0C10CFF9B3",1)</v>
      </c>
      <c r="I26" s="19"/>
    </row>
    <row r="27" ht="45" customHeight="1" spans="1:9">
      <c r="A27" s="17">
        <v>25</v>
      </c>
      <c r="B27" s="17" t="s">
        <v>377</v>
      </c>
      <c r="C27" s="17" t="s">
        <v>612</v>
      </c>
      <c r="D27" s="17" t="s">
        <v>278</v>
      </c>
      <c r="E27" s="18">
        <v>340</v>
      </c>
      <c r="F27" s="17"/>
      <c r="G27" s="17"/>
      <c r="H27" s="17" t="str">
        <f>_xlfn.DISPIMG("ID_B9D7E52E152A4028A25F3E999FA36665",1)</f>
        <v>=DISPIMG("ID_B9D7E52E152A4028A25F3E999FA36665",1)</v>
      </c>
      <c r="I27" s="19" t="s">
        <v>613</v>
      </c>
    </row>
    <row r="28" ht="45" customHeight="1" spans="1:9">
      <c r="A28" s="17">
        <v>26</v>
      </c>
      <c r="B28" s="17"/>
      <c r="C28" s="17" t="s">
        <v>614</v>
      </c>
      <c r="D28" s="17" t="s">
        <v>278</v>
      </c>
      <c r="E28" s="18">
        <v>350</v>
      </c>
      <c r="F28" s="17"/>
      <c r="G28" s="17"/>
      <c r="H28" s="17" t="str">
        <f>_xlfn.DISPIMG("ID_568EAE31CC124D11BB9B29FA5E0A8DC6",1)</f>
        <v>=DISPIMG("ID_568EAE31CC124D11BB9B29FA5E0A8DC6",1)</v>
      </c>
      <c r="I28" s="19"/>
    </row>
    <row r="29" ht="45" customHeight="1" spans="1:9">
      <c r="A29" s="17">
        <v>27</v>
      </c>
      <c r="B29" s="20" t="s">
        <v>313</v>
      </c>
      <c r="C29" s="17" t="s">
        <v>615</v>
      </c>
      <c r="D29" s="17" t="s">
        <v>278</v>
      </c>
      <c r="E29" s="18">
        <v>450</v>
      </c>
      <c r="F29" s="17"/>
      <c r="G29" s="17"/>
      <c r="H29" s="17" t="str">
        <f>_xlfn.DISPIMG("ID_059E5375C81149F3AA7ADE970C3A32D0",1)</f>
        <v>=DISPIMG("ID_059E5375C81149F3AA7ADE970C3A32D0",1)</v>
      </c>
      <c r="I29" s="19"/>
    </row>
    <row r="30" ht="45" customHeight="1" spans="1:9">
      <c r="A30" s="17">
        <v>28</v>
      </c>
      <c r="B30" s="21"/>
      <c r="C30" s="17" t="s">
        <v>616</v>
      </c>
      <c r="D30" s="22" t="s">
        <v>278</v>
      </c>
      <c r="E30" s="18">
        <v>100</v>
      </c>
      <c r="F30" s="17"/>
      <c r="G30" s="17"/>
      <c r="H30" s="17" t="str">
        <f>_xlfn.DISPIMG("ID_059E5375C81149F3AA7ADE970C3A32D0",1)</f>
        <v>=DISPIMG("ID_059E5375C81149F3AA7ADE970C3A32D0",1)</v>
      </c>
      <c r="I30" s="19"/>
    </row>
    <row r="31" ht="45" customHeight="1" spans="1:9">
      <c r="A31" s="17">
        <v>29</v>
      </c>
      <c r="B31" s="17" t="s">
        <v>617</v>
      </c>
      <c r="C31" s="17" t="s">
        <v>618</v>
      </c>
      <c r="D31" s="17" t="s">
        <v>619</v>
      </c>
      <c r="E31" s="18">
        <v>2200</v>
      </c>
      <c r="F31" s="17"/>
      <c r="G31" s="17"/>
      <c r="H31" s="17" t="str">
        <f>_xlfn.DISPIMG("ID_4EAA69C61E1E4CFDB93EA1F198A69C2B",1)</f>
        <v>=DISPIMG("ID_4EAA69C61E1E4CFDB93EA1F198A69C2B",1)</v>
      </c>
      <c r="I31" s="19"/>
    </row>
    <row r="32" ht="45" customHeight="1" spans="1:9">
      <c r="A32" s="17">
        <v>30</v>
      </c>
      <c r="B32" s="22" t="s">
        <v>620</v>
      </c>
      <c r="C32" s="22" t="s">
        <v>621</v>
      </c>
      <c r="D32" s="22" t="s">
        <v>619</v>
      </c>
      <c r="E32" s="18">
        <v>250</v>
      </c>
      <c r="F32" s="17"/>
      <c r="G32" s="17"/>
      <c r="H32" s="17" t="str">
        <f>_xlfn.DISPIMG("ID_0DB6BF1A857F47C39CF0E6DDD83FCBE8",1)</f>
        <v>=DISPIMG("ID_0DB6BF1A857F47C39CF0E6DDD83FCBE8",1)</v>
      </c>
      <c r="I32" s="19" t="s">
        <v>622</v>
      </c>
    </row>
    <row r="33" ht="45" customHeight="1" spans="1:9">
      <c r="A33" s="17">
        <v>31</v>
      </c>
      <c r="B33" s="22"/>
      <c r="C33" s="22" t="s">
        <v>623</v>
      </c>
      <c r="D33" s="22" t="s">
        <v>619</v>
      </c>
      <c r="E33" s="18">
        <v>700</v>
      </c>
      <c r="F33" s="17"/>
      <c r="G33" s="17"/>
      <c r="H33" s="17" t="str">
        <f>_xlfn.DISPIMG("ID_9CC139F1E70C4224B7F51440AD70BE9A",1)</f>
        <v>=DISPIMG("ID_9CC139F1E70C4224B7F51440AD70BE9A",1)</v>
      </c>
      <c r="I33" s="19" t="s">
        <v>624</v>
      </c>
    </row>
    <row r="34" ht="45" customHeight="1" spans="1:9">
      <c r="A34" s="17">
        <v>32</v>
      </c>
      <c r="B34" s="22"/>
      <c r="C34" s="22" t="s">
        <v>625</v>
      </c>
      <c r="D34" s="22" t="s">
        <v>619</v>
      </c>
      <c r="E34" s="18">
        <v>400</v>
      </c>
      <c r="F34" s="17"/>
      <c r="G34" s="17"/>
      <c r="H34" s="17" t="str">
        <f>_xlfn.DISPIMG("ID_7A92F29AE4734FF1941456ADFDE6D44E",1)</f>
        <v>=DISPIMG("ID_7A92F29AE4734FF1941456ADFDE6D44E",1)</v>
      </c>
      <c r="I34" s="19" t="s">
        <v>624</v>
      </c>
    </row>
    <row r="35" ht="45" customHeight="1" spans="1:9">
      <c r="A35" s="17">
        <v>33</v>
      </c>
      <c r="B35" s="22" t="s">
        <v>626</v>
      </c>
      <c r="C35" s="22" t="s">
        <v>627</v>
      </c>
      <c r="D35" s="22" t="s">
        <v>548</v>
      </c>
      <c r="E35" s="18">
        <v>1000</v>
      </c>
      <c r="F35" s="17"/>
      <c r="G35" s="17"/>
      <c r="H35" s="17" t="str">
        <f>_xlfn.DISPIMG("ID_399E89EFC79748EFB323ED1B0432B984",1)</f>
        <v>=DISPIMG("ID_399E89EFC79748EFB323ED1B0432B984",1)</v>
      </c>
      <c r="I35" s="19"/>
    </row>
    <row r="36" ht="45" customHeight="1" spans="1:9">
      <c r="A36" s="17">
        <v>34</v>
      </c>
      <c r="B36" s="22"/>
      <c r="C36" s="22" t="s">
        <v>628</v>
      </c>
      <c r="D36" s="22" t="s">
        <v>548</v>
      </c>
      <c r="E36" s="18">
        <v>2300</v>
      </c>
      <c r="F36" s="17"/>
      <c r="G36" s="17"/>
      <c r="H36" s="17" t="str">
        <f>_xlfn.DISPIMG("ID_399E89EFC79748EFB323ED1B0432B984",1)</f>
        <v>=DISPIMG("ID_399E89EFC79748EFB323ED1B0432B984",1)</v>
      </c>
      <c r="I36" s="19" t="s">
        <v>613</v>
      </c>
    </row>
    <row r="37" ht="45" customHeight="1" spans="1:9">
      <c r="A37" s="17">
        <v>35</v>
      </c>
      <c r="B37" s="22"/>
      <c r="C37" s="22" t="s">
        <v>629</v>
      </c>
      <c r="D37" s="22" t="s">
        <v>548</v>
      </c>
      <c r="E37" s="18">
        <v>700</v>
      </c>
      <c r="F37" s="17"/>
      <c r="G37" s="17"/>
      <c r="H37" s="17" t="str">
        <f>_xlfn.DISPIMG("ID_FA26C935A5E84FA885FB76AB5DD39376",1)</f>
        <v>=DISPIMG("ID_FA26C935A5E84FA885FB76AB5DD39376",1)</v>
      </c>
      <c r="I37" s="19"/>
    </row>
    <row r="38" ht="45" customHeight="1" spans="1:9">
      <c r="A38" s="17">
        <v>36</v>
      </c>
      <c r="B38" s="17" t="s">
        <v>283</v>
      </c>
      <c r="C38" s="17" t="s">
        <v>630</v>
      </c>
      <c r="D38" s="17" t="s">
        <v>278</v>
      </c>
      <c r="E38" s="18">
        <v>580</v>
      </c>
      <c r="F38" s="17"/>
      <c r="G38" s="17"/>
      <c r="H38" s="17" t="str">
        <f>_xlfn.DISPIMG("ID_0611B19F451A42DF9FD620598890D175",1)</f>
        <v>=DISPIMG("ID_0611B19F451A42DF9FD620598890D175",1)</v>
      </c>
      <c r="I38" s="19"/>
    </row>
    <row r="39" ht="45" customHeight="1" spans="1:9">
      <c r="A39" s="17">
        <v>37</v>
      </c>
      <c r="B39" s="17"/>
      <c r="C39" s="17" t="s">
        <v>631</v>
      </c>
      <c r="D39" s="17" t="s">
        <v>278</v>
      </c>
      <c r="E39" s="18">
        <v>290</v>
      </c>
      <c r="F39" s="17"/>
      <c r="G39" s="17"/>
      <c r="H39" s="17" t="str">
        <f>_xlfn.DISPIMG("ID_1B831B5A0AB645B78432401E178C9C39",1)</f>
        <v>=DISPIMG("ID_1B831B5A0AB645B78432401E178C9C39",1)</v>
      </c>
      <c r="I39" s="19"/>
    </row>
    <row r="40" ht="45" customHeight="1" spans="1:9">
      <c r="A40" s="17">
        <v>38</v>
      </c>
      <c r="B40" s="17"/>
      <c r="C40" s="17" t="s">
        <v>632</v>
      </c>
      <c r="D40" s="17" t="s">
        <v>278</v>
      </c>
      <c r="E40" s="18">
        <v>40</v>
      </c>
      <c r="F40" s="17"/>
      <c r="G40" s="17"/>
      <c r="H40" s="17" t="str">
        <f>_xlfn.DISPIMG("ID_2A5E65518B7E4ABAA9CA4C0D54FC2605",1)</f>
        <v>=DISPIMG("ID_2A5E65518B7E4ABAA9CA4C0D54FC2605",1)</v>
      </c>
      <c r="I40" s="19"/>
    </row>
    <row r="41" ht="45" customHeight="1" spans="1:9">
      <c r="A41" s="17">
        <v>39</v>
      </c>
      <c r="B41" s="17"/>
      <c r="C41" s="17" t="s">
        <v>633</v>
      </c>
      <c r="D41" s="17" t="s">
        <v>278</v>
      </c>
      <c r="E41" s="18">
        <v>35</v>
      </c>
      <c r="F41" s="17"/>
      <c r="G41" s="17"/>
      <c r="H41" s="17" t="str">
        <f>_xlfn.DISPIMG("ID_C56AA87DCCC94E64B00787007FD05276",1)</f>
        <v>=DISPIMG("ID_C56AA87DCCC94E64B00787007FD05276",1)</v>
      </c>
      <c r="I41" s="19"/>
    </row>
    <row r="42" ht="45" customHeight="1" spans="1:9">
      <c r="A42" s="17">
        <v>40</v>
      </c>
      <c r="B42" s="17"/>
      <c r="C42" s="17" t="s">
        <v>634</v>
      </c>
      <c r="D42" s="17" t="s">
        <v>278</v>
      </c>
      <c r="E42" s="18">
        <v>50</v>
      </c>
      <c r="F42" s="17"/>
      <c r="G42" s="17"/>
      <c r="H42" s="17" t="str">
        <f>_xlfn.DISPIMG("ID_17D2C7BB2CDC47BEB5D0D5F2717C41C5",1)</f>
        <v>=DISPIMG("ID_17D2C7BB2CDC47BEB5D0D5F2717C41C5",1)</v>
      </c>
      <c r="I42" s="19"/>
    </row>
    <row r="43" ht="45" customHeight="1" spans="1:9">
      <c r="A43" s="17">
        <v>41</v>
      </c>
      <c r="B43" s="17"/>
      <c r="C43" s="17" t="s">
        <v>635</v>
      </c>
      <c r="D43" s="17" t="s">
        <v>278</v>
      </c>
      <c r="E43" s="18">
        <v>290</v>
      </c>
      <c r="F43" s="23"/>
      <c r="G43" s="23"/>
      <c r="H43" s="23" t="str">
        <f>_xlfn.DISPIMG("ID_A950082B319E4BAD945329108EC4C652",1)</f>
        <v>=DISPIMG("ID_A950082B319E4BAD945329108EC4C652",1)</v>
      </c>
      <c r="I43" s="19"/>
    </row>
    <row r="44" ht="45" customHeight="1" spans="1:9">
      <c r="A44" s="17">
        <v>42</v>
      </c>
      <c r="B44" s="17"/>
      <c r="C44" s="17" t="s">
        <v>636</v>
      </c>
      <c r="D44" s="17" t="s">
        <v>278</v>
      </c>
      <c r="E44" s="18">
        <v>280</v>
      </c>
      <c r="F44" s="17"/>
      <c r="G44" s="17"/>
      <c r="H44" s="17" t="str">
        <f>_xlfn.DISPIMG("ID_288596591D154717B81AFEAAD8F6EE3F",1)</f>
        <v>=DISPIMG("ID_288596591D154717B81AFEAAD8F6EE3F",1)</v>
      </c>
      <c r="I44" s="19"/>
    </row>
    <row r="45" ht="45" customHeight="1" spans="1:9">
      <c r="A45" s="17">
        <v>43</v>
      </c>
      <c r="B45" s="17"/>
      <c r="C45" s="17" t="s">
        <v>637</v>
      </c>
      <c r="D45" s="17" t="s">
        <v>278</v>
      </c>
      <c r="E45" s="18">
        <v>95</v>
      </c>
      <c r="F45" s="17"/>
      <c r="G45" s="17"/>
      <c r="H45" s="17" t="str">
        <f>_xlfn.DISPIMG("ID_D7DD9B62C33C459D8A9289BCEB078BB9",1)</f>
        <v>=DISPIMG("ID_D7DD9B62C33C459D8A9289BCEB078BB9",1)</v>
      </c>
      <c r="I45" s="19"/>
    </row>
    <row r="46" ht="45" customHeight="1" spans="1:9">
      <c r="A46" s="17">
        <v>44</v>
      </c>
      <c r="B46" s="17" t="s">
        <v>340</v>
      </c>
      <c r="C46" s="17" t="s">
        <v>638</v>
      </c>
      <c r="D46" s="17" t="s">
        <v>278</v>
      </c>
      <c r="E46" s="18">
        <v>300</v>
      </c>
      <c r="F46" s="17"/>
      <c r="G46" s="17"/>
      <c r="H46" s="17" t="str">
        <f>_xlfn.DISPIMG("ID_B11A4E4BF85B45BDADF219928174BAD0",1)</f>
        <v>=DISPIMG("ID_B11A4E4BF85B45BDADF219928174BAD0",1)</v>
      </c>
      <c r="I46" s="19"/>
    </row>
    <row r="47" ht="45" customHeight="1" spans="1:9">
      <c r="A47" s="17">
        <v>45</v>
      </c>
      <c r="B47" s="17"/>
      <c r="C47" s="17" t="s">
        <v>639</v>
      </c>
      <c r="D47" s="17" t="s">
        <v>278</v>
      </c>
      <c r="E47" s="18">
        <v>200</v>
      </c>
      <c r="F47" s="17"/>
      <c r="G47" s="17"/>
      <c r="H47" s="17" t="str">
        <f>_xlfn.DISPIMG("ID_FCAC98EA7C2D493394BED2623B7A30C2",1)</f>
        <v>=DISPIMG("ID_FCAC98EA7C2D493394BED2623B7A30C2",1)</v>
      </c>
      <c r="I47" s="19"/>
    </row>
    <row r="48" ht="45" customHeight="1" spans="1:9">
      <c r="A48" s="17">
        <v>46</v>
      </c>
      <c r="B48" s="17" t="s">
        <v>283</v>
      </c>
      <c r="C48" s="17" t="s">
        <v>640</v>
      </c>
      <c r="D48" s="17" t="s">
        <v>278</v>
      </c>
      <c r="E48" s="18">
        <v>200</v>
      </c>
      <c r="F48" s="17"/>
      <c r="G48" s="17"/>
      <c r="H48" s="17" t="str">
        <f>_xlfn.DISPIMG("ID_D5C2DCA57E1C4382BE820D60322E0804",1)</f>
        <v>=DISPIMG("ID_D5C2DCA57E1C4382BE820D60322E0804",1)</v>
      </c>
      <c r="I48" s="19"/>
    </row>
    <row r="49" ht="45" customHeight="1" spans="1:9">
      <c r="A49" s="17">
        <v>47</v>
      </c>
      <c r="B49" s="20" t="s">
        <v>293</v>
      </c>
      <c r="C49" s="17" t="s">
        <v>641</v>
      </c>
      <c r="D49" s="17" t="s">
        <v>278</v>
      </c>
      <c r="E49" s="18">
        <v>170</v>
      </c>
      <c r="F49" s="17"/>
      <c r="G49" s="17"/>
      <c r="H49" s="17" t="str">
        <f>_xlfn.DISPIMG("ID_5681BBF7A3484443A5E3B01AFC94503D",1)</f>
        <v>=DISPIMG("ID_5681BBF7A3484443A5E3B01AFC94503D",1)</v>
      </c>
      <c r="I49" s="19"/>
    </row>
    <row r="50" ht="45" customHeight="1" spans="1:9">
      <c r="A50" s="17">
        <v>48</v>
      </c>
      <c r="B50" s="24"/>
      <c r="C50" s="17" t="s">
        <v>642</v>
      </c>
      <c r="D50" s="17" t="s">
        <v>278</v>
      </c>
      <c r="E50" s="18">
        <v>80</v>
      </c>
      <c r="F50" s="17"/>
      <c r="G50" s="17"/>
      <c r="H50" s="17" t="str">
        <f>_xlfn.DISPIMG("ID_454D7AA3C3E745808730AE8F84987B44",1)</f>
        <v>=DISPIMG("ID_454D7AA3C3E745808730AE8F84987B44",1)</v>
      </c>
      <c r="I50" s="19"/>
    </row>
    <row r="51" ht="45" customHeight="1" spans="1:9">
      <c r="A51" s="17">
        <v>49</v>
      </c>
      <c r="B51" s="24"/>
      <c r="C51" s="17" t="s">
        <v>643</v>
      </c>
      <c r="D51" s="17" t="s">
        <v>278</v>
      </c>
      <c r="E51" s="18">
        <v>80</v>
      </c>
      <c r="F51" s="17"/>
      <c r="G51" s="17"/>
      <c r="H51" s="17" t="str">
        <f>_xlfn.DISPIMG("ID_EDF8D4A2DA164AEAB2A714AC4EA23661",1)</f>
        <v>=DISPIMG("ID_EDF8D4A2DA164AEAB2A714AC4EA23661",1)</v>
      </c>
      <c r="I51" s="19"/>
    </row>
    <row r="52" s="9" customFormat="1" ht="45" customHeight="1" spans="1:9">
      <c r="A52" s="17">
        <v>50</v>
      </c>
      <c r="B52" s="25"/>
      <c r="C52" s="22" t="s">
        <v>644</v>
      </c>
      <c r="D52" s="22" t="s">
        <v>278</v>
      </c>
      <c r="E52" s="26">
        <v>300</v>
      </c>
      <c r="F52" s="22"/>
      <c r="G52" s="22"/>
      <c r="H52" s="22"/>
      <c r="I52" s="27"/>
    </row>
    <row r="53" ht="45" customHeight="1" spans="1:9">
      <c r="A53" s="17">
        <v>51</v>
      </c>
      <c r="B53" s="17" t="s">
        <v>352</v>
      </c>
      <c r="C53" s="17" t="s">
        <v>645</v>
      </c>
      <c r="D53" s="17" t="s">
        <v>278</v>
      </c>
      <c r="E53" s="18">
        <v>45</v>
      </c>
      <c r="F53" s="17"/>
      <c r="G53" s="17"/>
      <c r="H53" s="17" t="str">
        <f>_xlfn.DISPIMG("ID_6B6A85DA58C04255AAF4B417B931EB2C",1)</f>
        <v>=DISPIMG("ID_6B6A85DA58C04255AAF4B417B931EB2C",1)</v>
      </c>
      <c r="I53" s="19"/>
    </row>
    <row r="54" ht="45" customHeight="1" spans="1:9">
      <c r="A54" s="17">
        <v>52</v>
      </c>
      <c r="B54" s="17"/>
      <c r="C54" s="17" t="s">
        <v>646</v>
      </c>
      <c r="D54" s="17" t="s">
        <v>278</v>
      </c>
      <c r="E54" s="18">
        <v>35</v>
      </c>
      <c r="F54" s="17"/>
      <c r="G54" s="17"/>
      <c r="H54" s="17" t="str">
        <f>_xlfn.DISPIMG("ID_B099BC04FFB2469F981FEE250D07B871",1)</f>
        <v>=DISPIMG("ID_B099BC04FFB2469F981FEE250D07B871",1)</v>
      </c>
      <c r="I54" s="19"/>
    </row>
    <row r="55" ht="45" customHeight="1" spans="1:9">
      <c r="A55" s="17">
        <v>53</v>
      </c>
      <c r="B55" s="17"/>
      <c r="C55" s="17" t="s">
        <v>647</v>
      </c>
      <c r="D55" s="17" t="s">
        <v>278</v>
      </c>
      <c r="E55" s="18">
        <v>80</v>
      </c>
      <c r="F55" s="17"/>
      <c r="G55" s="17"/>
      <c r="H55" s="17" t="str">
        <f>_xlfn.DISPIMG("ID_970FA70737714A759B0F9C05DA188FCB",1)</f>
        <v>=DISPIMG("ID_970FA70737714A759B0F9C05DA188FCB",1)</v>
      </c>
      <c r="I55" s="19"/>
    </row>
    <row r="56" ht="45" customHeight="1" spans="1:9">
      <c r="A56" s="17">
        <v>54</v>
      </c>
      <c r="B56" s="17"/>
      <c r="C56" s="17" t="s">
        <v>648</v>
      </c>
      <c r="D56" s="17" t="s">
        <v>278</v>
      </c>
      <c r="E56" s="18">
        <v>50</v>
      </c>
      <c r="F56" s="17"/>
      <c r="G56" s="17"/>
      <c r="H56" s="17" t="str">
        <f>_xlfn.DISPIMG("ID_2890EF788B8F4DECBD748FEF52A0ADB1",1)</f>
        <v>=DISPIMG("ID_2890EF788B8F4DECBD748FEF52A0ADB1",1)</v>
      </c>
      <c r="I56" s="19"/>
    </row>
    <row r="57" ht="45" customHeight="1" spans="1:9">
      <c r="A57" s="17">
        <v>55</v>
      </c>
      <c r="B57" s="17"/>
      <c r="C57" s="17" t="s">
        <v>649</v>
      </c>
      <c r="D57" s="17" t="s">
        <v>278</v>
      </c>
      <c r="E57" s="18">
        <v>80</v>
      </c>
      <c r="F57" s="17"/>
      <c r="G57" s="17"/>
      <c r="H57" s="17" t="str">
        <f>_xlfn.DISPIMG("ID_1E16F9CB086C44B29B125D2A26BDCAA6",1)</f>
        <v>=DISPIMG("ID_1E16F9CB086C44B29B125D2A26BDCAA6",1)</v>
      </c>
      <c r="I57" s="19"/>
    </row>
    <row r="58" ht="45" customHeight="1" spans="1:9">
      <c r="A58" s="17">
        <v>56</v>
      </c>
      <c r="B58" s="17" t="s">
        <v>385</v>
      </c>
      <c r="C58" s="17" t="s">
        <v>650</v>
      </c>
      <c r="D58" s="17" t="s">
        <v>278</v>
      </c>
      <c r="E58" s="18">
        <v>180</v>
      </c>
      <c r="F58" s="17"/>
      <c r="G58" s="17"/>
      <c r="H58" s="17" t="str">
        <f>_xlfn.DISPIMG("ID_0BD73D607FDA4BE593368AD8D5B5421D",1)</f>
        <v>=DISPIMG("ID_0BD73D607FDA4BE593368AD8D5B5421D",1)</v>
      </c>
      <c r="I58" s="19"/>
    </row>
    <row r="59" ht="45" customHeight="1" spans="1:9">
      <c r="A59" s="17">
        <v>57</v>
      </c>
      <c r="B59" s="17"/>
      <c r="C59" s="17" t="s">
        <v>651</v>
      </c>
      <c r="D59" s="17" t="s">
        <v>278</v>
      </c>
      <c r="E59" s="18">
        <v>20</v>
      </c>
      <c r="F59" s="17"/>
      <c r="G59" s="17"/>
      <c r="H59" s="17" t="str">
        <f>_xlfn.DISPIMG("ID_D802A5DE9ED8444298A6E7E307BC7C88",1)</f>
        <v>=DISPIMG("ID_D802A5DE9ED8444298A6E7E307BC7C88",1)</v>
      </c>
      <c r="I59" s="19"/>
    </row>
    <row r="60" ht="45" customHeight="1" spans="1:9">
      <c r="A60" s="17">
        <v>58</v>
      </c>
      <c r="B60" s="17"/>
      <c r="C60" s="17" t="s">
        <v>652</v>
      </c>
      <c r="D60" s="17" t="s">
        <v>278</v>
      </c>
      <c r="E60" s="18">
        <v>65</v>
      </c>
      <c r="F60" s="17"/>
      <c r="G60" s="17"/>
      <c r="H60" s="17" t="str">
        <f>_xlfn.DISPIMG("ID_A087491270D14E5BA7454142556727E6",1)</f>
        <v>=DISPIMG("ID_A087491270D14E5BA7454142556727E6",1)</v>
      </c>
      <c r="I60" s="19"/>
    </row>
    <row r="61" ht="45" customHeight="1" spans="1:9">
      <c r="A61" s="17">
        <v>59</v>
      </c>
      <c r="B61" s="17"/>
      <c r="C61" s="17" t="s">
        <v>653</v>
      </c>
      <c r="D61" s="17" t="s">
        <v>278</v>
      </c>
      <c r="E61" s="18">
        <v>35</v>
      </c>
      <c r="F61" s="17"/>
      <c r="G61" s="17"/>
      <c r="H61" s="17" t="str">
        <f>_xlfn.DISPIMG("ID_9E39B968E1544DA3A1960B3C397D13D1",1)</f>
        <v>=DISPIMG("ID_9E39B968E1544DA3A1960B3C397D13D1",1)</v>
      </c>
      <c r="I61" s="19"/>
    </row>
    <row r="62" ht="45" customHeight="1" spans="1:9">
      <c r="A62" s="17">
        <v>60</v>
      </c>
      <c r="B62" s="17"/>
      <c r="C62" s="17" t="s">
        <v>654</v>
      </c>
      <c r="D62" s="17" t="s">
        <v>278</v>
      </c>
      <c r="E62" s="18">
        <v>35</v>
      </c>
      <c r="F62" s="17"/>
      <c r="G62" s="17"/>
      <c r="H62" s="17" t="str">
        <f>_xlfn.DISPIMG("ID_8B323D319C2D4E519DD1652DFD4BAA48",1)</f>
        <v>=DISPIMG("ID_8B323D319C2D4E519DD1652DFD4BAA48",1)</v>
      </c>
      <c r="I62" s="19"/>
    </row>
    <row r="63" ht="45" customHeight="1" spans="1:9">
      <c r="A63" s="17">
        <v>61</v>
      </c>
      <c r="B63" s="17"/>
      <c r="C63" s="17" t="s">
        <v>655</v>
      </c>
      <c r="D63" s="17" t="s">
        <v>278</v>
      </c>
      <c r="E63" s="18">
        <v>40</v>
      </c>
      <c r="F63" s="17"/>
      <c r="G63" s="17"/>
      <c r="H63" s="17" t="str">
        <f>_xlfn.DISPIMG("ID_75C71DAF44FE4764BB1566E3DE17D850",1)</f>
        <v>=DISPIMG("ID_75C71DAF44FE4764BB1566E3DE17D850",1)</v>
      </c>
      <c r="I63" s="19"/>
    </row>
    <row r="64" ht="45" customHeight="1" spans="1:9">
      <c r="A64" s="17">
        <v>62</v>
      </c>
      <c r="B64" s="17"/>
      <c r="C64" s="17" t="s">
        <v>656</v>
      </c>
      <c r="D64" s="17" t="s">
        <v>278</v>
      </c>
      <c r="E64" s="18">
        <v>100</v>
      </c>
      <c r="F64" s="17"/>
      <c r="G64" s="17"/>
      <c r="H64" s="17" t="str">
        <f>_xlfn.DISPIMG("ID_9405F16282F84058A92FA2B35BE5EDA1",1)</f>
        <v>=DISPIMG("ID_9405F16282F84058A92FA2B35BE5EDA1",1)</v>
      </c>
      <c r="I64" s="19"/>
    </row>
    <row r="65" s="9" customFormat="1" ht="45" customHeight="1" spans="1:9">
      <c r="A65" s="17">
        <v>63</v>
      </c>
      <c r="B65" s="22" t="s">
        <v>657</v>
      </c>
      <c r="C65" s="22" t="s">
        <v>658</v>
      </c>
      <c r="D65" s="22" t="s">
        <v>278</v>
      </c>
      <c r="E65" s="26">
        <v>265</v>
      </c>
      <c r="F65" s="22"/>
      <c r="G65" s="22"/>
      <c r="H65" s="22" t="str">
        <f>_xlfn.DISPIMG("ID_ECD98FAD9BD644808255952C9093512D",1)</f>
        <v>=DISPIMG("ID_ECD98FAD9BD644808255952C9093512D",1)</v>
      </c>
      <c r="I65" s="27" t="s">
        <v>659</v>
      </c>
    </row>
    <row r="66" ht="45" customHeight="1" spans="1:9">
      <c r="A66" s="17">
        <v>64</v>
      </c>
      <c r="B66" s="17" t="s">
        <v>330</v>
      </c>
      <c r="C66" s="17" t="s">
        <v>660</v>
      </c>
      <c r="D66" s="17" t="s">
        <v>289</v>
      </c>
      <c r="E66" s="18">
        <v>90</v>
      </c>
      <c r="F66" s="17"/>
      <c r="G66" s="17"/>
      <c r="H66" s="17" t="str">
        <f>_xlfn.DISPIMG("ID_DB8122C202FE485C8917BA7577E767EB",1)</f>
        <v>=DISPIMG("ID_DB8122C202FE485C8917BA7577E767EB",1)</v>
      </c>
      <c r="I66" s="19" t="s">
        <v>613</v>
      </c>
    </row>
    <row r="67" ht="45" customHeight="1" spans="1:9">
      <c r="A67" s="17">
        <v>65</v>
      </c>
      <c r="B67" s="17"/>
      <c r="C67" s="17" t="s">
        <v>661</v>
      </c>
      <c r="D67" s="17" t="s">
        <v>289</v>
      </c>
      <c r="E67" s="18">
        <v>60</v>
      </c>
      <c r="F67" s="17"/>
      <c r="G67" s="17"/>
      <c r="H67" s="17" t="str">
        <f>_xlfn.DISPIMG("ID_44C6CE55DF344D05A45CA1EAC9929FCE",1)</f>
        <v>=DISPIMG("ID_44C6CE55DF344D05A45CA1EAC9929FCE",1)</v>
      </c>
      <c r="I67" s="19"/>
    </row>
    <row r="68" ht="45" customHeight="1" spans="1:9">
      <c r="A68" s="17">
        <v>66</v>
      </c>
      <c r="B68" s="17" t="s">
        <v>383</v>
      </c>
      <c r="C68" s="17" t="s">
        <v>662</v>
      </c>
      <c r="D68" s="17" t="s">
        <v>562</v>
      </c>
      <c r="E68" s="18">
        <v>80</v>
      </c>
      <c r="F68" s="17"/>
      <c r="G68" s="17"/>
      <c r="H68" s="17" t="str">
        <f>_xlfn.DISPIMG("ID_814E71E02CFC453ABAAD83045CDF3A88",1)</f>
        <v>=DISPIMG("ID_814E71E02CFC453ABAAD83045CDF3A88",1)</v>
      </c>
      <c r="I68" s="19"/>
    </row>
    <row r="69" ht="45" customHeight="1" spans="1:9">
      <c r="A69" s="17">
        <v>67</v>
      </c>
      <c r="B69" s="17"/>
      <c r="C69" s="17" t="s">
        <v>663</v>
      </c>
      <c r="D69" s="17" t="s">
        <v>562</v>
      </c>
      <c r="E69" s="18">
        <v>60</v>
      </c>
      <c r="F69" s="17"/>
      <c r="G69" s="17"/>
      <c r="H69" s="17" t="str">
        <f>_xlfn.DISPIMG("ID_B7859F89D20C4A3D9B1FF916A8145D14",1)</f>
        <v>=DISPIMG("ID_B7859F89D20C4A3D9B1FF916A8145D14",1)</v>
      </c>
      <c r="I69" s="19"/>
    </row>
    <row r="70" ht="45" customHeight="1" spans="1:9">
      <c r="A70" s="17">
        <v>68</v>
      </c>
      <c r="B70" s="17"/>
      <c r="C70" s="17" t="s">
        <v>664</v>
      </c>
      <c r="D70" s="17" t="s">
        <v>562</v>
      </c>
      <c r="E70" s="18">
        <v>70</v>
      </c>
      <c r="F70" s="17"/>
      <c r="G70" s="17"/>
      <c r="H70" s="17" t="str">
        <f>_xlfn.DISPIMG("ID_27D33864E5164A71B8C31FFD3CB31403",1)</f>
        <v>=DISPIMG("ID_27D33864E5164A71B8C31FFD3CB31403",1)</v>
      </c>
      <c r="I70" s="19"/>
    </row>
    <row r="71" ht="45" customHeight="1" spans="1:9">
      <c r="A71" s="17">
        <v>69</v>
      </c>
      <c r="B71" s="17"/>
      <c r="C71" s="17" t="s">
        <v>665</v>
      </c>
      <c r="D71" s="17" t="s">
        <v>562</v>
      </c>
      <c r="E71" s="18">
        <v>40</v>
      </c>
      <c r="F71" s="17"/>
      <c r="G71" s="17"/>
      <c r="H71" s="17" t="str">
        <f>_xlfn.DISPIMG("ID_EC6A674491CC4AC8AFA72EE01B11D46D",1)</f>
        <v>=DISPIMG("ID_EC6A674491CC4AC8AFA72EE01B11D46D",1)</v>
      </c>
      <c r="I71" s="19"/>
    </row>
    <row r="72" ht="45" customHeight="1" spans="1:9">
      <c r="A72" s="17">
        <v>70</v>
      </c>
      <c r="B72" s="17"/>
      <c r="C72" s="17" t="s">
        <v>666</v>
      </c>
      <c r="D72" s="17" t="s">
        <v>562</v>
      </c>
      <c r="E72" s="18">
        <v>60</v>
      </c>
      <c r="F72" s="17"/>
      <c r="G72" s="17"/>
      <c r="H72" s="17" t="str">
        <f>_xlfn.DISPIMG("ID_35BC4846539048C2B4BFC34761E3635C",1)</f>
        <v>=DISPIMG("ID_35BC4846539048C2B4BFC34761E3635C",1)</v>
      </c>
      <c r="I72" s="19"/>
    </row>
    <row r="73" ht="45" customHeight="1" spans="1:9">
      <c r="A73" s="17">
        <v>71</v>
      </c>
      <c r="B73" s="17" t="s">
        <v>295</v>
      </c>
      <c r="C73" s="17" t="s">
        <v>667</v>
      </c>
      <c r="D73" s="17" t="s">
        <v>289</v>
      </c>
      <c r="E73" s="18">
        <v>1300</v>
      </c>
      <c r="F73" s="17"/>
      <c r="G73" s="17"/>
      <c r="H73" s="17" t="str">
        <f>_xlfn.DISPIMG("ID_79C6CC3DE6B04D6297963B3DD7DE6178",1)</f>
        <v>=DISPIMG("ID_79C6CC3DE6B04D6297963B3DD7DE6178",1)</v>
      </c>
      <c r="I73" s="19"/>
    </row>
    <row r="74" ht="45" customHeight="1" spans="1:9">
      <c r="A74" s="17">
        <v>72</v>
      </c>
      <c r="B74" s="17"/>
      <c r="C74" s="17" t="s">
        <v>668</v>
      </c>
      <c r="D74" s="17" t="s">
        <v>289</v>
      </c>
      <c r="E74" s="18">
        <v>350</v>
      </c>
      <c r="F74" s="17"/>
      <c r="G74" s="17"/>
      <c r="H74" s="17" t="str">
        <f>_xlfn.DISPIMG("ID_F3F24FC462DF44958041E2D31CDA4E92",1)</f>
        <v>=DISPIMG("ID_F3F24FC462DF44958041E2D31CDA4E92",1)</v>
      </c>
      <c r="I74" s="19"/>
    </row>
    <row r="75" ht="45" customHeight="1" spans="1:9">
      <c r="A75" s="17">
        <v>73</v>
      </c>
      <c r="B75" s="17" t="s">
        <v>317</v>
      </c>
      <c r="C75" s="17" t="s">
        <v>669</v>
      </c>
      <c r="D75" s="17" t="s">
        <v>562</v>
      </c>
      <c r="E75" s="18">
        <v>30</v>
      </c>
      <c r="F75" s="17"/>
      <c r="G75" s="17"/>
      <c r="H75" s="17" t="str">
        <f>_xlfn.DISPIMG("ID_9137D0861E3B4D50BE231F12F1CD9F38",1)</f>
        <v>=DISPIMG("ID_9137D0861E3B4D50BE231F12F1CD9F38",1)</v>
      </c>
      <c r="I75" s="19"/>
    </row>
    <row r="76" ht="45" customHeight="1" spans="1:9">
      <c r="A76" s="17">
        <v>74</v>
      </c>
      <c r="B76" s="17"/>
      <c r="C76" s="17" t="s">
        <v>670</v>
      </c>
      <c r="D76" s="17" t="s">
        <v>562</v>
      </c>
      <c r="E76" s="18">
        <v>95</v>
      </c>
      <c r="F76" s="17"/>
      <c r="G76" s="17"/>
      <c r="H76" s="17" t="str">
        <f>_xlfn.DISPIMG("ID_CD219BA3046D4C9A87D9A8941D09E81A",1)</f>
        <v>=DISPIMG("ID_CD219BA3046D4C9A87D9A8941D09E81A",1)</v>
      </c>
      <c r="I76" s="19"/>
    </row>
    <row r="77" ht="45" customHeight="1" spans="1:9">
      <c r="A77" s="17">
        <v>75</v>
      </c>
      <c r="B77" s="17"/>
      <c r="C77" s="17" t="s">
        <v>671</v>
      </c>
      <c r="D77" s="17" t="s">
        <v>562</v>
      </c>
      <c r="E77" s="18">
        <v>90</v>
      </c>
      <c r="F77" s="17"/>
      <c r="G77" s="17"/>
      <c r="H77" s="17" t="str">
        <f>_xlfn.DISPIMG("ID_D41B8A873BD44A77B211721AA1FF3DB4",1)</f>
        <v>=DISPIMG("ID_D41B8A873BD44A77B211721AA1FF3DB4",1)</v>
      </c>
      <c r="I77" s="19"/>
    </row>
    <row r="78" ht="45" customHeight="1" spans="1:9">
      <c r="A78" s="17">
        <v>76</v>
      </c>
      <c r="B78" s="17"/>
      <c r="C78" s="17" t="s">
        <v>672</v>
      </c>
      <c r="D78" s="17" t="s">
        <v>562</v>
      </c>
      <c r="E78" s="18">
        <v>20</v>
      </c>
      <c r="F78" s="17"/>
      <c r="G78" s="17"/>
      <c r="H78" s="17" t="str">
        <f>_xlfn.DISPIMG("ID_52AD5C8D7B614A518753D62DA42A2AB0",1)</f>
        <v>=DISPIMG("ID_52AD5C8D7B614A518753D62DA42A2AB0",1)</v>
      </c>
      <c r="I78" s="19"/>
    </row>
    <row r="79" ht="45" customHeight="1" spans="1:9">
      <c r="A79" s="17">
        <v>77</v>
      </c>
      <c r="B79" s="17"/>
      <c r="C79" s="17" t="s">
        <v>673</v>
      </c>
      <c r="D79" s="17" t="s">
        <v>562</v>
      </c>
      <c r="E79" s="18">
        <v>20</v>
      </c>
      <c r="F79" s="17"/>
      <c r="G79" s="17"/>
      <c r="H79" s="17" t="str">
        <f>_xlfn.DISPIMG("ID_7FC7B0F54EBB46ABA497D9DE57FA0D31",1)</f>
        <v>=DISPIMG("ID_7FC7B0F54EBB46ABA497D9DE57FA0D31",1)</v>
      </c>
      <c r="I79" s="19"/>
    </row>
    <row r="80" ht="45" customHeight="1" spans="1:9">
      <c r="A80" s="17">
        <v>78</v>
      </c>
      <c r="B80" s="17"/>
      <c r="C80" s="17" t="s">
        <v>674</v>
      </c>
      <c r="D80" s="17" t="s">
        <v>562</v>
      </c>
      <c r="E80" s="18">
        <v>100</v>
      </c>
      <c r="F80" s="17"/>
      <c r="G80" s="17"/>
      <c r="H80" s="17" t="str">
        <f>_xlfn.DISPIMG("ID_C03B83670D7A49228DCF548214F21096",1)</f>
        <v>=DISPIMG("ID_C03B83670D7A49228DCF548214F21096",1)</v>
      </c>
      <c r="I80" s="19"/>
    </row>
    <row r="81" ht="45" customHeight="1" spans="1:9">
      <c r="A81" s="17">
        <v>79</v>
      </c>
      <c r="B81" s="17"/>
      <c r="C81" s="17" t="s">
        <v>675</v>
      </c>
      <c r="D81" s="17" t="s">
        <v>562</v>
      </c>
      <c r="E81" s="18">
        <v>400</v>
      </c>
      <c r="F81" s="17"/>
      <c r="G81" s="17"/>
      <c r="H81" s="17" t="str">
        <f>_xlfn.DISPIMG("ID_F62DE37A5F234C0D8A815E1AAA22C102",1)</f>
        <v>=DISPIMG("ID_F62DE37A5F234C0D8A815E1AAA22C102",1)</v>
      </c>
      <c r="I81" s="19"/>
    </row>
    <row r="82" ht="45" customHeight="1" spans="1:9">
      <c r="A82" s="17">
        <v>80</v>
      </c>
      <c r="B82" s="17"/>
      <c r="C82" s="17" t="s">
        <v>676</v>
      </c>
      <c r="D82" s="17" t="s">
        <v>562</v>
      </c>
      <c r="E82" s="18">
        <v>50</v>
      </c>
      <c r="F82" s="17"/>
      <c r="G82" s="17"/>
      <c r="H82" s="17" t="str">
        <f>_xlfn.DISPIMG("ID_F884FB52F48949C98F9D7E98CA3B954B",1)</f>
        <v>=DISPIMG("ID_F884FB52F48949C98F9D7E98CA3B954B",1)</v>
      </c>
      <c r="I82" s="19"/>
    </row>
    <row r="83" ht="45" customHeight="1" spans="1:9">
      <c r="A83" s="17">
        <v>81</v>
      </c>
      <c r="B83" s="17"/>
      <c r="C83" s="17" t="s">
        <v>677</v>
      </c>
      <c r="D83" s="17" t="s">
        <v>562</v>
      </c>
      <c r="E83" s="18">
        <v>270</v>
      </c>
      <c r="F83" s="17"/>
      <c r="G83" s="17"/>
      <c r="H83" s="17" t="str">
        <f>_xlfn.DISPIMG("ID_04C77BF5B6E94E53A790D23D6093A46F",1)</f>
        <v>=DISPIMG("ID_04C77BF5B6E94E53A790D23D6093A46F",1)</v>
      </c>
      <c r="I83" s="19"/>
    </row>
    <row r="84" ht="45" customHeight="1" spans="1:9">
      <c r="A84" s="17">
        <v>82</v>
      </c>
      <c r="B84" s="17"/>
      <c r="C84" s="17" t="s">
        <v>678</v>
      </c>
      <c r="D84" s="17" t="s">
        <v>562</v>
      </c>
      <c r="E84" s="18">
        <v>260</v>
      </c>
      <c r="F84" s="17"/>
      <c r="G84" s="17"/>
      <c r="H84" s="17" t="str">
        <f>_xlfn.DISPIMG("ID_7276DD2F9E5C4AD7840EE18EBDDA7380",1)</f>
        <v>=DISPIMG("ID_7276DD2F9E5C4AD7840EE18EBDDA7380",1)</v>
      </c>
      <c r="I84" s="19"/>
    </row>
    <row r="85" ht="45" customHeight="1" spans="1:9">
      <c r="A85" s="17">
        <v>83</v>
      </c>
      <c r="B85" s="17" t="s">
        <v>679</v>
      </c>
      <c r="C85" s="17" t="s">
        <v>680</v>
      </c>
      <c r="D85" s="17" t="s">
        <v>562</v>
      </c>
      <c r="E85" s="18">
        <v>65</v>
      </c>
      <c r="F85" s="17"/>
      <c r="G85" s="17"/>
      <c r="H85" s="17" t="str">
        <f>_xlfn.DISPIMG("ID_6C5F6EE56A5842CEB65FF7D611E9526E",1)</f>
        <v>=DISPIMG("ID_6C5F6EE56A5842CEB65FF7D611E9526E",1)</v>
      </c>
      <c r="I85" s="19"/>
    </row>
    <row r="86" s="9" customFormat="1" ht="45" customHeight="1" spans="1:9">
      <c r="A86" s="17">
        <v>84</v>
      </c>
      <c r="B86" s="22" t="s">
        <v>681</v>
      </c>
      <c r="C86" s="22" t="s">
        <v>682</v>
      </c>
      <c r="D86" s="22" t="s">
        <v>278</v>
      </c>
      <c r="E86" s="26">
        <v>300</v>
      </c>
      <c r="F86" s="22"/>
      <c r="G86" s="22"/>
      <c r="H86" s="22" t="str">
        <f>_xlfn.DISPIMG("ID_4D2AFA4B5C4C4B259578110D14001EA1",1)</f>
        <v>=DISPIMG("ID_4D2AFA4B5C4C4B259578110D14001EA1",1)</v>
      </c>
      <c r="I86" s="27" t="s">
        <v>683</v>
      </c>
    </row>
    <row r="87" ht="45" customHeight="1" spans="1:9">
      <c r="A87" s="17">
        <v>85</v>
      </c>
      <c r="B87" s="17" t="s">
        <v>325</v>
      </c>
      <c r="C87" s="17" t="s">
        <v>684</v>
      </c>
      <c r="D87" s="17" t="s">
        <v>289</v>
      </c>
      <c r="E87" s="18">
        <v>1500</v>
      </c>
      <c r="F87" s="17"/>
      <c r="G87" s="17"/>
      <c r="H87" s="17" t="str">
        <f>_xlfn.DISPIMG("ID_457FBE8674F24E81AD4043118BBE2195",1)</f>
        <v>=DISPIMG("ID_457FBE8674F24E81AD4043118BBE2195",1)</v>
      </c>
      <c r="I87" s="19"/>
    </row>
    <row r="88" ht="45" customHeight="1" spans="1:9">
      <c r="A88" s="17">
        <v>86</v>
      </c>
      <c r="B88" s="17" t="s">
        <v>685</v>
      </c>
      <c r="C88" s="17" t="s">
        <v>686</v>
      </c>
      <c r="D88" s="17" t="s">
        <v>289</v>
      </c>
      <c r="E88" s="18">
        <v>2280</v>
      </c>
      <c r="F88" s="17"/>
      <c r="G88" s="17"/>
      <c r="H88" s="17" t="str">
        <f>_xlfn.DISPIMG("ID_30E6A1274335454A90F0D54B525FB1E1",1)</f>
        <v>=DISPIMG("ID_30E6A1274335454A90F0D54B525FB1E1",1)</v>
      </c>
      <c r="I88" s="19"/>
    </row>
    <row r="89" ht="45" customHeight="1" spans="1:9">
      <c r="A89" s="17">
        <v>87</v>
      </c>
      <c r="B89" s="17" t="s">
        <v>687</v>
      </c>
      <c r="C89" s="17" t="s">
        <v>688</v>
      </c>
      <c r="D89" s="17" t="s">
        <v>619</v>
      </c>
      <c r="E89" s="18">
        <v>2</v>
      </c>
      <c r="F89" s="17"/>
      <c r="G89" s="17"/>
      <c r="H89" s="17" t="str">
        <f>_xlfn.DISPIMG("ID_87F816D51B9B4D8590DD47F7290D19D9",1)</f>
        <v>=DISPIMG("ID_87F816D51B9B4D8590DD47F7290D19D9",1)</v>
      </c>
      <c r="I89" s="19"/>
    </row>
    <row r="90" ht="45" customHeight="1" spans="1:9">
      <c r="A90" s="17">
        <v>88</v>
      </c>
      <c r="B90" s="17" t="s">
        <v>689</v>
      </c>
      <c r="C90" s="17" t="s">
        <v>690</v>
      </c>
      <c r="D90" s="17" t="s">
        <v>289</v>
      </c>
      <c r="E90" s="18">
        <v>0</v>
      </c>
      <c r="F90" s="17"/>
      <c r="G90" s="17"/>
      <c r="H90" s="17" t="str">
        <f>_xlfn.DISPIMG("ID_CA23A97706F74EDCBC5D8A4220D09D9E",1)</f>
        <v>=DISPIMG("ID_CA23A97706F74EDCBC5D8A4220D09D9E",1)</v>
      </c>
      <c r="I90" s="19"/>
    </row>
    <row r="91" ht="45" customHeight="1" spans="1:9">
      <c r="A91" s="17">
        <v>89</v>
      </c>
      <c r="B91" s="17" t="s">
        <v>691</v>
      </c>
      <c r="C91" s="17"/>
      <c r="D91" s="17" t="s">
        <v>619</v>
      </c>
      <c r="E91" s="18">
        <v>60</v>
      </c>
      <c r="F91" s="22"/>
      <c r="G91" s="22"/>
      <c r="H91" s="22" t="str">
        <f>_xlfn.DISPIMG("ID_7F151A2DBC704D2283FFE480DFD19DC5",1)</f>
        <v>=DISPIMG("ID_7F151A2DBC704D2283FFE480DFD19DC5",1)</v>
      </c>
      <c r="I91" s="27" t="s">
        <v>692</v>
      </c>
    </row>
    <row r="92" ht="45" customHeight="1" spans="1:9">
      <c r="A92" s="17">
        <v>90</v>
      </c>
      <c r="B92" s="17" t="s">
        <v>693</v>
      </c>
      <c r="C92" s="17"/>
      <c r="D92" s="17" t="s">
        <v>278</v>
      </c>
      <c r="E92" s="18">
        <v>25</v>
      </c>
      <c r="F92" s="17"/>
      <c r="G92" s="17"/>
      <c r="H92" s="17" t="str">
        <f>_xlfn.DISPIMG("ID_FB16519F909943ACA2371AD9CC647CEF",1)</f>
        <v>=DISPIMG("ID_FB16519F909943ACA2371AD9CC647CEF",1)</v>
      </c>
      <c r="I92" s="19"/>
    </row>
    <row r="93" ht="45" customHeight="1" spans="1:9">
      <c r="A93" s="17">
        <v>91</v>
      </c>
      <c r="B93" s="17" t="s">
        <v>694</v>
      </c>
      <c r="C93" s="17" t="s">
        <v>695</v>
      </c>
      <c r="D93" s="17" t="s">
        <v>289</v>
      </c>
      <c r="E93" s="18">
        <v>140</v>
      </c>
      <c r="F93" s="17"/>
      <c r="G93" s="17"/>
      <c r="H93" s="17" t="str">
        <f>_xlfn.DISPIMG("ID_6E976401FA3A46AFB594F1B0E83DFEC6",1)</f>
        <v>=DISPIMG("ID_6E976401FA3A46AFB594F1B0E83DFEC6",1)</v>
      </c>
      <c r="I93" s="19"/>
    </row>
    <row r="94" ht="45" customHeight="1" spans="1:9">
      <c r="A94" s="17">
        <v>92</v>
      </c>
      <c r="B94" s="17" t="s">
        <v>696</v>
      </c>
      <c r="C94" s="17" t="s">
        <v>697</v>
      </c>
      <c r="D94" s="17" t="s">
        <v>562</v>
      </c>
      <c r="E94" s="18">
        <v>40</v>
      </c>
      <c r="F94" s="17"/>
      <c r="G94" s="17"/>
      <c r="H94" s="17" t="str">
        <f>_xlfn.DISPIMG("ID_4DEDBC7F7F954B2F871627AF8F62DE96",1)</f>
        <v>=DISPIMG("ID_4DEDBC7F7F954B2F871627AF8F62DE96",1)</v>
      </c>
      <c r="I94" s="19"/>
    </row>
    <row r="95" ht="45" customHeight="1" spans="1:9">
      <c r="A95" s="17">
        <v>93</v>
      </c>
      <c r="B95" s="17"/>
      <c r="C95" s="17" t="s">
        <v>698</v>
      </c>
      <c r="D95" s="17" t="s">
        <v>562</v>
      </c>
      <c r="E95" s="18">
        <v>35</v>
      </c>
      <c r="F95" s="17"/>
      <c r="G95" s="17"/>
      <c r="H95" s="17" t="str">
        <f>_xlfn.DISPIMG("ID_5704DC531D574DA2BD4E579E3ADD9FAD",1)</f>
        <v>=DISPIMG("ID_5704DC531D574DA2BD4E579E3ADD9FAD",1)</v>
      </c>
      <c r="I95" s="19"/>
    </row>
    <row r="96" ht="45" customHeight="1" spans="1:9">
      <c r="A96" s="17">
        <v>94</v>
      </c>
      <c r="B96" s="17"/>
      <c r="C96" s="17" t="s">
        <v>699</v>
      </c>
      <c r="D96" s="17" t="s">
        <v>562</v>
      </c>
      <c r="E96" s="18">
        <v>80</v>
      </c>
      <c r="F96" s="17"/>
      <c r="G96" s="17"/>
      <c r="H96" s="17" t="str">
        <f>_xlfn.DISPIMG("ID_7DD07A59BC464E75ADB4A75A5019B280",1)</f>
        <v>=DISPIMG("ID_7DD07A59BC464E75ADB4A75A5019B280",1)</v>
      </c>
      <c r="I96" s="19"/>
    </row>
    <row r="97" ht="45" customHeight="1" spans="1:9">
      <c r="A97" s="17">
        <v>95</v>
      </c>
      <c r="B97" s="17" t="s">
        <v>700</v>
      </c>
      <c r="C97" s="17" t="s">
        <v>701</v>
      </c>
      <c r="D97" s="17" t="s">
        <v>562</v>
      </c>
      <c r="E97" s="18">
        <v>20</v>
      </c>
      <c r="F97" s="17"/>
      <c r="G97" s="17"/>
      <c r="H97" s="17" t="str">
        <f>_xlfn.DISPIMG("ID_D1D57433F11F429EB04D06E2A8A44A0E",1)</f>
        <v>=DISPIMG("ID_D1D57433F11F429EB04D06E2A8A44A0E",1)</v>
      </c>
      <c r="I97" s="19"/>
    </row>
    <row r="98" s="9" customFormat="1" ht="69" customHeight="1" spans="1:9">
      <c r="A98" s="17">
        <v>96</v>
      </c>
      <c r="B98" s="22" t="s">
        <v>702</v>
      </c>
      <c r="C98" s="22" t="s">
        <v>703</v>
      </c>
      <c r="D98" s="22" t="s">
        <v>171</v>
      </c>
      <c r="E98" s="26">
        <v>30</v>
      </c>
      <c r="F98" s="22"/>
      <c r="G98" s="22"/>
      <c r="H98" s="22" t="str">
        <f>_xlfn.DISPIMG("ID_2DB06CFBF2E14FE08E67FDF309A21B08",1)</f>
        <v>=DISPIMG("ID_2DB06CFBF2E14FE08E67FDF309A21B08",1)</v>
      </c>
      <c r="I98" s="27" t="s">
        <v>704</v>
      </c>
    </row>
    <row r="99" s="9" customFormat="1" ht="45" customHeight="1" spans="1:9">
      <c r="A99" s="17">
        <v>97</v>
      </c>
      <c r="B99" s="22" t="s">
        <v>705</v>
      </c>
      <c r="C99" s="22" t="s">
        <v>706</v>
      </c>
      <c r="D99" s="22" t="s">
        <v>619</v>
      </c>
      <c r="E99" s="26">
        <v>90</v>
      </c>
      <c r="F99" s="22"/>
      <c r="G99" s="22"/>
      <c r="H99" s="22" t="str">
        <f>_xlfn.DISPIMG("ID_8FC581CD4E8E4012A4FDEAE547B7A9FC",1)</f>
        <v>=DISPIMG("ID_8FC581CD4E8E4012A4FDEAE547B7A9FC",1)</v>
      </c>
      <c r="I99" s="27" t="s">
        <v>707</v>
      </c>
    </row>
    <row r="100" s="9" customFormat="1" ht="45" customHeight="1" spans="1:9">
      <c r="A100" s="17">
        <v>98</v>
      </c>
      <c r="B100" s="22" t="s">
        <v>708</v>
      </c>
      <c r="C100" s="22" t="s">
        <v>709</v>
      </c>
      <c r="D100" s="22" t="s">
        <v>619</v>
      </c>
      <c r="E100" s="26">
        <v>80</v>
      </c>
      <c r="F100" s="28"/>
      <c r="G100" s="28"/>
      <c r="H100" s="28" t="str">
        <f>_xlfn.DISPIMG("ID_E4631C67366A4FEB8110BFFD538BA895",1)</f>
        <v>=DISPIMG("ID_E4631C67366A4FEB8110BFFD538BA895",1)</v>
      </c>
      <c r="I100" s="29" t="s">
        <v>710</v>
      </c>
    </row>
    <row r="101" s="9" customFormat="1" ht="45" customHeight="1" spans="1:9">
      <c r="A101" s="17">
        <v>99</v>
      </c>
      <c r="B101" s="22" t="s">
        <v>711</v>
      </c>
      <c r="C101" s="22" t="s">
        <v>712</v>
      </c>
      <c r="D101" s="22" t="s">
        <v>619</v>
      </c>
      <c r="E101" s="26">
        <v>80</v>
      </c>
      <c r="F101" s="28"/>
      <c r="G101" s="28"/>
      <c r="H101" s="28" t="str">
        <f>_xlfn.DISPIMG("ID_65BB511B17434105AC35CE4622B96A65",1)</f>
        <v>=DISPIMG("ID_65BB511B17434105AC35CE4622B96A65",1)</v>
      </c>
      <c r="I101" s="30"/>
    </row>
    <row r="102" s="10" customFormat="1" ht="45" customHeight="1" spans="1:9">
      <c r="A102" s="17">
        <v>100</v>
      </c>
      <c r="B102" s="28" t="s">
        <v>713</v>
      </c>
      <c r="C102" s="31"/>
      <c r="D102" s="31"/>
      <c r="E102" s="32"/>
      <c r="F102" s="28"/>
      <c r="G102" s="28"/>
      <c r="H102" s="28"/>
      <c r="I102" s="30"/>
    </row>
    <row r="103" ht="82" customHeight="1" spans="1:9">
      <c r="A103" s="33" t="s">
        <v>714</v>
      </c>
      <c r="B103" s="34"/>
      <c r="C103" s="34"/>
      <c r="D103" s="34"/>
      <c r="E103" s="34"/>
      <c r="F103" s="34"/>
      <c r="G103" s="34"/>
      <c r="H103" s="34"/>
      <c r="I103" s="33"/>
    </row>
  </sheetData>
  <mergeCells count="29">
    <mergeCell ref="A1:I1"/>
    <mergeCell ref="B102:E102"/>
    <mergeCell ref="A103:I103"/>
    <mergeCell ref="B3:B5"/>
    <mergeCell ref="B6:B8"/>
    <mergeCell ref="B10:B14"/>
    <mergeCell ref="B16:B19"/>
    <mergeCell ref="B20:B22"/>
    <mergeCell ref="B23:B26"/>
    <mergeCell ref="B27:B28"/>
    <mergeCell ref="B29:B30"/>
    <mergeCell ref="B32:B34"/>
    <mergeCell ref="B35:B37"/>
    <mergeCell ref="B38:B45"/>
    <mergeCell ref="B46:B47"/>
    <mergeCell ref="B49:B52"/>
    <mergeCell ref="B53:B57"/>
    <mergeCell ref="B58:B64"/>
    <mergeCell ref="B66:B67"/>
    <mergeCell ref="B68:B72"/>
    <mergeCell ref="B73:B74"/>
    <mergeCell ref="B75:B84"/>
    <mergeCell ref="B94:B96"/>
    <mergeCell ref="I3:I14"/>
    <mergeCell ref="I20:I22"/>
    <mergeCell ref="I27:I31"/>
    <mergeCell ref="I36:I64"/>
    <mergeCell ref="I66:I85"/>
    <mergeCell ref="I100:I101"/>
  </mergeCells>
  <pageMargins left="0.7" right="0.7" top="0.75" bottom="0.75" header="0.3" footer="0.3"/>
  <pageSetup paperSize="8"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6"/>
  <sheetViews>
    <sheetView workbookViewId="0">
      <selection activeCell="H8" sqref="H8"/>
    </sheetView>
  </sheetViews>
  <sheetFormatPr defaultColWidth="9" defaultRowHeight="13.5" outlineLevelCol="6"/>
  <cols>
    <col min="1" max="1" width="8.375" style="1" customWidth="1"/>
    <col min="2" max="2" width="18.375" style="1" customWidth="1"/>
    <col min="3" max="3" width="77" style="1" customWidth="1"/>
    <col min="4" max="4" width="9.875" style="1" customWidth="1"/>
    <col min="5" max="5" width="12" style="1" customWidth="1"/>
    <col min="6" max="6" width="4.375" style="1" customWidth="1"/>
    <col min="7" max="7" width="8.125" style="1" customWidth="1"/>
    <col min="8" max="16384" width="9" style="1"/>
  </cols>
  <sheetData>
    <row r="1" ht="39" customHeight="1" spans="1:7">
      <c r="A1" s="2" t="s">
        <v>715</v>
      </c>
      <c r="B1" s="2"/>
      <c r="C1" s="2"/>
      <c r="D1" s="2"/>
      <c r="E1" s="2"/>
      <c r="F1" s="2"/>
      <c r="G1" s="2"/>
    </row>
    <row r="2" ht="30" customHeight="1" spans="1:7">
      <c r="A2" s="3" t="s">
        <v>716</v>
      </c>
      <c r="B2" s="3"/>
      <c r="C2" s="3"/>
      <c r="D2" s="3"/>
      <c r="E2" s="3"/>
      <c r="F2" s="2"/>
      <c r="G2" s="2"/>
    </row>
    <row r="3" ht="30" customHeight="1" spans="1:7">
      <c r="A3" s="4" t="s">
        <v>3</v>
      </c>
      <c r="B3" s="4" t="s">
        <v>717</v>
      </c>
      <c r="C3" s="4" t="s">
        <v>718</v>
      </c>
      <c r="D3" s="4" t="s">
        <v>719</v>
      </c>
      <c r="E3" s="4" t="s">
        <v>11</v>
      </c>
      <c r="F3" s="2"/>
      <c r="G3" s="2"/>
    </row>
    <row r="4" ht="30" customHeight="1" spans="1:7">
      <c r="A4" s="4">
        <v>1</v>
      </c>
      <c r="B4" s="5" t="s">
        <v>720</v>
      </c>
      <c r="C4" s="4" t="s">
        <v>721</v>
      </c>
      <c r="D4" s="4"/>
      <c r="E4" s="4"/>
      <c r="F4" s="2"/>
      <c r="G4" s="2"/>
    </row>
    <row r="5" ht="30" customHeight="1" spans="1:7">
      <c r="A5" s="4">
        <v>2</v>
      </c>
      <c r="B5" s="6"/>
      <c r="C5" s="4" t="s">
        <v>722</v>
      </c>
      <c r="D5" s="4"/>
      <c r="E5" s="4"/>
      <c r="F5" s="2"/>
      <c r="G5" s="2"/>
    </row>
    <row r="6" ht="30" customHeight="1" spans="1:7">
      <c r="A6" s="4">
        <v>3</v>
      </c>
      <c r="B6" s="7"/>
      <c r="C6" s="4" t="s">
        <v>723</v>
      </c>
      <c r="D6" s="4"/>
      <c r="E6" s="4"/>
      <c r="F6" s="2"/>
      <c r="G6" s="2"/>
    </row>
    <row r="7" ht="30" customHeight="1" spans="1:7">
      <c r="A7" s="4">
        <v>4</v>
      </c>
      <c r="B7" s="5" t="s">
        <v>724</v>
      </c>
      <c r="C7" s="4" t="s">
        <v>725</v>
      </c>
      <c r="D7" s="4"/>
      <c r="E7" s="4"/>
      <c r="F7" s="2"/>
      <c r="G7" s="2"/>
    </row>
    <row r="8" ht="30" customHeight="1" spans="1:7">
      <c r="A8" s="4">
        <v>5</v>
      </c>
      <c r="B8" s="6"/>
      <c r="C8" s="4" t="s">
        <v>726</v>
      </c>
      <c r="D8" s="4"/>
      <c r="E8" s="4"/>
      <c r="F8" s="2"/>
      <c r="G8" s="2"/>
    </row>
    <row r="9" ht="30" customHeight="1" spans="1:7">
      <c r="A9" s="4">
        <v>6</v>
      </c>
      <c r="B9" s="6"/>
      <c r="C9" s="4" t="s">
        <v>727</v>
      </c>
      <c r="D9" s="4"/>
      <c r="E9" s="4"/>
      <c r="F9" s="2"/>
      <c r="G9" s="2"/>
    </row>
    <row r="10" ht="30" customHeight="1" spans="1:7">
      <c r="A10" s="4">
        <v>7</v>
      </c>
      <c r="B10" s="6"/>
      <c r="C10" s="4" t="s">
        <v>728</v>
      </c>
      <c r="D10" s="4"/>
      <c r="E10" s="4"/>
      <c r="F10" s="2"/>
      <c r="G10" s="2"/>
    </row>
    <row r="11" ht="30" customHeight="1" spans="1:7">
      <c r="A11" s="4">
        <v>8</v>
      </c>
      <c r="B11" s="7"/>
      <c r="C11" s="4" t="s">
        <v>729</v>
      </c>
      <c r="D11" s="4"/>
      <c r="E11" s="4"/>
      <c r="F11" s="2"/>
      <c r="G11" s="2"/>
    </row>
    <row r="12" ht="30" customHeight="1" spans="1:7">
      <c r="A12" s="4">
        <v>9</v>
      </c>
      <c r="B12" s="5" t="s">
        <v>730</v>
      </c>
      <c r="C12" s="4" t="s">
        <v>731</v>
      </c>
      <c r="D12" s="4"/>
      <c r="E12" s="4"/>
      <c r="F12" s="2"/>
      <c r="G12" s="2"/>
    </row>
    <row r="13" ht="30" customHeight="1" spans="1:7">
      <c r="A13" s="4">
        <v>10</v>
      </c>
      <c r="B13" s="6"/>
      <c r="C13" s="4" t="s">
        <v>732</v>
      </c>
      <c r="D13" s="4"/>
      <c r="E13" s="4"/>
      <c r="F13" s="2"/>
      <c r="G13" s="2"/>
    </row>
    <row r="14" ht="30" customHeight="1" spans="1:7">
      <c r="A14" s="4">
        <v>11</v>
      </c>
      <c r="B14" s="7"/>
      <c r="C14" s="4" t="s">
        <v>733</v>
      </c>
      <c r="D14" s="4"/>
      <c r="E14" s="4"/>
      <c r="F14" s="2"/>
      <c r="G14" s="2"/>
    </row>
    <row r="15" ht="30" customHeight="1" spans="1:7">
      <c r="A15" s="4">
        <v>12</v>
      </c>
      <c r="B15" s="4" t="s">
        <v>734</v>
      </c>
      <c r="C15" s="4" t="s">
        <v>735</v>
      </c>
      <c r="D15" s="4"/>
      <c r="E15" s="4"/>
      <c r="F15" s="2"/>
      <c r="G15" s="2"/>
    </row>
    <row r="16" ht="53" customHeight="1" spans="1:7">
      <c r="A16" s="4">
        <v>13</v>
      </c>
      <c r="B16" s="4" t="s">
        <v>736</v>
      </c>
      <c r="C16" s="4" t="s">
        <v>737</v>
      </c>
      <c r="D16" s="4"/>
      <c r="E16" s="4"/>
      <c r="F16" s="2"/>
      <c r="G16" s="2"/>
    </row>
    <row r="17" ht="77" customHeight="1" spans="1:7">
      <c r="A17" s="4">
        <v>14</v>
      </c>
      <c r="B17" s="4" t="s">
        <v>738</v>
      </c>
      <c r="C17" s="4" t="s">
        <v>739</v>
      </c>
      <c r="D17" s="4"/>
      <c r="E17" s="4"/>
      <c r="F17" s="2"/>
      <c r="G17" s="2"/>
    </row>
    <row r="18" ht="93" customHeight="1" spans="1:7">
      <c r="A18" s="4">
        <v>15</v>
      </c>
      <c r="B18" s="4" t="s">
        <v>740</v>
      </c>
      <c r="C18" s="4" t="s">
        <v>741</v>
      </c>
      <c r="D18" s="4"/>
      <c r="E18" s="4"/>
      <c r="F18" s="2"/>
      <c r="G18" s="2"/>
    </row>
    <row r="19" ht="83" customHeight="1" spans="1:7">
      <c r="A19" s="4">
        <v>16</v>
      </c>
      <c r="B19" s="4" t="s">
        <v>742</v>
      </c>
      <c r="C19" s="4" t="s">
        <v>743</v>
      </c>
      <c r="D19" s="4"/>
      <c r="E19" s="4"/>
      <c r="F19" s="2"/>
      <c r="G19" s="2"/>
    </row>
    <row r="20" ht="61" customHeight="1" spans="1:7">
      <c r="A20" s="4">
        <v>17</v>
      </c>
      <c r="B20" s="4" t="s">
        <v>744</v>
      </c>
      <c r="C20" s="4" t="s">
        <v>745</v>
      </c>
      <c r="D20" s="4"/>
      <c r="E20" s="4"/>
      <c r="F20" s="2"/>
      <c r="G20" s="2"/>
    </row>
    <row r="21" ht="38" customHeight="1" spans="1:7">
      <c r="A21" s="4">
        <v>18</v>
      </c>
      <c r="B21" s="5" t="s">
        <v>746</v>
      </c>
      <c r="C21" s="4" t="s">
        <v>747</v>
      </c>
      <c r="D21" s="4"/>
      <c r="E21" s="4"/>
      <c r="F21" s="2"/>
      <c r="G21" s="2"/>
    </row>
    <row r="22" ht="38" customHeight="1" spans="1:7">
      <c r="A22" s="4">
        <v>19</v>
      </c>
      <c r="B22" s="6"/>
      <c r="C22" s="4" t="s">
        <v>748</v>
      </c>
      <c r="D22" s="4"/>
      <c r="E22" s="4"/>
      <c r="F22" s="2"/>
      <c r="G22" s="2"/>
    </row>
    <row r="23" ht="38" customHeight="1" spans="1:7">
      <c r="A23" s="4">
        <v>20</v>
      </c>
      <c r="B23" s="6"/>
      <c r="C23" s="4" t="s">
        <v>749</v>
      </c>
      <c r="D23" s="4"/>
      <c r="E23" s="4"/>
      <c r="F23" s="2"/>
      <c r="G23" s="2"/>
    </row>
    <row r="24" ht="69" customHeight="1" spans="1:7">
      <c r="A24" s="4">
        <v>21</v>
      </c>
      <c r="B24" s="7"/>
      <c r="C24" s="4" t="s">
        <v>750</v>
      </c>
      <c r="D24" s="4"/>
      <c r="E24" s="4"/>
      <c r="F24" s="2"/>
      <c r="G24" s="2"/>
    </row>
    <row r="25" ht="56" customHeight="1" spans="1:7">
      <c r="A25" s="4">
        <v>22</v>
      </c>
      <c r="B25" s="5" t="s">
        <v>751</v>
      </c>
      <c r="C25" s="4" t="s">
        <v>752</v>
      </c>
      <c r="D25" s="4"/>
      <c r="E25" s="4"/>
      <c r="F25" s="2"/>
      <c r="G25" s="2"/>
    </row>
    <row r="26" ht="39" customHeight="1" spans="1:7">
      <c r="A26" s="4">
        <v>23</v>
      </c>
      <c r="B26" s="7"/>
      <c r="C26" s="4" t="s">
        <v>753</v>
      </c>
      <c r="D26" s="4"/>
      <c r="E26" s="4"/>
      <c r="F26" s="2"/>
      <c r="G26" s="2"/>
    </row>
    <row r="27" ht="30" customHeight="1" spans="1:7">
      <c r="A27" s="4">
        <v>24</v>
      </c>
      <c r="B27" s="5" t="s">
        <v>754</v>
      </c>
      <c r="C27" s="4" t="s">
        <v>755</v>
      </c>
      <c r="D27" s="4"/>
      <c r="E27" s="4"/>
      <c r="F27" s="2"/>
      <c r="G27" s="2"/>
    </row>
    <row r="28" ht="30" customHeight="1" spans="1:7">
      <c r="A28" s="4">
        <v>25</v>
      </c>
      <c r="B28" s="6"/>
      <c r="C28" s="8" t="s">
        <v>756</v>
      </c>
      <c r="D28" s="4"/>
      <c r="E28" s="4"/>
      <c r="F28" s="2"/>
      <c r="G28" s="2"/>
    </row>
    <row r="29" ht="30" customHeight="1" spans="1:7">
      <c r="A29" s="4">
        <v>26</v>
      </c>
      <c r="B29" s="6"/>
      <c r="C29" s="4" t="s">
        <v>757</v>
      </c>
      <c r="D29" s="4"/>
      <c r="E29" s="4"/>
      <c r="F29" s="2"/>
      <c r="G29" s="2"/>
    </row>
    <row r="30" ht="30" customHeight="1" spans="1:7">
      <c r="A30" s="4">
        <v>27</v>
      </c>
      <c r="B30" s="6"/>
      <c r="C30" s="4" t="s">
        <v>758</v>
      </c>
      <c r="D30" s="4"/>
      <c r="E30" s="4"/>
      <c r="F30" s="2"/>
      <c r="G30" s="2"/>
    </row>
    <row r="31" ht="30" customHeight="1" spans="1:7">
      <c r="A31" s="4">
        <v>28</v>
      </c>
      <c r="B31" s="7"/>
      <c r="C31" s="4" t="s">
        <v>759</v>
      </c>
      <c r="D31" s="4"/>
      <c r="E31" s="4"/>
      <c r="F31" s="2"/>
      <c r="G31" s="2"/>
    </row>
    <row r="32" ht="30" customHeight="1" spans="1:7">
      <c r="A32" s="4">
        <v>29</v>
      </c>
      <c r="B32" s="5" t="s">
        <v>760</v>
      </c>
      <c r="C32" s="4" t="s">
        <v>761</v>
      </c>
      <c r="D32" s="4"/>
      <c r="E32" s="4"/>
      <c r="F32" s="2"/>
      <c r="G32" s="2"/>
    </row>
    <row r="33" ht="30" customHeight="1" spans="1:7">
      <c r="A33" s="4">
        <v>30</v>
      </c>
      <c r="B33" s="6"/>
      <c r="C33" s="4" t="s">
        <v>762</v>
      </c>
      <c r="D33" s="4"/>
      <c r="E33" s="4"/>
      <c r="F33" s="2"/>
      <c r="G33" s="2"/>
    </row>
    <row r="34" ht="30" customHeight="1" spans="1:7">
      <c r="A34" s="4">
        <v>31</v>
      </c>
      <c r="B34" s="6"/>
      <c r="C34" s="4" t="s">
        <v>763</v>
      </c>
      <c r="D34" s="4"/>
      <c r="E34" s="4"/>
      <c r="F34" s="2"/>
      <c r="G34" s="2"/>
    </row>
    <row r="35" ht="30" customHeight="1" spans="1:7">
      <c r="A35" s="4">
        <v>32</v>
      </c>
      <c r="B35" s="6"/>
      <c r="C35" s="4" t="s">
        <v>764</v>
      </c>
      <c r="D35" s="4"/>
      <c r="E35" s="4"/>
      <c r="F35" s="2"/>
      <c r="G35" s="2"/>
    </row>
    <row r="36" ht="30" customHeight="1" spans="1:7">
      <c r="A36" s="4">
        <v>33</v>
      </c>
      <c r="B36" s="6"/>
      <c r="C36" s="4" t="s">
        <v>765</v>
      </c>
      <c r="D36" s="4"/>
      <c r="E36" s="4"/>
      <c r="F36" s="2"/>
      <c r="G36" s="2"/>
    </row>
    <row r="37" ht="30" customHeight="1" spans="1:7">
      <c r="A37" s="4">
        <v>34</v>
      </c>
      <c r="B37" s="6"/>
      <c r="C37" s="4" t="s">
        <v>766</v>
      </c>
      <c r="D37" s="4"/>
      <c r="E37" s="4"/>
      <c r="F37" s="2"/>
      <c r="G37" s="2"/>
    </row>
    <row r="38" ht="30" customHeight="1" spans="1:7">
      <c r="A38" s="4">
        <v>35</v>
      </c>
      <c r="B38" s="6"/>
      <c r="C38" s="4" t="s">
        <v>767</v>
      </c>
      <c r="D38" s="4"/>
      <c r="E38" s="4"/>
      <c r="F38" s="2"/>
      <c r="G38" s="2"/>
    </row>
    <row r="39" ht="30" customHeight="1" spans="1:7">
      <c r="A39" s="4">
        <v>36</v>
      </c>
      <c r="B39" s="7"/>
      <c r="C39" s="4" t="s">
        <v>768</v>
      </c>
      <c r="D39" s="4"/>
      <c r="E39" s="4"/>
      <c r="F39" s="2"/>
      <c r="G39" s="2"/>
    </row>
    <row r="40" ht="30" customHeight="1" spans="1:7">
      <c r="A40" s="4">
        <v>37</v>
      </c>
      <c r="B40" s="4" t="s">
        <v>769</v>
      </c>
      <c r="C40" s="4" t="s">
        <v>770</v>
      </c>
      <c r="D40" s="4"/>
      <c r="E40" s="4"/>
      <c r="F40" s="2"/>
      <c r="G40" s="2"/>
    </row>
    <row r="41" ht="87" customHeight="1" spans="1:7">
      <c r="A41" s="4" t="s">
        <v>771</v>
      </c>
      <c r="B41" s="4"/>
      <c r="C41" s="4"/>
      <c r="D41" s="4"/>
      <c r="E41" s="4"/>
      <c r="F41" s="2"/>
      <c r="G41" s="2"/>
    </row>
    <row r="42" spans="1:7">
      <c r="A42" s="2"/>
      <c r="B42" s="2"/>
      <c r="C42" s="2"/>
      <c r="D42" s="2"/>
      <c r="E42" s="2"/>
      <c r="F42" s="2"/>
      <c r="G42" s="2"/>
    </row>
    <row r="43" spans="1:7">
      <c r="A43" s="2"/>
      <c r="B43" s="2"/>
      <c r="C43" s="2"/>
      <c r="D43" s="2"/>
      <c r="E43" s="2"/>
      <c r="F43" s="2"/>
      <c r="G43" s="2"/>
    </row>
    <row r="44" spans="1:7">
      <c r="A44" s="2"/>
      <c r="B44" s="2"/>
      <c r="C44" s="2"/>
      <c r="D44" s="2"/>
      <c r="E44" s="2"/>
      <c r="F44" s="2"/>
      <c r="G44" s="2"/>
    </row>
    <row r="45" spans="1:7">
      <c r="A45" s="2"/>
      <c r="B45" s="2"/>
      <c r="C45" s="2"/>
      <c r="D45" s="2"/>
      <c r="E45" s="2"/>
      <c r="F45" s="2"/>
      <c r="G45" s="2"/>
    </row>
    <row r="46" spans="1:7">
      <c r="A46" s="2"/>
      <c r="B46" s="2"/>
      <c r="C46" s="2"/>
      <c r="D46" s="2"/>
      <c r="E46" s="2"/>
      <c r="F46" s="2"/>
      <c r="G46" s="2"/>
    </row>
    <row r="47" spans="1:7">
      <c r="A47" s="2"/>
      <c r="B47" s="2"/>
      <c r="C47" s="2"/>
      <c r="D47" s="2"/>
      <c r="E47" s="2"/>
      <c r="F47" s="2"/>
      <c r="G47" s="2"/>
    </row>
    <row r="48" spans="1:7">
      <c r="A48" s="2"/>
      <c r="B48" s="2"/>
      <c r="C48" s="2"/>
      <c r="D48" s="2"/>
      <c r="E48" s="2"/>
      <c r="F48" s="2"/>
      <c r="G48" s="2"/>
    </row>
    <row r="49" spans="1:7">
      <c r="A49" s="2"/>
      <c r="B49" s="2"/>
      <c r="C49" s="2"/>
      <c r="D49" s="2"/>
      <c r="E49" s="2"/>
      <c r="F49" s="2"/>
      <c r="G49" s="2"/>
    </row>
    <row r="50" spans="1:7">
      <c r="A50" s="2"/>
      <c r="B50" s="2"/>
      <c r="C50" s="2"/>
      <c r="D50" s="2"/>
      <c r="E50" s="2"/>
      <c r="F50" s="2"/>
      <c r="G50" s="2"/>
    </row>
    <row r="51" spans="1:7">
      <c r="A51" s="2"/>
      <c r="B51" s="2"/>
      <c r="C51" s="2"/>
      <c r="D51" s="2"/>
      <c r="E51" s="2"/>
      <c r="F51" s="2"/>
      <c r="G51" s="2"/>
    </row>
    <row r="52" spans="1:7">
      <c r="A52" s="2"/>
      <c r="B52" s="2"/>
      <c r="C52" s="2"/>
      <c r="D52" s="2"/>
      <c r="E52" s="2"/>
      <c r="F52" s="2"/>
      <c r="G52" s="2"/>
    </row>
    <row r="53" spans="1:7">
      <c r="A53" s="2"/>
      <c r="B53" s="2"/>
      <c r="C53" s="2"/>
      <c r="D53" s="2"/>
      <c r="E53" s="2"/>
      <c r="F53" s="2"/>
      <c r="G53" s="2"/>
    </row>
    <row r="54" spans="1:7">
      <c r="A54" s="2"/>
      <c r="B54" s="2"/>
      <c r="C54" s="2"/>
      <c r="D54" s="2"/>
      <c r="E54" s="2"/>
      <c r="F54" s="2"/>
      <c r="G54" s="2"/>
    </row>
    <row r="55" spans="1:7">
      <c r="A55" s="2"/>
      <c r="B55" s="2"/>
      <c r="C55" s="2"/>
      <c r="D55" s="2"/>
      <c r="E55" s="2"/>
      <c r="F55" s="2"/>
      <c r="G55" s="2"/>
    </row>
    <row r="56" spans="1:7">
      <c r="A56" s="2"/>
      <c r="B56" s="2"/>
      <c r="C56" s="2"/>
      <c r="D56" s="2"/>
      <c r="E56" s="2"/>
      <c r="F56" s="2"/>
      <c r="G56" s="2"/>
    </row>
    <row r="57" spans="1:7">
      <c r="A57" s="2"/>
      <c r="B57" s="2"/>
      <c r="C57" s="2"/>
      <c r="D57" s="2"/>
      <c r="E57" s="2"/>
      <c r="F57" s="2"/>
      <c r="G57" s="2"/>
    </row>
    <row r="58" spans="1:7">
      <c r="A58" s="2"/>
      <c r="B58" s="2"/>
      <c r="C58" s="2"/>
      <c r="D58" s="2"/>
      <c r="E58" s="2"/>
      <c r="F58" s="2"/>
      <c r="G58" s="2"/>
    </row>
    <row r="59" spans="1:7">
      <c r="A59" s="2"/>
      <c r="B59" s="2"/>
      <c r="C59" s="2"/>
      <c r="D59" s="2"/>
      <c r="E59" s="2"/>
      <c r="F59" s="2"/>
      <c r="G59" s="2"/>
    </row>
    <row r="60" spans="1:7">
      <c r="A60" s="2"/>
      <c r="B60" s="2"/>
      <c r="C60" s="2"/>
      <c r="D60" s="2"/>
      <c r="E60" s="2"/>
      <c r="F60" s="2"/>
      <c r="G60" s="2"/>
    </row>
    <row r="61" spans="1:7">
      <c r="A61" s="2"/>
      <c r="B61" s="2"/>
      <c r="C61" s="2"/>
      <c r="D61" s="2"/>
      <c r="E61" s="2"/>
      <c r="F61" s="2"/>
      <c r="G61" s="2"/>
    </row>
    <row r="62" spans="1:7">
      <c r="A62" s="2"/>
      <c r="B62" s="2"/>
      <c r="C62" s="2"/>
      <c r="D62" s="2"/>
      <c r="E62" s="2"/>
      <c r="F62" s="2"/>
      <c r="G62" s="2"/>
    </row>
    <row r="63" spans="1:7">
      <c r="A63" s="2"/>
      <c r="B63" s="2"/>
      <c r="C63" s="2"/>
      <c r="D63" s="2"/>
      <c r="E63" s="2"/>
      <c r="F63" s="2"/>
      <c r="G63" s="2"/>
    </row>
    <row r="64" spans="1:7">
      <c r="A64" s="2"/>
      <c r="B64" s="2"/>
      <c r="C64" s="2"/>
      <c r="D64" s="2"/>
      <c r="E64" s="2"/>
      <c r="F64" s="2"/>
      <c r="G64" s="2"/>
    </row>
    <row r="65" spans="1:7">
      <c r="A65" s="2"/>
      <c r="B65" s="2"/>
      <c r="C65" s="2"/>
      <c r="D65" s="2"/>
      <c r="E65" s="2"/>
      <c r="F65" s="2"/>
      <c r="G65" s="2"/>
    </row>
    <row r="66" spans="1:7">
      <c r="A66" s="2"/>
      <c r="B66" s="2"/>
      <c r="C66" s="2"/>
      <c r="D66" s="2"/>
      <c r="E66" s="2"/>
      <c r="F66" s="2"/>
      <c r="G66" s="2"/>
    </row>
    <row r="67" spans="1:7">
      <c r="A67" s="2"/>
      <c r="B67" s="2"/>
      <c r="C67" s="2"/>
      <c r="D67" s="2"/>
      <c r="E67" s="2"/>
      <c r="F67" s="2"/>
      <c r="G67" s="2"/>
    </row>
    <row r="68" spans="1:7">
      <c r="A68" s="2"/>
      <c r="B68" s="2"/>
      <c r="C68" s="2"/>
      <c r="D68" s="2"/>
      <c r="E68" s="2"/>
      <c r="F68" s="2"/>
      <c r="G68" s="2"/>
    </row>
    <row r="69" spans="1:7">
      <c r="A69" s="2"/>
      <c r="B69" s="2"/>
      <c r="C69" s="2"/>
      <c r="D69" s="2"/>
      <c r="E69" s="2"/>
      <c r="F69" s="2"/>
      <c r="G69" s="2"/>
    </row>
    <row r="70" spans="1:7">
      <c r="A70" s="2"/>
      <c r="B70" s="2"/>
      <c r="C70" s="2"/>
      <c r="D70" s="2"/>
      <c r="E70" s="2"/>
      <c r="F70" s="2"/>
      <c r="G70" s="2"/>
    </row>
    <row r="71" spans="1:7">
      <c r="A71" s="2"/>
      <c r="B71" s="2"/>
      <c r="C71" s="2"/>
      <c r="D71" s="2"/>
      <c r="E71" s="2"/>
      <c r="F71" s="2"/>
      <c r="G71" s="2"/>
    </row>
    <row r="72" spans="1:7">
      <c r="A72" s="2"/>
      <c r="B72" s="2"/>
      <c r="C72" s="2"/>
      <c r="D72" s="2"/>
      <c r="E72" s="2"/>
      <c r="F72" s="2"/>
      <c r="G72" s="2"/>
    </row>
    <row r="73" spans="1:7">
      <c r="A73" s="2"/>
      <c r="B73" s="2"/>
      <c r="C73" s="2"/>
      <c r="D73" s="2"/>
      <c r="E73" s="2"/>
      <c r="F73" s="2"/>
      <c r="G73" s="2"/>
    </row>
    <row r="74" spans="1:7">
      <c r="A74" s="2"/>
      <c r="B74" s="2"/>
      <c r="C74" s="2"/>
      <c r="D74" s="2"/>
      <c r="E74" s="2"/>
      <c r="F74" s="2"/>
      <c r="G74" s="2"/>
    </row>
    <row r="75" spans="1:7">
      <c r="A75" s="2"/>
      <c r="B75" s="2"/>
      <c r="C75" s="2"/>
      <c r="D75" s="2"/>
      <c r="E75" s="2"/>
      <c r="F75" s="2"/>
      <c r="G75" s="2"/>
    </row>
    <row r="76" spans="1:7">
      <c r="A76" s="2"/>
      <c r="B76" s="2"/>
      <c r="C76" s="2"/>
      <c r="D76" s="2"/>
      <c r="E76" s="2"/>
      <c r="F76" s="2"/>
      <c r="G76" s="2"/>
    </row>
    <row r="77" spans="1:7">
      <c r="A77" s="2"/>
      <c r="B77" s="2"/>
      <c r="C77" s="2"/>
      <c r="D77" s="2"/>
      <c r="E77" s="2"/>
      <c r="F77" s="2"/>
      <c r="G77" s="2"/>
    </row>
    <row r="78" spans="1:7">
      <c r="A78" s="2"/>
      <c r="B78" s="2"/>
      <c r="C78" s="2"/>
      <c r="D78" s="2"/>
      <c r="E78" s="2"/>
      <c r="F78" s="2"/>
      <c r="G78" s="2"/>
    </row>
    <row r="79" spans="1:7">
      <c r="A79" s="2"/>
      <c r="B79" s="2"/>
      <c r="C79" s="2"/>
      <c r="D79" s="2"/>
      <c r="E79" s="2"/>
      <c r="F79" s="2"/>
      <c r="G79" s="2"/>
    </row>
    <row r="80" spans="1:7">
      <c r="A80" s="2"/>
      <c r="B80" s="2"/>
      <c r="C80" s="2"/>
      <c r="D80" s="2"/>
      <c r="E80" s="2"/>
      <c r="F80" s="2"/>
      <c r="G80" s="2"/>
    </row>
    <row r="81" spans="1:7">
      <c r="A81" s="2"/>
      <c r="B81" s="2"/>
      <c r="C81" s="2"/>
      <c r="D81" s="2"/>
      <c r="E81" s="2"/>
      <c r="F81" s="2"/>
      <c r="G81" s="2"/>
    </row>
    <row r="82" spans="1:7">
      <c r="A82" s="2"/>
      <c r="B82" s="2"/>
      <c r="C82" s="2"/>
      <c r="D82" s="2"/>
      <c r="E82" s="2"/>
      <c r="F82" s="2"/>
      <c r="G82" s="2"/>
    </row>
    <row r="83" spans="1:7">
      <c r="A83" s="2"/>
      <c r="B83" s="2"/>
      <c r="C83" s="2"/>
      <c r="D83" s="2"/>
      <c r="E83" s="2"/>
      <c r="F83" s="2"/>
      <c r="G83" s="2"/>
    </row>
    <row r="84" spans="1:7">
      <c r="A84" s="2"/>
      <c r="B84" s="2"/>
      <c r="C84" s="2"/>
      <c r="D84" s="2"/>
      <c r="E84" s="2"/>
      <c r="F84" s="2"/>
      <c r="G84" s="2"/>
    </row>
    <row r="85" spans="1:7">
      <c r="A85" s="2"/>
      <c r="B85" s="2"/>
      <c r="C85" s="2"/>
      <c r="D85" s="2"/>
      <c r="E85" s="2"/>
      <c r="F85" s="2"/>
      <c r="G85" s="2"/>
    </row>
    <row r="86" spans="1:7">
      <c r="A86" s="2"/>
      <c r="B86" s="2"/>
      <c r="C86" s="2"/>
      <c r="D86" s="2"/>
      <c r="E86" s="2"/>
      <c r="F86" s="2"/>
      <c r="G86" s="2"/>
    </row>
    <row r="87" spans="1:7">
      <c r="A87" s="2"/>
      <c r="B87" s="2"/>
      <c r="C87" s="2"/>
      <c r="D87" s="2"/>
      <c r="E87" s="2"/>
      <c r="F87" s="2"/>
      <c r="G87" s="2"/>
    </row>
    <row r="88" spans="1:7">
      <c r="A88" s="2"/>
      <c r="B88" s="2"/>
      <c r="C88" s="2"/>
      <c r="D88" s="2"/>
      <c r="E88" s="2"/>
      <c r="F88" s="2"/>
      <c r="G88" s="2"/>
    </row>
    <row r="89" spans="1:7">
      <c r="A89" s="2"/>
      <c r="B89" s="2"/>
      <c r="C89" s="2"/>
      <c r="D89" s="2"/>
      <c r="E89" s="2"/>
      <c r="F89" s="2"/>
      <c r="G89" s="2"/>
    </row>
    <row r="90" spans="1:7">
      <c r="A90" s="2"/>
      <c r="B90" s="2"/>
      <c r="C90" s="2"/>
      <c r="D90" s="2"/>
      <c r="E90" s="2"/>
      <c r="F90" s="2"/>
      <c r="G90" s="2"/>
    </row>
    <row r="91" spans="1:7">
      <c r="A91" s="2"/>
      <c r="B91" s="2"/>
      <c r="C91" s="2"/>
      <c r="D91" s="2"/>
      <c r="E91" s="2"/>
      <c r="F91" s="2"/>
      <c r="G91" s="2"/>
    </row>
    <row r="92" spans="1:7">
      <c r="A92" s="2"/>
      <c r="B92" s="2"/>
      <c r="C92" s="2"/>
      <c r="D92" s="2"/>
      <c r="E92" s="2"/>
      <c r="F92" s="2"/>
      <c r="G92" s="2"/>
    </row>
    <row r="93" spans="1:7">
      <c r="A93" s="2"/>
      <c r="B93" s="2"/>
      <c r="C93" s="2"/>
      <c r="D93" s="2"/>
      <c r="E93" s="2"/>
      <c r="F93" s="2"/>
      <c r="G93" s="2"/>
    </row>
    <row r="94" spans="1:7">
      <c r="A94" s="2"/>
      <c r="B94" s="2"/>
      <c r="C94" s="2"/>
      <c r="D94" s="2"/>
      <c r="E94" s="2"/>
      <c r="F94" s="2"/>
      <c r="G94" s="2"/>
    </row>
    <row r="95" spans="1:7">
      <c r="A95" s="2"/>
      <c r="B95" s="2"/>
      <c r="C95" s="2"/>
      <c r="D95" s="2"/>
      <c r="E95" s="2"/>
      <c r="F95" s="2"/>
      <c r="G95" s="2"/>
    </row>
    <row r="96" spans="1:7">
      <c r="A96" s="2"/>
      <c r="B96" s="2"/>
      <c r="C96" s="2"/>
      <c r="D96" s="2"/>
      <c r="E96" s="2"/>
      <c r="F96" s="2"/>
      <c r="G96" s="2"/>
    </row>
    <row r="97" spans="1:7">
      <c r="A97" s="2"/>
      <c r="B97" s="2"/>
      <c r="C97" s="2"/>
      <c r="D97" s="2"/>
      <c r="E97" s="2"/>
      <c r="F97" s="2"/>
      <c r="G97" s="2"/>
    </row>
    <row r="98" spans="1:7">
      <c r="A98" s="2"/>
      <c r="B98" s="2"/>
      <c r="C98" s="2"/>
      <c r="D98" s="2"/>
      <c r="E98" s="2"/>
      <c r="F98" s="2"/>
      <c r="G98" s="2"/>
    </row>
    <row r="99" spans="1:7">
      <c r="A99" s="2"/>
      <c r="B99" s="2"/>
      <c r="C99" s="2"/>
      <c r="D99" s="2"/>
      <c r="E99" s="2"/>
      <c r="F99" s="2"/>
      <c r="G99" s="2"/>
    </row>
    <row r="100" spans="1:7">
      <c r="A100" s="2"/>
      <c r="B100" s="2"/>
      <c r="C100" s="2"/>
      <c r="D100" s="2"/>
      <c r="E100" s="2"/>
      <c r="F100" s="2"/>
      <c r="G100" s="2"/>
    </row>
    <row r="101" spans="1:7">
      <c r="A101" s="2"/>
      <c r="B101" s="2"/>
      <c r="C101" s="2"/>
      <c r="D101" s="2"/>
      <c r="E101" s="2"/>
      <c r="F101" s="2"/>
      <c r="G101" s="2"/>
    </row>
    <row r="102" spans="1:7">
      <c r="A102" s="2"/>
      <c r="B102" s="2"/>
      <c r="C102" s="2"/>
      <c r="D102" s="2"/>
      <c r="E102" s="2"/>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2"/>
      <c r="D107" s="2"/>
      <c r="E107" s="2"/>
      <c r="F107" s="2"/>
      <c r="G107" s="2"/>
    </row>
    <row r="108" spans="1:7">
      <c r="A108" s="2"/>
      <c r="B108" s="2"/>
      <c r="C108" s="2"/>
      <c r="D108" s="2"/>
      <c r="E108" s="2"/>
      <c r="F108" s="2"/>
      <c r="G108" s="2"/>
    </row>
    <row r="109" spans="1:7">
      <c r="A109" s="2"/>
      <c r="B109" s="2"/>
      <c r="C109" s="2"/>
      <c r="D109" s="2"/>
      <c r="E109" s="2"/>
      <c r="F109" s="2"/>
      <c r="G109" s="2"/>
    </row>
    <row r="110" spans="1:7">
      <c r="A110" s="2"/>
      <c r="B110" s="2"/>
      <c r="C110" s="2"/>
      <c r="D110" s="2"/>
      <c r="E110" s="2"/>
      <c r="F110" s="2"/>
      <c r="G110" s="2"/>
    </row>
    <row r="111" spans="1:7">
      <c r="A111" s="2"/>
      <c r="B111" s="2"/>
      <c r="C111" s="2"/>
      <c r="D111" s="2"/>
      <c r="E111" s="2"/>
      <c r="F111" s="2"/>
      <c r="G111" s="2"/>
    </row>
    <row r="112" spans="1:7">
      <c r="A112" s="2"/>
      <c r="B112" s="2"/>
      <c r="C112" s="2"/>
      <c r="D112" s="2"/>
      <c r="E112" s="2"/>
      <c r="F112" s="2"/>
      <c r="G112" s="2"/>
    </row>
    <row r="113" spans="1:7">
      <c r="A113" s="2"/>
      <c r="B113" s="2"/>
      <c r="C113" s="2"/>
      <c r="D113" s="2"/>
      <c r="E113" s="2"/>
      <c r="F113" s="2"/>
      <c r="G113" s="2"/>
    </row>
    <row r="114" spans="1:7">
      <c r="A114" s="2"/>
      <c r="B114" s="2"/>
      <c r="C114" s="2"/>
      <c r="D114" s="2"/>
      <c r="E114" s="2"/>
      <c r="F114" s="2"/>
      <c r="G114" s="2"/>
    </row>
    <row r="115" spans="1:7">
      <c r="A115" s="2"/>
      <c r="B115" s="2"/>
      <c r="C115" s="2"/>
      <c r="D115" s="2"/>
      <c r="E115" s="2"/>
      <c r="F115" s="2"/>
      <c r="G115" s="2"/>
    </row>
    <row r="116" spans="1:7">
      <c r="A116" s="2"/>
      <c r="B116" s="2"/>
      <c r="C116" s="2"/>
      <c r="D116" s="2"/>
      <c r="E116" s="2"/>
      <c r="F116" s="2"/>
      <c r="G116" s="2"/>
    </row>
    <row r="117" spans="1:7">
      <c r="A117" s="2"/>
      <c r="B117" s="2"/>
      <c r="C117" s="2"/>
      <c r="D117" s="2"/>
      <c r="E117" s="2"/>
      <c r="F117" s="2"/>
      <c r="G117" s="2"/>
    </row>
    <row r="118" spans="1:7">
      <c r="A118" s="2"/>
      <c r="B118" s="2"/>
      <c r="C118" s="2"/>
      <c r="D118" s="2"/>
      <c r="E118" s="2"/>
      <c r="F118" s="2"/>
      <c r="G118" s="2"/>
    </row>
    <row r="119" spans="1:7">
      <c r="A119" s="2"/>
      <c r="B119" s="2"/>
      <c r="C119" s="2"/>
      <c r="D119" s="2"/>
      <c r="E119" s="2"/>
      <c r="F119" s="2"/>
      <c r="G119" s="2"/>
    </row>
    <row r="120" spans="1:7">
      <c r="A120" s="2"/>
      <c r="B120" s="2"/>
      <c r="C120" s="2"/>
      <c r="D120" s="2"/>
      <c r="E120" s="2"/>
      <c r="F120" s="2"/>
      <c r="G120" s="2"/>
    </row>
    <row r="121" spans="1:7">
      <c r="A121" s="2"/>
      <c r="B121" s="2"/>
      <c r="C121" s="2"/>
      <c r="D121" s="2"/>
      <c r="E121" s="2"/>
      <c r="F121" s="2"/>
      <c r="G121" s="2"/>
    </row>
    <row r="122" spans="1:7">
      <c r="A122" s="2"/>
      <c r="B122" s="2"/>
      <c r="C122" s="2"/>
      <c r="D122" s="2"/>
      <c r="E122" s="2"/>
      <c r="F122" s="2"/>
      <c r="G122" s="2"/>
    </row>
    <row r="123" spans="1:7">
      <c r="A123" s="2"/>
      <c r="B123" s="2"/>
      <c r="C123" s="2"/>
      <c r="D123" s="2"/>
      <c r="E123" s="2"/>
      <c r="F123" s="2"/>
      <c r="G123" s="2"/>
    </row>
    <row r="124" spans="1:7">
      <c r="A124" s="2"/>
      <c r="B124" s="2"/>
      <c r="C124" s="2"/>
      <c r="D124" s="2"/>
      <c r="E124" s="2"/>
      <c r="F124" s="2"/>
      <c r="G124" s="2"/>
    </row>
    <row r="125" spans="1:7">
      <c r="A125" s="2"/>
      <c r="B125" s="2"/>
      <c r="C125" s="2"/>
      <c r="D125" s="2"/>
      <c r="E125" s="2"/>
      <c r="F125" s="2"/>
      <c r="G125" s="2"/>
    </row>
    <row r="126" spans="1:7">
      <c r="A126" s="2"/>
      <c r="B126" s="2"/>
      <c r="C126" s="2"/>
      <c r="D126" s="2"/>
      <c r="E126" s="2"/>
      <c r="F126" s="2"/>
      <c r="G126" s="2"/>
    </row>
    <row r="127" spans="1:7">
      <c r="A127" s="2"/>
      <c r="B127" s="2"/>
      <c r="C127" s="2"/>
      <c r="D127" s="2"/>
      <c r="E127" s="2"/>
      <c r="F127" s="2"/>
      <c r="G127" s="2"/>
    </row>
    <row r="128" spans="1:7">
      <c r="A128" s="2"/>
      <c r="B128" s="2"/>
      <c r="C128" s="2"/>
      <c r="D128" s="2"/>
      <c r="E128" s="2"/>
      <c r="F128" s="2"/>
      <c r="G128" s="2"/>
    </row>
    <row r="129" spans="1:7">
      <c r="A129" s="2"/>
      <c r="B129" s="2"/>
      <c r="C129" s="2"/>
      <c r="D129" s="2"/>
      <c r="E129" s="2"/>
      <c r="F129" s="2"/>
      <c r="G129" s="2"/>
    </row>
    <row r="130" spans="1:7">
      <c r="A130" s="2"/>
      <c r="B130" s="2"/>
      <c r="C130" s="2"/>
      <c r="D130" s="2"/>
      <c r="E130" s="2"/>
      <c r="F130" s="2"/>
      <c r="G130" s="2"/>
    </row>
    <row r="131" spans="1:7">
      <c r="A131" s="2"/>
      <c r="B131" s="2"/>
      <c r="C131" s="2"/>
      <c r="D131" s="2"/>
      <c r="E131" s="2"/>
      <c r="F131" s="2"/>
      <c r="G131" s="2"/>
    </row>
    <row r="132" spans="1:7">
      <c r="A132" s="2"/>
      <c r="B132" s="2"/>
      <c r="C132" s="2"/>
      <c r="D132" s="2"/>
      <c r="E132" s="2"/>
      <c r="F132" s="2"/>
      <c r="G132" s="2"/>
    </row>
    <row r="133" spans="1:7">
      <c r="A133" s="2"/>
      <c r="B133" s="2"/>
      <c r="C133" s="2"/>
      <c r="D133" s="2"/>
      <c r="E133" s="2"/>
      <c r="F133" s="2"/>
      <c r="G133" s="2"/>
    </row>
    <row r="134" spans="1:7">
      <c r="A134" s="2"/>
      <c r="B134" s="2"/>
      <c r="C134" s="2"/>
      <c r="D134" s="2"/>
      <c r="E134" s="2"/>
      <c r="F134" s="2"/>
      <c r="G134" s="2"/>
    </row>
    <row r="135" spans="1:7">
      <c r="A135" s="2"/>
      <c r="B135" s="2"/>
      <c r="C135" s="2"/>
      <c r="D135" s="2"/>
      <c r="E135" s="2"/>
      <c r="F135" s="2"/>
      <c r="G135" s="2"/>
    </row>
    <row r="136" spans="1:7">
      <c r="A136" s="2"/>
      <c r="B136" s="2"/>
      <c r="C136" s="2"/>
      <c r="D136" s="2"/>
      <c r="E136" s="2"/>
      <c r="F136" s="2"/>
      <c r="G136" s="2"/>
    </row>
    <row r="137" spans="1:7">
      <c r="A137" s="2"/>
      <c r="B137" s="2"/>
      <c r="C137" s="2"/>
      <c r="D137" s="2"/>
      <c r="E137" s="2"/>
      <c r="F137" s="2"/>
      <c r="G137" s="2"/>
    </row>
    <row r="138" spans="1:7">
      <c r="A138" s="2"/>
      <c r="B138" s="2"/>
      <c r="C138" s="2"/>
      <c r="D138" s="2"/>
      <c r="E138" s="2"/>
      <c r="F138" s="2"/>
      <c r="G138" s="2"/>
    </row>
    <row r="139" spans="1:7">
      <c r="A139" s="2"/>
      <c r="B139" s="2"/>
      <c r="C139" s="2"/>
      <c r="D139" s="2"/>
      <c r="E139" s="2"/>
      <c r="F139" s="2"/>
      <c r="G139" s="2"/>
    </row>
    <row r="140" spans="1:7">
      <c r="A140" s="2"/>
      <c r="B140" s="2"/>
      <c r="C140" s="2"/>
      <c r="D140" s="2"/>
      <c r="E140" s="2"/>
      <c r="F140" s="2"/>
      <c r="G140" s="2"/>
    </row>
    <row r="141" spans="1:7">
      <c r="A141" s="2"/>
      <c r="B141" s="2"/>
      <c r="C141" s="2"/>
      <c r="D141" s="2"/>
      <c r="E141" s="2"/>
      <c r="F141" s="2"/>
      <c r="G141" s="2"/>
    </row>
    <row r="142" spans="1:7">
      <c r="A142" s="2"/>
      <c r="B142" s="2"/>
      <c r="C142" s="2"/>
      <c r="D142" s="2"/>
      <c r="E142" s="2"/>
      <c r="F142" s="2"/>
      <c r="G142" s="2"/>
    </row>
    <row r="143" spans="1:7">
      <c r="A143" s="2"/>
      <c r="B143" s="2"/>
      <c r="C143" s="2"/>
      <c r="D143" s="2"/>
      <c r="E143" s="2"/>
      <c r="F143" s="2"/>
      <c r="G143" s="2"/>
    </row>
    <row r="144" spans="1:7">
      <c r="A144" s="2"/>
      <c r="B144" s="2"/>
      <c r="C144" s="2"/>
      <c r="D144" s="2"/>
      <c r="E144" s="2"/>
      <c r="F144" s="2"/>
      <c r="G144" s="2"/>
    </row>
    <row r="145" spans="1:7">
      <c r="A145" s="2"/>
      <c r="B145" s="2"/>
      <c r="C145" s="2"/>
      <c r="D145" s="2"/>
      <c r="E145" s="2"/>
      <c r="F145" s="2"/>
      <c r="G145" s="2"/>
    </row>
    <row r="146" spans="1:7">
      <c r="A146" s="2"/>
      <c r="B146" s="2"/>
      <c r="C146" s="2"/>
      <c r="D146" s="2"/>
      <c r="E146" s="2"/>
      <c r="F146" s="2"/>
      <c r="G146" s="2"/>
    </row>
    <row r="147" spans="1:7">
      <c r="A147" s="2"/>
      <c r="B147" s="2"/>
      <c r="C147" s="2"/>
      <c r="D147" s="2"/>
      <c r="E147" s="2"/>
      <c r="F147" s="2"/>
      <c r="G147" s="2"/>
    </row>
    <row r="148" spans="1:7">
      <c r="A148" s="2"/>
      <c r="B148" s="2"/>
      <c r="C148" s="2"/>
      <c r="D148" s="2"/>
      <c r="E148" s="2"/>
      <c r="F148" s="2"/>
      <c r="G148" s="2"/>
    </row>
    <row r="149" spans="1:7">
      <c r="A149" s="2"/>
      <c r="B149" s="2"/>
      <c r="C149" s="2"/>
      <c r="D149" s="2"/>
      <c r="E149" s="2"/>
      <c r="F149" s="2"/>
      <c r="G149" s="2"/>
    </row>
    <row r="150" spans="1:7">
      <c r="A150" s="2"/>
      <c r="B150" s="2"/>
      <c r="C150" s="2"/>
      <c r="D150" s="2"/>
      <c r="E150" s="2"/>
      <c r="F150" s="2"/>
      <c r="G150" s="2"/>
    </row>
    <row r="151" spans="1:7">
      <c r="A151" s="2"/>
      <c r="B151" s="2"/>
      <c r="C151" s="2"/>
      <c r="D151" s="2"/>
      <c r="E151" s="2"/>
      <c r="F151" s="2"/>
      <c r="G151" s="2"/>
    </row>
    <row r="152" spans="1:7">
      <c r="A152" s="2"/>
      <c r="B152" s="2"/>
      <c r="C152" s="2"/>
      <c r="D152" s="2"/>
      <c r="E152" s="2"/>
      <c r="F152" s="2"/>
      <c r="G152" s="2"/>
    </row>
    <row r="153" spans="1:7">
      <c r="A153" s="2"/>
      <c r="B153" s="2"/>
      <c r="C153" s="2"/>
      <c r="D153" s="2"/>
      <c r="E153" s="2"/>
      <c r="F153" s="2"/>
      <c r="G153" s="2"/>
    </row>
    <row r="154" spans="1:7">
      <c r="A154" s="2"/>
      <c r="B154" s="2"/>
      <c r="C154" s="2"/>
      <c r="D154" s="2"/>
      <c r="E154" s="2"/>
      <c r="F154" s="2"/>
      <c r="G154" s="2"/>
    </row>
    <row r="155" spans="1:7">
      <c r="A155" s="2"/>
      <c r="B155" s="2"/>
      <c r="C155" s="2"/>
      <c r="D155" s="2"/>
      <c r="E155" s="2"/>
      <c r="F155" s="2"/>
      <c r="G155" s="2"/>
    </row>
    <row r="156" spans="1:7">
      <c r="A156" s="2"/>
      <c r="B156" s="2"/>
      <c r="C156" s="2"/>
      <c r="D156" s="2"/>
      <c r="E156" s="2"/>
      <c r="F156" s="2"/>
      <c r="G156" s="2"/>
    </row>
    <row r="157" spans="1:7">
      <c r="A157" s="2"/>
      <c r="B157" s="2"/>
      <c r="C157" s="2"/>
      <c r="D157" s="2"/>
      <c r="E157" s="2"/>
      <c r="F157" s="2"/>
      <c r="G157" s="2"/>
    </row>
    <row r="158" spans="1:7">
      <c r="A158" s="2"/>
      <c r="B158" s="2"/>
      <c r="C158" s="2"/>
      <c r="D158" s="2"/>
      <c r="E158" s="2"/>
      <c r="F158" s="2"/>
      <c r="G158" s="2"/>
    </row>
    <row r="159" spans="1:7">
      <c r="A159" s="2"/>
      <c r="B159" s="2"/>
      <c r="C159" s="2"/>
      <c r="D159" s="2"/>
      <c r="E159" s="2"/>
      <c r="F159" s="2"/>
      <c r="G159" s="2"/>
    </row>
    <row r="160" spans="1:7">
      <c r="A160" s="2"/>
      <c r="B160" s="2"/>
      <c r="C160" s="2"/>
      <c r="D160" s="2"/>
      <c r="E160" s="2"/>
      <c r="F160" s="2"/>
      <c r="G160" s="2"/>
    </row>
    <row r="161" spans="1:7">
      <c r="A161" s="2"/>
      <c r="B161" s="2"/>
      <c r="C161" s="2"/>
      <c r="D161" s="2"/>
      <c r="E161" s="2"/>
      <c r="F161" s="2"/>
      <c r="G161" s="2"/>
    </row>
    <row r="162" spans="1:7">
      <c r="A162" s="2"/>
      <c r="B162" s="2"/>
      <c r="C162" s="2"/>
      <c r="D162" s="2"/>
      <c r="E162" s="2"/>
      <c r="F162" s="2"/>
      <c r="G162" s="2"/>
    </row>
    <row r="163" spans="1:7">
      <c r="A163" s="2"/>
      <c r="B163" s="2"/>
      <c r="C163" s="2"/>
      <c r="D163" s="2"/>
      <c r="E163" s="2"/>
      <c r="F163" s="2"/>
      <c r="G163" s="2"/>
    </row>
    <row r="164" spans="1:7">
      <c r="A164" s="2"/>
      <c r="B164" s="2"/>
      <c r="C164" s="2"/>
      <c r="D164" s="2"/>
      <c r="E164" s="2"/>
      <c r="F164" s="2"/>
      <c r="G164" s="2"/>
    </row>
    <row r="165" spans="1:7">
      <c r="A165" s="2"/>
      <c r="B165" s="2"/>
      <c r="C165" s="2"/>
      <c r="D165" s="2"/>
      <c r="E165" s="2"/>
      <c r="F165" s="2"/>
      <c r="G165" s="2"/>
    </row>
    <row r="166" spans="1:7">
      <c r="A166" s="2"/>
      <c r="B166" s="2"/>
      <c r="C166" s="2"/>
      <c r="D166" s="2"/>
      <c r="E166" s="2"/>
      <c r="F166" s="2"/>
      <c r="G166" s="2"/>
    </row>
    <row r="167" spans="1:7">
      <c r="A167" s="2"/>
      <c r="B167" s="2"/>
      <c r="C167" s="2"/>
      <c r="D167" s="2"/>
      <c r="E167" s="2"/>
      <c r="F167" s="2"/>
      <c r="G167" s="2"/>
    </row>
    <row r="168" spans="1:7">
      <c r="A168" s="2"/>
      <c r="B168" s="2"/>
      <c r="C168" s="2"/>
      <c r="D168" s="2"/>
      <c r="E168" s="2"/>
      <c r="F168" s="2"/>
      <c r="G168" s="2"/>
    </row>
    <row r="169" spans="1:7">
      <c r="A169" s="2"/>
      <c r="B169" s="2"/>
      <c r="C169" s="2"/>
      <c r="D169" s="2"/>
      <c r="E169" s="2"/>
      <c r="F169" s="2"/>
      <c r="G169" s="2"/>
    </row>
    <row r="170" spans="1:7">
      <c r="A170" s="2"/>
      <c r="B170" s="2"/>
      <c r="C170" s="2"/>
      <c r="D170" s="2"/>
      <c r="E170" s="2"/>
      <c r="F170" s="2"/>
      <c r="G170" s="2"/>
    </row>
    <row r="171" spans="1:7">
      <c r="A171" s="2"/>
      <c r="B171" s="2"/>
      <c r="C171" s="2"/>
      <c r="D171" s="2"/>
      <c r="E171" s="2"/>
      <c r="F171" s="2"/>
      <c r="G171" s="2"/>
    </row>
    <row r="172" spans="1:7">
      <c r="A172" s="2"/>
      <c r="B172" s="2"/>
      <c r="C172" s="2"/>
      <c r="D172" s="2"/>
      <c r="E172" s="2"/>
      <c r="F172" s="2"/>
      <c r="G172" s="2"/>
    </row>
    <row r="173" spans="1:7">
      <c r="A173" s="2"/>
      <c r="B173" s="2"/>
      <c r="C173" s="2"/>
      <c r="D173" s="2"/>
      <c r="E173" s="2"/>
      <c r="F173" s="2"/>
      <c r="G173" s="2"/>
    </row>
    <row r="174" spans="1:7">
      <c r="A174" s="2"/>
      <c r="B174" s="2"/>
      <c r="C174" s="2"/>
      <c r="D174" s="2"/>
      <c r="E174" s="2"/>
      <c r="F174" s="2"/>
      <c r="G174" s="2"/>
    </row>
    <row r="175" spans="1:7">
      <c r="A175" s="2"/>
      <c r="B175" s="2"/>
      <c r="C175" s="2"/>
      <c r="D175" s="2"/>
      <c r="E175" s="2"/>
      <c r="F175" s="2"/>
      <c r="G175" s="2"/>
    </row>
    <row r="176" spans="1:7">
      <c r="A176" s="2"/>
      <c r="B176" s="2"/>
      <c r="C176" s="2"/>
      <c r="D176" s="2"/>
      <c r="E176" s="2"/>
      <c r="F176" s="2"/>
      <c r="G176" s="2"/>
    </row>
    <row r="177" spans="1:7">
      <c r="A177" s="2"/>
      <c r="B177" s="2"/>
      <c r="C177" s="2"/>
      <c r="D177" s="2"/>
      <c r="E177" s="2"/>
      <c r="F177" s="2"/>
      <c r="G177" s="2"/>
    </row>
    <row r="178" spans="1:7">
      <c r="A178" s="2"/>
      <c r="B178" s="2"/>
      <c r="C178" s="2"/>
      <c r="D178" s="2"/>
      <c r="E178" s="2"/>
      <c r="F178" s="2"/>
      <c r="G178" s="2"/>
    </row>
    <row r="179" spans="1:7">
      <c r="A179" s="2"/>
      <c r="B179" s="2"/>
      <c r="C179" s="2"/>
      <c r="D179" s="2"/>
      <c r="E179" s="2"/>
      <c r="F179" s="2"/>
      <c r="G179" s="2"/>
    </row>
    <row r="180" spans="1:7">
      <c r="A180" s="2"/>
      <c r="B180" s="2"/>
      <c r="C180" s="2"/>
      <c r="D180" s="2"/>
      <c r="E180" s="2"/>
      <c r="F180" s="2"/>
      <c r="G180" s="2"/>
    </row>
    <row r="181" spans="1:7">
      <c r="A181" s="2"/>
      <c r="B181" s="2"/>
      <c r="C181" s="2"/>
      <c r="D181" s="2"/>
      <c r="E181" s="2"/>
      <c r="F181" s="2"/>
      <c r="G181" s="2"/>
    </row>
    <row r="182" spans="1:7">
      <c r="A182" s="2"/>
      <c r="B182" s="2"/>
      <c r="C182" s="2"/>
      <c r="D182" s="2"/>
      <c r="E182" s="2"/>
      <c r="F182" s="2"/>
      <c r="G182" s="2"/>
    </row>
    <row r="183" spans="1:7">
      <c r="A183" s="2"/>
      <c r="B183" s="2"/>
      <c r="C183" s="2"/>
      <c r="D183" s="2"/>
      <c r="E183" s="2"/>
      <c r="F183" s="2"/>
      <c r="G183" s="2"/>
    </row>
    <row r="184" spans="1:7">
      <c r="A184" s="2"/>
      <c r="B184" s="2"/>
      <c r="C184" s="2"/>
      <c r="D184" s="2"/>
      <c r="E184" s="2"/>
      <c r="F184" s="2"/>
      <c r="G184" s="2"/>
    </row>
    <row r="185" spans="1:7">
      <c r="A185" s="2"/>
      <c r="B185" s="2"/>
      <c r="C185" s="2"/>
      <c r="D185" s="2"/>
      <c r="E185" s="2"/>
      <c r="F185" s="2"/>
      <c r="G185" s="2"/>
    </row>
    <row r="186" spans="1:7">
      <c r="A186" s="2"/>
      <c r="B186" s="2"/>
      <c r="C186" s="2"/>
      <c r="D186" s="2"/>
      <c r="E186" s="2"/>
      <c r="F186" s="2"/>
      <c r="G186" s="2"/>
    </row>
    <row r="187" spans="1:7">
      <c r="A187" s="2"/>
      <c r="B187" s="2"/>
      <c r="C187" s="2"/>
      <c r="D187" s="2"/>
      <c r="E187" s="2"/>
      <c r="F187" s="2"/>
      <c r="G187" s="2"/>
    </row>
    <row r="188" spans="1:7">
      <c r="A188" s="2"/>
      <c r="B188" s="2"/>
      <c r="C188" s="2"/>
      <c r="D188" s="2"/>
      <c r="E188" s="2"/>
      <c r="F188" s="2"/>
      <c r="G188" s="2"/>
    </row>
    <row r="189" spans="1:7">
      <c r="A189" s="2"/>
      <c r="B189" s="2"/>
      <c r="C189" s="2"/>
      <c r="D189" s="2"/>
      <c r="E189" s="2"/>
      <c r="F189" s="2"/>
      <c r="G189" s="2"/>
    </row>
    <row r="190" spans="1:7">
      <c r="A190" s="2"/>
      <c r="B190" s="2"/>
      <c r="C190" s="2"/>
      <c r="D190" s="2"/>
      <c r="E190" s="2"/>
      <c r="F190" s="2"/>
      <c r="G190" s="2"/>
    </row>
    <row r="191" spans="1:7">
      <c r="A191" s="2"/>
      <c r="B191" s="2"/>
      <c r="C191" s="2"/>
      <c r="D191" s="2"/>
      <c r="E191" s="2"/>
      <c r="F191" s="2"/>
      <c r="G191" s="2"/>
    </row>
    <row r="192" spans="1:7">
      <c r="A192" s="2"/>
      <c r="B192" s="2"/>
      <c r="C192" s="2"/>
      <c r="D192" s="2"/>
      <c r="E192" s="2"/>
      <c r="F192" s="2"/>
      <c r="G192" s="2"/>
    </row>
    <row r="193" spans="1:7">
      <c r="A193" s="2"/>
      <c r="B193" s="2"/>
      <c r="C193" s="2"/>
      <c r="D193" s="2"/>
      <c r="E193" s="2"/>
      <c r="F193" s="2"/>
      <c r="G193" s="2"/>
    </row>
    <row r="194" spans="1:7">
      <c r="A194" s="2"/>
      <c r="B194" s="2"/>
      <c r="C194" s="2"/>
      <c r="D194" s="2"/>
      <c r="E194" s="2"/>
      <c r="F194" s="2"/>
      <c r="G194" s="2"/>
    </row>
    <row r="195" spans="1:7">
      <c r="A195" s="2"/>
      <c r="B195" s="2"/>
      <c r="C195" s="2"/>
      <c r="D195" s="2"/>
      <c r="E195" s="2"/>
      <c r="F195" s="2"/>
      <c r="G195" s="2"/>
    </row>
    <row r="196" spans="1:7">
      <c r="A196" s="2"/>
      <c r="B196" s="2"/>
      <c r="C196" s="2"/>
      <c r="D196" s="2"/>
      <c r="E196" s="2"/>
      <c r="F196" s="2"/>
      <c r="G196" s="2"/>
    </row>
    <row r="197" spans="1:7">
      <c r="A197" s="2"/>
      <c r="B197" s="2"/>
      <c r="C197" s="2"/>
      <c r="D197" s="2"/>
      <c r="E197" s="2"/>
      <c r="F197" s="2"/>
      <c r="G197" s="2"/>
    </row>
    <row r="198" spans="1:7">
      <c r="A198" s="2"/>
      <c r="B198" s="2"/>
      <c r="C198" s="2"/>
      <c r="D198" s="2"/>
      <c r="E198" s="2"/>
      <c r="F198" s="2"/>
      <c r="G198" s="2"/>
    </row>
    <row r="199" spans="1:7">
      <c r="A199" s="2"/>
      <c r="B199" s="2"/>
      <c r="C199" s="2"/>
      <c r="D199" s="2"/>
      <c r="E199" s="2"/>
      <c r="F199" s="2"/>
      <c r="G199" s="2"/>
    </row>
    <row r="200" spans="1:7">
      <c r="A200" s="2"/>
      <c r="B200" s="2"/>
      <c r="C200" s="2"/>
      <c r="D200" s="2"/>
      <c r="E200" s="2"/>
      <c r="F200" s="2"/>
      <c r="G200" s="2"/>
    </row>
    <row r="201" spans="1:7">
      <c r="A201" s="2"/>
      <c r="B201" s="2"/>
      <c r="C201" s="2"/>
      <c r="D201" s="2"/>
      <c r="E201" s="2"/>
      <c r="F201" s="2"/>
      <c r="G201" s="2"/>
    </row>
    <row r="202" spans="1:7">
      <c r="A202" s="2"/>
      <c r="B202" s="2"/>
      <c r="C202" s="2"/>
      <c r="D202" s="2"/>
      <c r="E202" s="2"/>
      <c r="F202" s="2"/>
      <c r="G202" s="2"/>
    </row>
    <row r="203" spans="1:7">
      <c r="A203" s="2"/>
      <c r="B203" s="2"/>
      <c r="C203" s="2"/>
      <c r="D203" s="2"/>
      <c r="E203" s="2"/>
      <c r="F203" s="2"/>
      <c r="G203" s="2"/>
    </row>
    <row r="204" spans="1:7">
      <c r="A204" s="2"/>
      <c r="B204" s="2"/>
      <c r="C204" s="2"/>
      <c r="D204" s="2"/>
      <c r="E204" s="2"/>
      <c r="F204" s="2"/>
      <c r="G204" s="2"/>
    </row>
    <row r="205" spans="1:7">
      <c r="A205" s="2"/>
      <c r="B205" s="2"/>
      <c r="C205" s="2"/>
      <c r="D205" s="2"/>
      <c r="E205" s="2"/>
      <c r="F205" s="2"/>
      <c r="G205" s="2"/>
    </row>
    <row r="206" spans="1:7">
      <c r="A206" s="2"/>
      <c r="B206" s="2"/>
      <c r="C206" s="2"/>
      <c r="D206" s="2"/>
      <c r="E206" s="2"/>
      <c r="F206" s="2"/>
      <c r="G206" s="2"/>
    </row>
    <row r="207" spans="1:7">
      <c r="A207" s="2"/>
      <c r="B207" s="2"/>
      <c r="C207" s="2"/>
      <c r="D207" s="2"/>
      <c r="E207" s="2"/>
      <c r="F207" s="2"/>
      <c r="G207" s="2"/>
    </row>
    <row r="208" spans="1:7">
      <c r="A208" s="2"/>
      <c r="B208" s="2"/>
      <c r="C208" s="2"/>
      <c r="D208" s="2"/>
      <c r="E208" s="2"/>
      <c r="F208" s="2"/>
      <c r="G208" s="2"/>
    </row>
    <row r="209" spans="1:7">
      <c r="A209" s="2"/>
      <c r="B209" s="2"/>
      <c r="C209" s="2"/>
      <c r="D209" s="2"/>
      <c r="E209" s="2"/>
      <c r="F209" s="2"/>
      <c r="G209" s="2"/>
    </row>
    <row r="210" spans="1:7">
      <c r="A210" s="2"/>
      <c r="B210" s="2"/>
      <c r="C210" s="2"/>
      <c r="D210" s="2"/>
      <c r="E210" s="2"/>
      <c r="F210" s="2"/>
      <c r="G210" s="2"/>
    </row>
    <row r="211" spans="1:7">
      <c r="A211" s="2"/>
      <c r="B211" s="2"/>
      <c r="C211" s="2"/>
      <c r="D211" s="2"/>
      <c r="E211" s="2"/>
      <c r="F211" s="2"/>
      <c r="G211" s="2"/>
    </row>
    <row r="212" spans="1:7">
      <c r="A212" s="2"/>
      <c r="B212" s="2"/>
      <c r="C212" s="2"/>
      <c r="D212" s="2"/>
      <c r="E212" s="2"/>
      <c r="F212" s="2"/>
      <c r="G212" s="2"/>
    </row>
    <row r="213" spans="1:7">
      <c r="A213" s="2"/>
      <c r="B213" s="2"/>
      <c r="C213" s="2"/>
      <c r="D213" s="2"/>
      <c r="E213" s="2"/>
      <c r="F213" s="2"/>
      <c r="G213" s="2"/>
    </row>
    <row r="214" spans="1:7">
      <c r="A214" s="2"/>
      <c r="B214" s="2"/>
      <c r="C214" s="2"/>
      <c r="D214" s="2"/>
      <c r="E214" s="2"/>
      <c r="F214" s="2"/>
      <c r="G214" s="2"/>
    </row>
    <row r="215" spans="1:7">
      <c r="A215" s="2"/>
      <c r="B215" s="2"/>
      <c r="C215" s="2"/>
      <c r="D215" s="2"/>
      <c r="E215" s="2"/>
      <c r="F215" s="2"/>
      <c r="G215" s="2"/>
    </row>
    <row r="216" spans="1:7">
      <c r="A216" s="2"/>
      <c r="B216" s="2"/>
      <c r="C216" s="2"/>
      <c r="D216" s="2"/>
      <c r="E216" s="2"/>
      <c r="F216" s="2"/>
      <c r="G216" s="2"/>
    </row>
    <row r="217" spans="1:7">
      <c r="A217" s="2"/>
      <c r="B217" s="2"/>
      <c r="C217" s="2"/>
      <c r="D217" s="2"/>
      <c r="E217" s="2"/>
      <c r="F217" s="2"/>
      <c r="G217" s="2"/>
    </row>
    <row r="218" spans="1:7">
      <c r="A218" s="2"/>
      <c r="B218" s="2"/>
      <c r="C218" s="2"/>
      <c r="D218" s="2"/>
      <c r="E218" s="2"/>
      <c r="F218" s="2"/>
      <c r="G218" s="2"/>
    </row>
    <row r="219" spans="1:7">
      <c r="A219" s="2"/>
      <c r="B219" s="2"/>
      <c r="C219" s="2"/>
      <c r="D219" s="2"/>
      <c r="E219" s="2"/>
      <c r="F219" s="2"/>
      <c r="G219" s="2"/>
    </row>
    <row r="220" spans="1:7">
      <c r="A220" s="2"/>
      <c r="B220" s="2"/>
      <c r="C220" s="2"/>
      <c r="D220" s="2"/>
      <c r="E220" s="2"/>
      <c r="F220" s="2"/>
      <c r="G220" s="2"/>
    </row>
    <row r="221" spans="1:7">
      <c r="A221" s="2"/>
      <c r="B221" s="2"/>
      <c r="C221" s="2"/>
      <c r="D221" s="2"/>
      <c r="E221" s="2"/>
      <c r="F221" s="2"/>
      <c r="G221" s="2"/>
    </row>
    <row r="222" spans="1:7">
      <c r="A222" s="2"/>
      <c r="B222" s="2"/>
      <c r="C222" s="2"/>
      <c r="D222" s="2"/>
      <c r="E222" s="2"/>
      <c r="F222" s="2"/>
      <c r="G222" s="2"/>
    </row>
    <row r="223" spans="1:7">
      <c r="A223" s="2"/>
      <c r="B223" s="2"/>
      <c r="C223" s="2"/>
      <c r="D223" s="2"/>
      <c r="E223" s="2"/>
      <c r="F223" s="2"/>
      <c r="G223" s="2"/>
    </row>
    <row r="224" spans="1:7">
      <c r="A224" s="2"/>
      <c r="B224" s="2"/>
      <c r="C224" s="2"/>
      <c r="D224" s="2"/>
      <c r="E224" s="2"/>
      <c r="F224" s="2"/>
      <c r="G224" s="2"/>
    </row>
    <row r="225" spans="1:7">
      <c r="A225" s="2"/>
      <c r="B225" s="2"/>
      <c r="C225" s="2"/>
      <c r="D225" s="2"/>
      <c r="E225" s="2"/>
      <c r="F225" s="2"/>
      <c r="G225" s="2"/>
    </row>
    <row r="226" spans="1:7">
      <c r="A226" s="2"/>
      <c r="B226" s="2"/>
      <c r="C226" s="2"/>
      <c r="D226" s="2"/>
      <c r="E226" s="2"/>
      <c r="F226" s="2"/>
      <c r="G226" s="2"/>
    </row>
    <row r="227" spans="1:7">
      <c r="A227" s="2"/>
      <c r="B227" s="2"/>
      <c r="C227" s="2"/>
      <c r="D227" s="2"/>
      <c r="E227" s="2"/>
      <c r="F227" s="2"/>
      <c r="G227" s="2"/>
    </row>
    <row r="228" spans="1:7">
      <c r="A228" s="2"/>
      <c r="B228" s="2"/>
      <c r="C228" s="2"/>
      <c r="D228" s="2"/>
      <c r="E228" s="2"/>
      <c r="F228" s="2"/>
      <c r="G228" s="2"/>
    </row>
    <row r="229" spans="1:7">
      <c r="A229" s="2"/>
      <c r="B229" s="2"/>
      <c r="C229" s="2"/>
      <c r="D229" s="2"/>
      <c r="E229" s="2"/>
      <c r="F229" s="2"/>
      <c r="G229" s="2"/>
    </row>
    <row r="230" spans="1:7">
      <c r="A230" s="2"/>
      <c r="B230" s="2"/>
      <c r="C230" s="2"/>
      <c r="D230" s="2"/>
      <c r="E230" s="2"/>
      <c r="F230" s="2"/>
      <c r="G230" s="2"/>
    </row>
    <row r="231" spans="1:7">
      <c r="A231" s="2"/>
      <c r="B231" s="2"/>
      <c r="C231" s="2"/>
      <c r="D231" s="2"/>
      <c r="E231" s="2"/>
      <c r="F231" s="2"/>
      <c r="G231" s="2"/>
    </row>
    <row r="232" spans="1:7">
      <c r="A232" s="2"/>
      <c r="B232" s="2"/>
      <c r="C232" s="2"/>
      <c r="D232" s="2"/>
      <c r="E232" s="2"/>
      <c r="F232" s="2"/>
      <c r="G232" s="2"/>
    </row>
    <row r="233" spans="1:7">
      <c r="A233" s="2"/>
      <c r="B233" s="2"/>
      <c r="C233" s="2"/>
      <c r="D233" s="2"/>
      <c r="E233" s="2"/>
      <c r="F233" s="2"/>
      <c r="G233" s="2"/>
    </row>
    <row r="234" spans="1:7">
      <c r="A234" s="2"/>
      <c r="B234" s="2"/>
      <c r="C234" s="2"/>
      <c r="D234" s="2"/>
      <c r="E234" s="2"/>
      <c r="F234" s="2"/>
      <c r="G234" s="2"/>
    </row>
    <row r="235" spans="1:7">
      <c r="A235" s="2"/>
      <c r="B235" s="2"/>
      <c r="C235" s="2"/>
      <c r="D235" s="2"/>
      <c r="E235" s="2"/>
      <c r="F235" s="2"/>
      <c r="G235" s="2"/>
    </row>
    <row r="236" spans="1:7">
      <c r="A236" s="2"/>
      <c r="B236" s="2"/>
      <c r="C236" s="2"/>
      <c r="D236" s="2"/>
      <c r="E236" s="2"/>
      <c r="F236" s="2"/>
      <c r="G236" s="2"/>
    </row>
    <row r="237" spans="1:7">
      <c r="A237" s="2"/>
      <c r="B237" s="2"/>
      <c r="C237" s="2"/>
      <c r="D237" s="2"/>
      <c r="E237" s="2"/>
      <c r="F237" s="2"/>
      <c r="G237" s="2"/>
    </row>
    <row r="238" spans="1:7">
      <c r="A238" s="2"/>
      <c r="B238" s="2"/>
      <c r="C238" s="2"/>
      <c r="D238" s="2"/>
      <c r="E238" s="2"/>
      <c r="F238" s="2"/>
      <c r="G238" s="2"/>
    </row>
    <row r="239" spans="1:7">
      <c r="A239" s="2"/>
      <c r="B239" s="2"/>
      <c r="C239" s="2"/>
      <c r="D239" s="2"/>
      <c r="E239" s="2"/>
      <c r="F239" s="2"/>
      <c r="G239" s="2"/>
    </row>
    <row r="240" spans="1:7">
      <c r="A240" s="2"/>
      <c r="B240" s="2"/>
      <c r="C240" s="2"/>
      <c r="D240" s="2"/>
      <c r="E240" s="2"/>
      <c r="F240" s="2"/>
      <c r="G240" s="2"/>
    </row>
    <row r="241" spans="1:7">
      <c r="A241" s="2"/>
      <c r="B241" s="2"/>
      <c r="C241" s="2"/>
      <c r="D241" s="2"/>
      <c r="E241" s="2"/>
      <c r="F241" s="2"/>
      <c r="G241" s="2"/>
    </row>
    <row r="242" spans="1:7">
      <c r="A242" s="2"/>
      <c r="B242" s="2"/>
      <c r="C242" s="2"/>
      <c r="D242" s="2"/>
      <c r="E242" s="2"/>
      <c r="F242" s="2"/>
      <c r="G242" s="2"/>
    </row>
    <row r="243" spans="1:7">
      <c r="A243" s="2"/>
      <c r="B243" s="2"/>
      <c r="C243" s="2"/>
      <c r="D243" s="2"/>
      <c r="E243" s="2"/>
      <c r="F243" s="2"/>
      <c r="G243" s="2"/>
    </row>
    <row r="244" spans="1:7">
      <c r="A244" s="2"/>
      <c r="B244" s="2"/>
      <c r="C244" s="2"/>
      <c r="D244" s="2"/>
      <c r="E244" s="2"/>
      <c r="F244" s="2"/>
      <c r="G244" s="2"/>
    </row>
    <row r="245" spans="1:7">
      <c r="A245" s="2"/>
      <c r="B245" s="2"/>
      <c r="C245" s="2"/>
      <c r="D245" s="2"/>
      <c r="E245" s="2"/>
      <c r="F245" s="2"/>
      <c r="G245" s="2"/>
    </row>
    <row r="246" spans="1:7">
      <c r="A246" s="2"/>
      <c r="B246" s="2"/>
      <c r="C246" s="2"/>
      <c r="D246" s="2"/>
      <c r="E246" s="2"/>
      <c r="F246" s="2"/>
      <c r="G246" s="2"/>
    </row>
    <row r="247" spans="1:7">
      <c r="A247" s="2"/>
      <c r="B247" s="2"/>
      <c r="C247" s="2"/>
      <c r="D247" s="2"/>
      <c r="E247" s="2"/>
      <c r="F247" s="2"/>
      <c r="G247" s="2"/>
    </row>
    <row r="248" spans="1:7">
      <c r="A248" s="2"/>
      <c r="B248" s="2"/>
      <c r="C248" s="2"/>
      <c r="D248" s="2"/>
      <c r="E248" s="2"/>
      <c r="F248" s="2"/>
      <c r="G248" s="2"/>
    </row>
    <row r="249" spans="1:7">
      <c r="A249" s="2"/>
      <c r="B249" s="2"/>
      <c r="C249" s="2"/>
      <c r="D249" s="2"/>
      <c r="E249" s="2"/>
      <c r="F249" s="2"/>
      <c r="G249" s="2"/>
    </row>
    <row r="250" spans="1:7">
      <c r="A250" s="2"/>
      <c r="B250" s="2"/>
      <c r="C250" s="2"/>
      <c r="D250" s="2"/>
      <c r="E250" s="2"/>
      <c r="F250" s="2"/>
      <c r="G250" s="2"/>
    </row>
    <row r="251" spans="1:7">
      <c r="A251" s="2"/>
      <c r="B251" s="2"/>
      <c r="C251" s="2"/>
      <c r="D251" s="2"/>
      <c r="E251" s="2"/>
      <c r="F251" s="2"/>
      <c r="G251" s="2"/>
    </row>
    <row r="252" spans="1:7">
      <c r="A252" s="2"/>
      <c r="B252" s="2"/>
      <c r="C252" s="2"/>
      <c r="D252" s="2"/>
      <c r="E252" s="2"/>
      <c r="F252" s="2"/>
      <c r="G252" s="2"/>
    </row>
    <row r="253" spans="1:7">
      <c r="A253" s="2"/>
      <c r="B253" s="2"/>
      <c r="C253" s="2"/>
      <c r="D253" s="2"/>
      <c r="E253" s="2"/>
      <c r="F253" s="2"/>
      <c r="G253" s="2"/>
    </row>
    <row r="254" spans="1:7">
      <c r="A254" s="2"/>
      <c r="B254" s="2"/>
      <c r="C254" s="2"/>
      <c r="D254" s="2"/>
      <c r="E254" s="2"/>
      <c r="F254" s="2"/>
      <c r="G254" s="2"/>
    </row>
    <row r="255" spans="1:7">
      <c r="A255" s="2"/>
      <c r="B255" s="2"/>
      <c r="C255" s="2"/>
      <c r="D255" s="2"/>
      <c r="E255" s="2"/>
      <c r="F255" s="2"/>
      <c r="G255" s="2"/>
    </row>
    <row r="256" spans="1:7">
      <c r="A256" s="2"/>
      <c r="B256" s="2"/>
      <c r="C256" s="2"/>
      <c r="D256" s="2"/>
      <c r="E256" s="2"/>
      <c r="F256" s="2"/>
      <c r="G256" s="2"/>
    </row>
    <row r="257" spans="1:7">
      <c r="A257" s="2"/>
      <c r="B257" s="2"/>
      <c r="C257" s="2"/>
      <c r="D257" s="2"/>
      <c r="E257" s="2"/>
      <c r="F257" s="2"/>
      <c r="G257" s="2"/>
    </row>
    <row r="258" spans="1:7">
      <c r="A258" s="2"/>
      <c r="B258" s="2"/>
      <c r="C258" s="2"/>
      <c r="D258" s="2"/>
      <c r="E258" s="2"/>
      <c r="F258" s="2"/>
      <c r="G258" s="2"/>
    </row>
    <row r="259" spans="1:7">
      <c r="A259" s="2"/>
      <c r="B259" s="2"/>
      <c r="C259" s="2"/>
      <c r="D259" s="2"/>
      <c r="E259" s="2"/>
      <c r="F259" s="2"/>
      <c r="G259" s="2"/>
    </row>
    <row r="260" spans="1:7">
      <c r="A260" s="2"/>
      <c r="B260" s="2"/>
      <c r="C260" s="2"/>
      <c r="D260" s="2"/>
      <c r="E260" s="2"/>
      <c r="F260" s="2"/>
      <c r="G260" s="2"/>
    </row>
    <row r="261" spans="1:7">
      <c r="A261" s="2"/>
      <c r="B261" s="2"/>
      <c r="C261" s="2"/>
      <c r="D261" s="2"/>
      <c r="E261" s="2"/>
      <c r="F261" s="2"/>
      <c r="G261" s="2"/>
    </row>
    <row r="262" spans="1:7">
      <c r="A262" s="2"/>
      <c r="B262" s="2"/>
      <c r="C262" s="2"/>
      <c r="D262" s="2"/>
      <c r="E262" s="2"/>
      <c r="F262" s="2"/>
      <c r="G262" s="2"/>
    </row>
    <row r="263" spans="1:7">
      <c r="A263" s="2"/>
      <c r="B263" s="2"/>
      <c r="C263" s="2"/>
      <c r="D263" s="2"/>
      <c r="E263" s="2"/>
      <c r="F263" s="2"/>
      <c r="G263" s="2"/>
    </row>
    <row r="264" spans="1:7">
      <c r="A264" s="2"/>
      <c r="B264" s="2"/>
      <c r="C264" s="2"/>
      <c r="D264" s="2"/>
      <c r="E264" s="2"/>
      <c r="F264" s="2"/>
      <c r="G264" s="2"/>
    </row>
    <row r="265" spans="1:7">
      <c r="A265" s="2"/>
      <c r="B265" s="2"/>
      <c r="C265" s="2"/>
      <c r="D265" s="2"/>
      <c r="E265" s="2"/>
      <c r="F265" s="2"/>
      <c r="G265" s="2"/>
    </row>
    <row r="266" spans="1:7">
      <c r="A266" s="2"/>
      <c r="B266" s="2"/>
      <c r="C266" s="2"/>
      <c r="D266" s="2"/>
      <c r="E266" s="2"/>
      <c r="F266" s="2"/>
      <c r="G266" s="2"/>
    </row>
    <row r="267" spans="1:7">
      <c r="A267" s="2"/>
      <c r="B267" s="2"/>
      <c r="C267" s="2"/>
      <c r="D267" s="2"/>
      <c r="E267" s="2"/>
      <c r="F267" s="2"/>
      <c r="G267" s="2"/>
    </row>
    <row r="268" spans="1:7">
      <c r="A268" s="2"/>
      <c r="B268" s="2"/>
      <c r="C268" s="2"/>
      <c r="D268" s="2"/>
      <c r="E268" s="2"/>
      <c r="F268" s="2"/>
      <c r="G268" s="2"/>
    </row>
    <row r="269" spans="1:7">
      <c r="A269" s="2"/>
      <c r="B269" s="2"/>
      <c r="C269" s="2"/>
      <c r="D269" s="2"/>
      <c r="E269" s="2"/>
      <c r="F269" s="2"/>
      <c r="G269" s="2"/>
    </row>
    <row r="270" spans="1:7">
      <c r="A270" s="2"/>
      <c r="B270" s="2"/>
      <c r="C270" s="2"/>
      <c r="D270" s="2"/>
      <c r="E270" s="2"/>
      <c r="F270" s="2"/>
      <c r="G270" s="2"/>
    </row>
    <row r="271" spans="1:7">
      <c r="A271" s="2"/>
      <c r="B271" s="2"/>
      <c r="C271" s="2"/>
      <c r="D271" s="2"/>
      <c r="E271" s="2"/>
      <c r="F271" s="2"/>
      <c r="G271" s="2"/>
    </row>
    <row r="272" spans="1:7">
      <c r="A272" s="2"/>
      <c r="B272" s="2"/>
      <c r="C272" s="2"/>
      <c r="D272" s="2"/>
      <c r="E272" s="2"/>
      <c r="F272" s="2"/>
      <c r="G272" s="2"/>
    </row>
    <row r="273" spans="1:7">
      <c r="A273" s="2"/>
      <c r="B273" s="2"/>
      <c r="C273" s="2"/>
      <c r="D273" s="2"/>
      <c r="E273" s="2"/>
      <c r="F273" s="2"/>
      <c r="G273" s="2"/>
    </row>
    <row r="274" spans="1:7">
      <c r="A274" s="2"/>
      <c r="B274" s="2"/>
      <c r="C274" s="2"/>
      <c r="D274" s="2"/>
      <c r="E274" s="2"/>
      <c r="F274" s="2"/>
      <c r="G274" s="2"/>
    </row>
    <row r="275" spans="1:7">
      <c r="A275" s="2"/>
      <c r="B275" s="2"/>
      <c r="C275" s="2"/>
      <c r="D275" s="2"/>
      <c r="E275" s="2"/>
      <c r="F275" s="2"/>
      <c r="G275" s="2"/>
    </row>
    <row r="276" spans="1:7">
      <c r="A276" s="2"/>
      <c r="B276" s="2"/>
      <c r="C276" s="2"/>
      <c r="D276" s="2"/>
      <c r="E276" s="2"/>
      <c r="F276" s="2"/>
      <c r="G276" s="2"/>
    </row>
  </sheetData>
  <mergeCells count="10">
    <mergeCell ref="A1:E1"/>
    <mergeCell ref="A2:E2"/>
    <mergeCell ref="A41:E41"/>
    <mergeCell ref="B4:B6"/>
    <mergeCell ref="B7:B11"/>
    <mergeCell ref="B12:B14"/>
    <mergeCell ref="B21:B24"/>
    <mergeCell ref="B25:B26"/>
    <mergeCell ref="B27:B31"/>
    <mergeCell ref="B32:B3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苏州宿迁工业园区2026-2029年度机电设备维护项目明细表</vt:lpstr>
      <vt:lpstr>苏宿园区机电维护项目主要维修备品备件储备报价表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susu2</cp:lastModifiedBy>
  <dcterms:created xsi:type="dcterms:W3CDTF">2024-10-15T01:51:00Z</dcterms:created>
  <dcterms:modified xsi:type="dcterms:W3CDTF">2026-05-26T03:12:01Z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1D328716519F4811B6EE41FD9F2C155B_13</vt:lpwstr>
  </property>
  <property fmtid="{D5CDD505-2E9C-101B-9397-08002B2CF9AE}" pid="3" name="KSOProductBuildVer">
    <vt:lpwstr>2052-12.1.0.26375</vt:lpwstr>
  </property>
  <property fmtid="{D5CDD505-2E9C-101B-9397-08002B2CF9AE}" pid="4" name="CalculationRule">
    <vt:i4>0</vt:i4>
  </property>
</Properties>
</file>