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05"/>
  </bookViews>
  <sheets>
    <sheet name="汇总" sheetId="7" r:id="rId1"/>
    <sheet name="养护清单" sheetId="8" r:id="rId2"/>
  </sheets>
  <definedNames>
    <definedName name="_xlnm._FilterDatabase" localSheetId="1" hidden="1">养护清单!$A$1:$T$140</definedName>
    <definedName name="_xlnm.Print_Area" localSheetId="0">汇总!$A$1:$J$4</definedName>
    <definedName name="_xlnm.Print_Area" localSheetId="1">养护清单!$A$1:$S$144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<sst xmlns="http://schemas.openxmlformats.org/spreadsheetml/2006/main" count="151" uniqueCount="141">
  <si>
    <t>新安街道2026—2029年绿地养护项目投标报价汇总表</t>
  </si>
  <si>
    <t>序号</t>
  </si>
  <si>
    <t>名称</t>
  </si>
  <si>
    <t>单位</t>
  </si>
  <si>
    <t>绿化面积</t>
  </si>
  <si>
    <t>景观面积</t>
  </si>
  <si>
    <t>合计养护面积</t>
  </si>
  <si>
    <t>养护期</t>
  </si>
  <si>
    <t>一年养护费用</t>
  </si>
  <si>
    <t>三年养护费用</t>
  </si>
  <si>
    <t>备注</t>
  </si>
  <si>
    <t>2026年绿地养护</t>
  </si>
  <si>
    <t>m2</t>
  </si>
  <si>
    <t>1、除生态林及临时绿地外为一级养护3年；2、生态林及临时绿地为三级养护3年；3、单价为全费用单价，包括综合单价、规费和税金；4、3年暂列金总计408万。</t>
  </si>
  <si>
    <t>合计</t>
  </si>
  <si>
    <t>新安街道2026—2029年绿地养护项目养护清单</t>
  </si>
  <si>
    <t>路段(1标)</t>
  </si>
  <si>
    <t>天堂草（平）</t>
  </si>
  <si>
    <t>无修剪草皮（平）</t>
  </si>
  <si>
    <t>四季草花（平）</t>
  </si>
  <si>
    <t>花境（平）</t>
  </si>
  <si>
    <t>绿篱灌木（平）</t>
  </si>
  <si>
    <t>乔木林（平）</t>
  </si>
  <si>
    <t>生态林（平）</t>
  </si>
  <si>
    <t>临时绿地（平）</t>
  </si>
  <si>
    <t>铺装（平）</t>
  </si>
  <si>
    <t>金属材料</t>
  </si>
  <si>
    <t>木质材料</t>
  </si>
  <si>
    <t>黑麦草（平）（面积按天堂草面积计）</t>
  </si>
  <si>
    <t>景观亭（无测绘普查数据）</t>
  </si>
  <si>
    <t>行树（0&lt;规格&lt;=10）(棵)</t>
  </si>
  <si>
    <t>行树（10&lt;规格&lt;=20）(棵)</t>
  </si>
  <si>
    <t>行树（20&lt;规格&lt;=30）(棵)</t>
  </si>
  <si>
    <t>行树（30&lt;规格&lt;=40）(棵)</t>
  </si>
  <si>
    <t>行树（40&lt;规格&lt;=50）(棵)</t>
  </si>
  <si>
    <t>高浪路(高浪大桥南匝道-运河西路)</t>
  </si>
  <si>
    <t>运河西路(高浪路-具区路)</t>
  </si>
  <si>
    <t>高浪大桥南匝道(高浪路-运河西路)</t>
  </si>
  <si>
    <t>浪新路(河道-清晏路)</t>
  </si>
  <si>
    <t>震泽路北匝道(浪新路-运河西路)</t>
  </si>
  <si>
    <t>震泽路(浪新路-运河西路)</t>
  </si>
  <si>
    <t>震泽路南匝道(浪新路-运河西路)</t>
  </si>
  <si>
    <t>二支路(清晏路-浪新路)</t>
  </si>
  <si>
    <t>一支路(二支路-运河西路)</t>
  </si>
  <si>
    <t>宁乐路(二支路-清晏路)</t>
  </si>
  <si>
    <t>宁泰路(宁乐路-运河西路)</t>
  </si>
  <si>
    <t>新安大桥南匝道(雪梅路-运河西路)</t>
  </si>
  <si>
    <t>宏业路(具区路-运河西路)</t>
  </si>
  <si>
    <t>机场南路(具区路-运河西路)</t>
  </si>
  <si>
    <t>具区路(运河西路-锡通高速)</t>
  </si>
  <si>
    <t>聚联路（宏业路-河道）                （无普查测绘数据）</t>
  </si>
  <si>
    <t>聚联路（运河西路-具区路河道）        （无普查测绘数据）</t>
  </si>
  <si>
    <t>新开港北段河道                        （无普查测绘数据）</t>
  </si>
  <si>
    <t>硕放大桥（运河西路东南侧）          （无普查测绘数据）</t>
  </si>
  <si>
    <t>浪新路益多电厂北侧                   （无普查测绘数据）</t>
  </si>
  <si>
    <t>新安北桥两侧地块</t>
  </si>
  <si>
    <t>小计</t>
  </si>
  <si>
    <t>高浪路(华谊路-高浪大桥南匝道)</t>
  </si>
  <si>
    <t>菱湖大道(高浪路-干城路)</t>
  </si>
  <si>
    <t>无名路(菱湖大道-天安智慧城)</t>
  </si>
  <si>
    <t>华运路(净慧东道-菱湖大道)</t>
  </si>
  <si>
    <t>和风路(华谊路-运河西路)</t>
  </si>
  <si>
    <t>佛奥支路(科研北路-和风路)</t>
  </si>
  <si>
    <t>观山路(华谊路-运河西路)</t>
  </si>
  <si>
    <t>软件园(菱湖大道-浪新路)</t>
  </si>
  <si>
    <t>广场东路(科研北路-震泽路)</t>
  </si>
  <si>
    <t>广场西路(科研北路-震泽路)</t>
  </si>
  <si>
    <t>2</t>
  </si>
  <si>
    <t>修齐路(清晏路-清源路)</t>
  </si>
  <si>
    <t>清源路(华谊路-菱湖大道)</t>
  </si>
  <si>
    <t>慎思路(清源路-弘毅路)</t>
  </si>
  <si>
    <t>思贤路(清源路-具区路)</t>
  </si>
  <si>
    <t>弘毅路(清源路-具区路)</t>
  </si>
  <si>
    <t>德昇路(具区路-干城路)</t>
  </si>
  <si>
    <t>信湖路(具区路-干城路)</t>
  </si>
  <si>
    <t>秀景路(华谊路-科东路)</t>
  </si>
  <si>
    <t>秀云路(具区路-秀景路)</t>
  </si>
  <si>
    <t>科东路(具区路-干城路)</t>
  </si>
  <si>
    <t>新吴实验小学河道两侧、操场华谊路、清源路围墙外边分带（无普查测绘数据）</t>
  </si>
  <si>
    <t>菱湖大道高浪路交叉口（兴源河东侧）   （无普查测绘数据）</t>
  </si>
  <si>
    <t>具区路南侧（万科二期）               （无普查测绘数据）</t>
  </si>
  <si>
    <t>浪新路益多电厂南侧                   （无普查测绘数据）</t>
  </si>
  <si>
    <t>独立研发园环境提升改造项目（宁雅路）</t>
  </si>
  <si>
    <t>惠弘路</t>
  </si>
  <si>
    <t>亿利产业园</t>
  </si>
  <si>
    <t>近湖路(净慧东道-干城路)</t>
  </si>
  <si>
    <t>干城路(华谊路-中关村西外环路)</t>
  </si>
  <si>
    <t>中关村西外环路(干城路-慧海湾生态公园)</t>
  </si>
  <si>
    <t>干城路延伸段（金沙路-具区路）（无普查测绘数据）</t>
  </si>
  <si>
    <t>近湖路至人大政协（无普查测绘数据）</t>
  </si>
  <si>
    <t>万科观湖礼著一期代建绿地（无普查测绘数据）</t>
  </si>
  <si>
    <t>信湖路-华谊路周边（无普查测绘数据）</t>
  </si>
  <si>
    <t>原沙墩港老村委                        （无普查测绘数据）</t>
  </si>
  <si>
    <t>华谊路(高浪路-观山路)</t>
  </si>
  <si>
    <t>华谊路（震泽路-观山路）               （无普查测绘数据）</t>
  </si>
  <si>
    <t>金沙路</t>
  </si>
  <si>
    <t>净慧东道(高浪路-近湖路)</t>
  </si>
  <si>
    <t>华天路(华谊路-菱湖大道)</t>
  </si>
  <si>
    <t>浪新路(观山路-景贤路)</t>
  </si>
  <si>
    <t>景贤路(净慧西道-运河西路)</t>
  </si>
  <si>
    <t>吴都路(华谊路-运河西路)</t>
  </si>
  <si>
    <t>吴都路北匝道(吴都路-运河西路)</t>
  </si>
  <si>
    <t>吴都路南匝道(吴都路-运河西路)</t>
  </si>
  <si>
    <t>净慧西道(观山路-近湖路)</t>
  </si>
  <si>
    <t>震泽路(华谊路-运河西路)</t>
  </si>
  <si>
    <t>和畅路(华谊路-净慧西道)</t>
  </si>
  <si>
    <t>科研北路(华谊路-菱湖大道)</t>
  </si>
  <si>
    <t>菱湖大道东侧游园（青年公社西）</t>
  </si>
  <si>
    <t>三江路(净慧东道-修齐路)</t>
  </si>
  <si>
    <t>科创路(惠景路-净慧西道)</t>
  </si>
  <si>
    <t>惠景路(科创路-弘毅路)</t>
  </si>
  <si>
    <t>科研北路(佛奥支路-软件园环路)（无普查测绘数据）</t>
  </si>
  <si>
    <t>科研北路北侧林带绿化                 （无普查测绘数据）</t>
  </si>
  <si>
    <t>孟巷河两岸（浪新路、乐东支路（无普查测绘数据）</t>
  </si>
  <si>
    <t>吴都路南匝道(污水厂围墙边)</t>
  </si>
  <si>
    <t>芯虹体育公园</t>
  </si>
  <si>
    <t>清晏路(华谊路-运河西路)</t>
  </si>
  <si>
    <t>弘毅路(净慧东道-菱湖大道)</t>
  </si>
  <si>
    <t>弘毅路(华谊路-净慧西道)</t>
  </si>
  <si>
    <t>具区路(华谊路-新开港)</t>
  </si>
  <si>
    <t>通锡高速附近（中能石化加油站西）</t>
  </si>
  <si>
    <t>望虞河大堤沿线（沙墩港大桥-大溪港湿地公园）（无普查测绘数据）</t>
  </si>
  <si>
    <t>弘毅路（琥珀蓝湾）沿河（无普查测绘数据）</t>
  </si>
  <si>
    <t>广场西路万达南侧                      （无普查测绘数据）</t>
  </si>
  <si>
    <t>雪梅路（新安大桥-具区路）</t>
  </si>
  <si>
    <t>太湖大堤(大溪港-慧海湾生态公园)</t>
  </si>
  <si>
    <t>慧海湾生态公园附近（望虞河边）</t>
  </si>
  <si>
    <t>干城路（龙湖东侧)（无普查测绘数据）</t>
  </si>
  <si>
    <t>太科园沿湖湿地（服务区室外景观）</t>
  </si>
  <si>
    <t>高速桥下复绿工程（宿根花卉）</t>
  </si>
  <si>
    <t>太湖沿线（六步港-科东路）</t>
  </si>
  <si>
    <t>一级养护单价限价（元/㎡或盆）</t>
  </si>
  <si>
    <t>三级养护单价限价（元/㎡）</t>
  </si>
  <si>
    <t>一年暂列金</t>
  </si>
  <si>
    <t>1360000元</t>
  </si>
  <si>
    <t>备注1</t>
  </si>
  <si>
    <t>总面积</t>
  </si>
  <si>
    <t>备注2</t>
  </si>
  <si>
    <t>除生态林及临时绿地外一级养护3年单价为全费用单价，包括综合单价、规费和税金。除生态林及临时绿地外为一级养护，生态林及临时绿地为三级养护</t>
  </si>
  <si>
    <t>备注3</t>
  </si>
  <si>
    <t>不论单项工作量多少，即使数量为0的，也需要报单价，如不报价，在实际养护过程中新增的工作量单价按“0元”结算。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</si>
</sst>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  <numFmt numFmtId="179" formatCode="0.00_);[Red]\(0.00\)"/>
    <numFmt numFmtId="180" formatCode="0_);[Red]\(0\)"/>
    <numFmt numFmtId="181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0" xfId="0" applyFont="1" applyFill="1"/>
    <xf numFmtId="177" fontId="4" fillId="0" borderId="5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81" fontId="4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79" fontId="7" fillId="0" borderId="1" xfId="0" applyNumberFormat="1" applyFont="1" applyBorder="1" applyAlignment="1">
      <alignment vertical="center"/>
    </xf>
    <xf numFmtId="179" fontId="7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0" xfId="0" applyFont="1" applyAlignment="1">
      <alignment horizontal="center" vertical="center" wrapText="1"/>
    </xf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Normal="100" workbookViewId="0">
      <selection activeCell="I16" sqref="I16"/>
    </sheetView>
  </sheetViews>
  <sheetFormatPr defaultColWidth="8.88333333333333" defaultRowHeight="13.5" outlineLevelRow="7"/>
  <cols>
    <col min="2" max="2" width="10.225" customWidth="1"/>
    <col min="4" max="4" width="15.6666666666667"/>
    <col min="5" max="5" width="15.25" customWidth="1"/>
    <col min="6" max="6" width="15.6666666666667"/>
    <col min="8" max="8" width="17.5" customWidth="1"/>
    <col min="9" max="9" width="19.1333333333333" customWidth="1"/>
    <col min="10" max="10" width="39.3833333333333" customWidth="1"/>
  </cols>
  <sheetData>
    <row r="1" ht="22.5" spans="1:1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ht="32.1" customHeight="1" spans="1:10">
      <c r="A2" s="72" t="s">
        <v>1</v>
      </c>
      <c r="B2" s="73" t="s">
        <v>2</v>
      </c>
      <c r="C2" s="72" t="s">
        <v>3</v>
      </c>
      <c r="D2" s="72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</row>
    <row r="3" ht="32.1" customHeight="1" spans="1:10">
      <c r="A3" s="72">
        <v>1</v>
      </c>
      <c r="B3" s="73" t="s">
        <v>11</v>
      </c>
      <c r="C3" s="72" t="s">
        <v>12</v>
      </c>
      <c r="D3" s="74">
        <f>养护清单!C136</f>
        <v>3639690.379</v>
      </c>
      <c r="E3" s="74">
        <f>养护清单!C137</f>
        <v>174776.417</v>
      </c>
      <c r="F3" s="74">
        <f>D3+E3</f>
        <v>3814466.796</v>
      </c>
      <c r="G3" s="74">
        <v>3</v>
      </c>
      <c r="H3" s="74">
        <f>SUM(养护清单!B133:S133)+1360000</f>
        <v>1360000</v>
      </c>
      <c r="I3" s="74">
        <f>H3*3</f>
        <v>4080000</v>
      </c>
      <c r="J3" s="75" t="s">
        <v>13</v>
      </c>
    </row>
    <row r="4" ht="32.1" customHeight="1" spans="1:10">
      <c r="A4" s="76"/>
      <c r="B4" s="73" t="s">
        <v>14</v>
      </c>
      <c r="C4" s="72"/>
      <c r="D4" s="74">
        <f>D3</f>
        <v>3639690.379</v>
      </c>
      <c r="E4" s="74">
        <f>E3</f>
        <v>174776.417</v>
      </c>
      <c r="F4" s="74">
        <f>F3</f>
        <v>3814466.796</v>
      </c>
      <c r="G4" s="77"/>
      <c r="H4" s="74">
        <f>SUM(H3:H3)</f>
        <v>1360000</v>
      </c>
      <c r="I4" s="78">
        <f>SUM(I3:I3)</f>
        <v>4080000</v>
      </c>
      <c r="J4" s="73"/>
    </row>
    <row r="6" ht="14.25" spans="1:10">
      <c r="A6" s="79"/>
      <c r="B6" s="80"/>
    </row>
    <row r="7" ht="14.25" spans="1:10">
      <c r="A7" s="81"/>
      <c r="B7" s="80"/>
    </row>
    <row r="8" ht="14.25" spans="1:10">
      <c r="B8" s="80"/>
    </row>
  </sheetData>
  <mergeCells count="1">
    <mergeCell ref="A1:J1"/>
  </mergeCells>
  <pageMargins left="0.75" right="0.75" top="1" bottom="1" header="0.5" footer="0.5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2"/>
  <sheetViews>
    <sheetView view="pageBreakPreview" zoomScale="115" zoomScaleNormal="55" workbookViewId="0">
      <pane ySplit="2" topLeftCell="A38" activePane="bottomLeft" state="frozen"/>
      <selection/>
      <selection pane="bottomLeft" activeCell="A1" sqref="A1:S1"/>
    </sheetView>
  </sheetViews>
  <sheetFormatPr defaultColWidth="8.89166666666667" defaultRowHeight="13.5"/>
  <cols>
    <col min="1" max="1" width="19.8833333333333" style="6" customWidth="1"/>
    <col min="2" max="3" width="11.5" style="7" customWidth="1"/>
    <col min="4" max="4" width="9.5" style="7" customWidth="1"/>
    <col min="5" max="5" width="12.925" style="7" customWidth="1"/>
    <col min="6" max="6" width="12.725" style="7" customWidth="1"/>
    <col min="7" max="7" width="17.3583333333333" style="7" customWidth="1"/>
    <col min="8" max="8" width="16.1583333333333" style="7" customWidth="1"/>
    <col min="9" max="9" width="11.25" style="7" customWidth="1"/>
    <col min="10" max="10" width="12.925" style="7" customWidth="1"/>
    <col min="11" max="13" width="11.8833333333333" style="7" customWidth="1"/>
    <col min="14" max="14" width="10.8416666666667" style="7" customWidth="1"/>
    <col min="15" max="15" width="8.75" style="7" customWidth="1"/>
    <col min="16" max="16" width="11.1333333333333" style="7" customWidth="1"/>
    <col min="17" max="17" width="9" style="7" customWidth="1"/>
    <col min="18" max="18" width="9.75" style="7" customWidth="1"/>
    <col min="19" max="19" width="7.5" style="7" customWidth="1"/>
    <col min="20" max="20" width="8.75" style="1"/>
  </cols>
  <sheetData>
    <row r="1" ht="18.75" spans="1:20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42" spans="1:20">
      <c r="A2" s="9" t="s">
        <v>16</v>
      </c>
      <c r="B2" s="10" t="s">
        <v>17</v>
      </c>
      <c r="C2" s="10" t="s">
        <v>18</v>
      </c>
      <c r="D2" s="10" t="s">
        <v>19</v>
      </c>
      <c r="E2" s="10" t="s">
        <v>20</v>
      </c>
      <c r="F2" s="10" t="s">
        <v>21</v>
      </c>
      <c r="G2" s="10" t="s">
        <v>22</v>
      </c>
      <c r="H2" s="10" t="s">
        <v>23</v>
      </c>
      <c r="I2" s="10" t="s">
        <v>24</v>
      </c>
      <c r="J2" s="10" t="s">
        <v>25</v>
      </c>
      <c r="K2" s="11" t="s">
        <v>26</v>
      </c>
      <c r="L2" s="11" t="s">
        <v>27</v>
      </c>
      <c r="M2" s="10" t="s">
        <v>28</v>
      </c>
      <c r="N2" s="10" t="s">
        <v>29</v>
      </c>
      <c r="O2" s="10" t="s">
        <v>30</v>
      </c>
      <c r="P2" s="10" t="s">
        <v>31</v>
      </c>
      <c r="Q2" s="10" t="s">
        <v>32</v>
      </c>
      <c r="R2" s="10" t="s">
        <v>33</v>
      </c>
      <c r="S2" s="10" t="s">
        <v>34</v>
      </c>
      <c r="T2" s="2"/>
    </row>
    <row r="3" ht="21" spans="1:20">
      <c r="A3" s="12" t="s">
        <v>35</v>
      </c>
      <c r="B3" s="13">
        <v>8928.985</v>
      </c>
      <c r="C3" s="13">
        <v>0</v>
      </c>
      <c r="D3" s="13">
        <v>0</v>
      </c>
      <c r="E3" s="13">
        <v>0</v>
      </c>
      <c r="F3" s="13">
        <v>3885.363</v>
      </c>
      <c r="G3" s="13">
        <v>342.052</v>
      </c>
      <c r="H3" s="13">
        <v>0</v>
      </c>
      <c r="I3" s="13">
        <v>0</v>
      </c>
      <c r="J3" s="13">
        <v>0</v>
      </c>
      <c r="K3" s="13"/>
      <c r="L3" s="13"/>
      <c r="M3" s="13">
        <v>8928.985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5"/>
    </row>
    <row r="4" spans="1:20">
      <c r="A4" s="16" t="s">
        <v>36</v>
      </c>
      <c r="B4" s="13">
        <v>327316.059</v>
      </c>
      <c r="C4" s="17">
        <v>1972</v>
      </c>
      <c r="D4" s="17">
        <v>0</v>
      </c>
      <c r="E4" s="17">
        <v>0</v>
      </c>
      <c r="F4" s="18">
        <v>49148.846</v>
      </c>
      <c r="G4" s="13">
        <v>3315.262</v>
      </c>
      <c r="H4" s="17">
        <v>0</v>
      </c>
      <c r="I4" s="13">
        <v>11938</v>
      </c>
      <c r="J4" s="17">
        <v>20857.736</v>
      </c>
      <c r="K4" s="17"/>
      <c r="L4" s="17"/>
      <c r="M4" s="17">
        <f>B4-B5</f>
        <v>323954.97</v>
      </c>
      <c r="N4" s="19">
        <v>1</v>
      </c>
      <c r="O4" s="19">
        <v>286</v>
      </c>
      <c r="P4" s="19">
        <v>486</v>
      </c>
      <c r="Q4" s="14">
        <v>182</v>
      </c>
      <c r="R4" s="19">
        <v>3</v>
      </c>
      <c r="S4" s="19">
        <v>0</v>
      </c>
      <c r="T4" s="15"/>
    </row>
    <row r="5" spans="1:20">
      <c r="A5" s="20"/>
      <c r="B5" s="21">
        <v>3361.089</v>
      </c>
      <c r="C5" s="22"/>
      <c r="D5" s="22"/>
      <c r="E5" s="22"/>
      <c r="F5" s="23">
        <v>19165.084</v>
      </c>
      <c r="G5" s="21">
        <v>3315.262</v>
      </c>
      <c r="H5" s="22"/>
      <c r="I5" s="21">
        <v>11938</v>
      </c>
      <c r="J5" s="22"/>
      <c r="K5" s="22"/>
      <c r="L5" s="22"/>
      <c r="M5" s="22"/>
      <c r="N5" s="24"/>
      <c r="O5" s="24"/>
      <c r="P5" s="24"/>
      <c r="Q5" s="25">
        <v>1</v>
      </c>
      <c r="R5" s="24"/>
      <c r="S5" s="24"/>
      <c r="T5" s="15"/>
    </row>
    <row r="6" ht="21" spans="1:20">
      <c r="A6" s="12" t="s">
        <v>37</v>
      </c>
      <c r="B6" s="13">
        <v>2959.945</v>
      </c>
      <c r="C6" s="13">
        <v>1401.199</v>
      </c>
      <c r="D6" s="13">
        <v>0</v>
      </c>
      <c r="E6" s="13">
        <v>0</v>
      </c>
      <c r="F6" s="13">
        <v>2775.25</v>
      </c>
      <c r="G6" s="13">
        <v>571.459</v>
      </c>
      <c r="H6" s="13">
        <v>0</v>
      </c>
      <c r="I6" s="13">
        <v>0</v>
      </c>
      <c r="J6" s="13">
        <v>0</v>
      </c>
      <c r="K6" s="13"/>
      <c r="L6" s="13"/>
      <c r="M6" s="13">
        <v>2959.945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5"/>
    </row>
    <row r="7" spans="1:20">
      <c r="A7" s="16" t="s">
        <v>38</v>
      </c>
      <c r="B7" s="13">
        <v>10312.316</v>
      </c>
      <c r="C7" s="17">
        <v>1243.283</v>
      </c>
      <c r="D7" s="17">
        <v>0</v>
      </c>
      <c r="E7" s="17">
        <v>78.739</v>
      </c>
      <c r="F7" s="17">
        <v>3090.448</v>
      </c>
      <c r="G7" s="17">
        <v>0</v>
      </c>
      <c r="H7" s="17">
        <v>0</v>
      </c>
      <c r="I7" s="17">
        <v>0</v>
      </c>
      <c r="J7" s="17">
        <v>1413.673</v>
      </c>
      <c r="K7" s="17"/>
      <c r="L7" s="17"/>
      <c r="M7" s="17">
        <f>B7</f>
        <v>10312.316</v>
      </c>
      <c r="N7" s="19">
        <v>0</v>
      </c>
      <c r="O7" s="19">
        <v>131</v>
      </c>
      <c r="P7" s="19">
        <v>55</v>
      </c>
      <c r="Q7" s="19">
        <v>48</v>
      </c>
      <c r="R7" s="19">
        <v>25</v>
      </c>
      <c r="S7" s="19">
        <v>3</v>
      </c>
      <c r="T7" s="15"/>
    </row>
    <row r="8" ht="21" spans="1:20">
      <c r="A8" s="12" t="s">
        <v>39</v>
      </c>
      <c r="B8" s="13">
        <v>31.069</v>
      </c>
      <c r="C8" s="13">
        <v>0</v>
      </c>
      <c r="D8" s="13">
        <v>0</v>
      </c>
      <c r="E8" s="13">
        <v>0</v>
      </c>
      <c r="F8" s="13">
        <v>0</v>
      </c>
      <c r="G8" s="13">
        <v>3213.487</v>
      </c>
      <c r="H8" s="13">
        <v>0</v>
      </c>
      <c r="I8" s="13">
        <v>0</v>
      </c>
      <c r="J8" s="13">
        <v>0</v>
      </c>
      <c r="K8" s="13"/>
      <c r="L8" s="13"/>
      <c r="M8" s="13">
        <v>31.069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5"/>
    </row>
    <row r="9" spans="1:20">
      <c r="A9" s="12" t="s">
        <v>40</v>
      </c>
      <c r="B9" s="13">
        <v>23056.224</v>
      </c>
      <c r="C9" s="13">
        <v>0</v>
      </c>
      <c r="D9" s="13">
        <v>0</v>
      </c>
      <c r="E9" s="13">
        <v>0</v>
      </c>
      <c r="F9" s="13">
        <v>1094.082</v>
      </c>
      <c r="G9" s="13">
        <v>0</v>
      </c>
      <c r="H9" s="13">
        <v>0</v>
      </c>
      <c r="I9" s="13">
        <v>0</v>
      </c>
      <c r="J9" s="13">
        <v>0</v>
      </c>
      <c r="K9" s="13"/>
      <c r="L9" s="13"/>
      <c r="M9" s="13">
        <v>23056.224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5"/>
    </row>
    <row r="10" ht="21" spans="1:20">
      <c r="A10" s="12" t="s">
        <v>41</v>
      </c>
      <c r="B10" s="13">
        <v>3369.731</v>
      </c>
      <c r="C10" s="13">
        <v>0</v>
      </c>
      <c r="D10" s="13">
        <v>0</v>
      </c>
      <c r="E10" s="13">
        <v>0</v>
      </c>
      <c r="F10" s="13">
        <v>1577.548</v>
      </c>
      <c r="G10" s="13">
        <v>0</v>
      </c>
      <c r="H10" s="13">
        <v>0</v>
      </c>
      <c r="I10" s="13">
        <v>0</v>
      </c>
      <c r="J10" s="13">
        <v>0</v>
      </c>
      <c r="K10" s="13"/>
      <c r="L10" s="13"/>
      <c r="M10" s="13">
        <v>3369.731</v>
      </c>
      <c r="N10" s="14">
        <v>0</v>
      </c>
      <c r="O10" s="14">
        <v>36</v>
      </c>
      <c r="P10" s="14">
        <v>38</v>
      </c>
      <c r="Q10" s="14">
        <v>0</v>
      </c>
      <c r="R10" s="14">
        <v>0</v>
      </c>
      <c r="S10" s="14">
        <v>0</v>
      </c>
      <c r="T10" s="15"/>
    </row>
    <row r="11" spans="1:20">
      <c r="A11" s="12" t="s">
        <v>42</v>
      </c>
      <c r="B11" s="13">
        <v>2998.952</v>
      </c>
      <c r="C11" s="13">
        <v>0</v>
      </c>
      <c r="D11" s="13">
        <v>0</v>
      </c>
      <c r="E11" s="13">
        <v>0</v>
      </c>
      <c r="F11" s="13">
        <v>1595.685</v>
      </c>
      <c r="G11" s="13">
        <v>13.582</v>
      </c>
      <c r="H11" s="13">
        <v>0</v>
      </c>
      <c r="I11" s="13">
        <v>0</v>
      </c>
      <c r="J11" s="13">
        <v>1173.021</v>
      </c>
      <c r="K11" s="13"/>
      <c r="L11" s="13"/>
      <c r="M11" s="13">
        <v>2998.952</v>
      </c>
      <c r="N11" s="14">
        <v>0</v>
      </c>
      <c r="O11" s="14">
        <v>18</v>
      </c>
      <c r="P11" s="14">
        <v>5</v>
      </c>
      <c r="Q11" s="14">
        <v>0</v>
      </c>
      <c r="R11" s="14">
        <v>0</v>
      </c>
      <c r="S11" s="14">
        <v>0</v>
      </c>
      <c r="T11" s="15"/>
    </row>
    <row r="12" spans="1:20">
      <c r="A12" s="12" t="s">
        <v>43</v>
      </c>
      <c r="B12" s="13">
        <v>4719.6</v>
      </c>
      <c r="C12" s="13">
        <v>0</v>
      </c>
      <c r="D12" s="13">
        <v>0</v>
      </c>
      <c r="E12" s="13">
        <v>0</v>
      </c>
      <c r="F12" s="13">
        <v>2400.801</v>
      </c>
      <c r="G12" s="13">
        <v>0</v>
      </c>
      <c r="H12" s="13">
        <v>0</v>
      </c>
      <c r="I12" s="13">
        <v>0</v>
      </c>
      <c r="J12" s="13">
        <v>0</v>
      </c>
      <c r="K12" s="13"/>
      <c r="L12" s="13"/>
      <c r="M12" s="13">
        <v>4719.6</v>
      </c>
      <c r="N12" s="14">
        <v>0</v>
      </c>
      <c r="O12" s="14">
        <v>36</v>
      </c>
      <c r="P12" s="14">
        <v>112</v>
      </c>
      <c r="Q12" s="14">
        <v>3</v>
      </c>
      <c r="R12" s="14">
        <v>0</v>
      </c>
      <c r="S12" s="14">
        <v>0</v>
      </c>
      <c r="T12" s="15"/>
    </row>
    <row r="13" spans="1:20">
      <c r="A13" s="16" t="s">
        <v>44</v>
      </c>
      <c r="B13" s="13">
        <v>377.194</v>
      </c>
      <c r="C13" s="17">
        <v>0</v>
      </c>
      <c r="D13" s="17">
        <v>0</v>
      </c>
      <c r="E13" s="17">
        <v>22.164</v>
      </c>
      <c r="F13" s="17">
        <v>1232.273</v>
      </c>
      <c r="G13" s="17">
        <v>0</v>
      </c>
      <c r="H13" s="17">
        <v>0</v>
      </c>
      <c r="I13" s="17">
        <v>0</v>
      </c>
      <c r="J13" s="17">
        <v>0</v>
      </c>
      <c r="K13" s="17"/>
      <c r="L13" s="17"/>
      <c r="M13" s="17">
        <f t="shared" ref="M13:M17" si="0">B13+B14</f>
        <v>4985.994</v>
      </c>
      <c r="N13" s="19">
        <v>0</v>
      </c>
      <c r="O13" s="19">
        <v>0</v>
      </c>
      <c r="P13" s="19">
        <v>101</v>
      </c>
      <c r="Q13" s="19">
        <v>0</v>
      </c>
      <c r="R13" s="19">
        <v>0</v>
      </c>
      <c r="S13" s="19">
        <v>0</v>
      </c>
      <c r="T13" s="15"/>
    </row>
    <row r="14" spans="1:20">
      <c r="A14" s="26"/>
      <c r="B14" s="21">
        <v>4608.8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8"/>
      <c r="P14" s="28"/>
      <c r="Q14" s="28"/>
      <c r="R14" s="28"/>
      <c r="S14" s="28"/>
      <c r="T14" s="15"/>
    </row>
    <row r="15" spans="1:20">
      <c r="A15" s="16" t="s">
        <v>45</v>
      </c>
      <c r="B15" s="13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647.926</v>
      </c>
      <c r="J15" s="17">
        <v>0</v>
      </c>
      <c r="K15" s="17"/>
      <c r="L15" s="17"/>
      <c r="M15" s="17">
        <f t="shared" si="0"/>
        <v>1405.5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5"/>
    </row>
    <row r="16" spans="1:20">
      <c r="A16" s="26"/>
      <c r="B16" s="21">
        <v>1405.5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28"/>
      <c r="P16" s="28"/>
      <c r="Q16" s="28"/>
      <c r="R16" s="28"/>
      <c r="S16" s="28"/>
      <c r="T16" s="15"/>
    </row>
    <row r="17" spans="1:20">
      <c r="A17" s="16" t="s">
        <v>46</v>
      </c>
      <c r="B17" s="13">
        <v>7318.77</v>
      </c>
      <c r="C17" s="17">
        <v>0</v>
      </c>
      <c r="D17" s="17">
        <v>0</v>
      </c>
      <c r="E17" s="17">
        <v>0</v>
      </c>
      <c r="F17" s="17">
        <v>1813.279</v>
      </c>
      <c r="G17" s="17">
        <v>826.175</v>
      </c>
      <c r="H17" s="17">
        <v>0</v>
      </c>
      <c r="I17" s="17">
        <v>0</v>
      </c>
      <c r="J17" s="17">
        <v>0</v>
      </c>
      <c r="K17" s="17"/>
      <c r="L17" s="17"/>
      <c r="M17" s="17">
        <f t="shared" si="0"/>
        <v>19316.17</v>
      </c>
      <c r="N17" s="19">
        <v>0</v>
      </c>
      <c r="O17" s="19">
        <v>58</v>
      </c>
      <c r="P17" s="19">
        <v>0</v>
      </c>
      <c r="Q17" s="19">
        <v>0</v>
      </c>
      <c r="R17" s="19">
        <v>0</v>
      </c>
      <c r="S17" s="19">
        <v>0</v>
      </c>
      <c r="T17" s="15"/>
    </row>
    <row r="18" spans="1:20">
      <c r="A18" s="26"/>
      <c r="B18" s="21">
        <v>11997.4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28"/>
      <c r="P18" s="28"/>
      <c r="Q18" s="28"/>
      <c r="R18" s="28"/>
      <c r="S18" s="28"/>
      <c r="T18" s="15"/>
    </row>
    <row r="19" spans="1:20">
      <c r="A19" s="12" t="s">
        <v>47</v>
      </c>
      <c r="B19" s="13">
        <v>4977.57</v>
      </c>
      <c r="C19" s="13">
        <v>0</v>
      </c>
      <c r="D19" s="13">
        <v>0</v>
      </c>
      <c r="E19" s="13">
        <v>0</v>
      </c>
      <c r="F19" s="13">
        <v>20.785</v>
      </c>
      <c r="G19" s="13">
        <v>6383.367</v>
      </c>
      <c r="H19" s="13">
        <v>0</v>
      </c>
      <c r="I19" s="13">
        <v>4285</v>
      </c>
      <c r="J19" s="13">
        <v>0</v>
      </c>
      <c r="K19" s="13"/>
      <c r="L19" s="13"/>
      <c r="M19" s="13">
        <v>4977.57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5"/>
    </row>
    <row r="20" spans="1:20">
      <c r="A20" s="12" t="s">
        <v>48</v>
      </c>
      <c r="B20" s="13">
        <v>1161.885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375.156</v>
      </c>
      <c r="J20" s="13">
        <v>0</v>
      </c>
      <c r="K20" s="13"/>
      <c r="L20" s="13"/>
      <c r="M20" s="13">
        <v>1161.885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5"/>
    </row>
    <row r="21" spans="1:20">
      <c r="A21" s="12" t="s">
        <v>49</v>
      </c>
      <c r="B21" s="13">
        <v>14820.163</v>
      </c>
      <c r="C21" s="13">
        <v>0</v>
      </c>
      <c r="D21" s="13">
        <v>0</v>
      </c>
      <c r="E21" s="13">
        <v>0</v>
      </c>
      <c r="F21" s="13">
        <v>6913.977</v>
      </c>
      <c r="G21" s="13">
        <v>1714.592</v>
      </c>
      <c r="H21" s="13">
        <v>1149.779</v>
      </c>
      <c r="I21" s="13">
        <v>0</v>
      </c>
      <c r="J21" s="13">
        <v>0</v>
      </c>
      <c r="K21" s="13"/>
      <c r="L21" s="13"/>
      <c r="M21" s="13">
        <v>14820.163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5"/>
    </row>
    <row r="22" ht="21" spans="1:20">
      <c r="A22" s="12" t="s">
        <v>50</v>
      </c>
      <c r="B22" s="13">
        <v>730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/>
      <c r="L22" s="13"/>
      <c r="M22" s="13">
        <v>730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5"/>
    </row>
    <row r="23" ht="31.5" spans="1:20">
      <c r="A23" s="12" t="s">
        <v>51</v>
      </c>
      <c r="B23" s="13">
        <v>9250.1</v>
      </c>
      <c r="C23" s="13">
        <v>0</v>
      </c>
      <c r="D23" s="13">
        <v>0</v>
      </c>
      <c r="E23" s="13">
        <v>0</v>
      </c>
      <c r="F23" s="13">
        <v>0</v>
      </c>
      <c r="G23" s="13">
        <v>1860</v>
      </c>
      <c r="H23" s="13">
        <v>0</v>
      </c>
      <c r="I23" s="13">
        <v>0</v>
      </c>
      <c r="J23" s="13">
        <v>0</v>
      </c>
      <c r="K23" s="13"/>
      <c r="L23" s="13"/>
      <c r="M23" s="13">
        <v>9250.1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5"/>
    </row>
    <row r="24" ht="21" spans="1:20">
      <c r="A24" s="12" t="s">
        <v>52</v>
      </c>
      <c r="B24" s="13">
        <v>798.61</v>
      </c>
      <c r="C24" s="13">
        <v>0</v>
      </c>
      <c r="D24" s="13">
        <v>0</v>
      </c>
      <c r="E24" s="13">
        <v>0</v>
      </c>
      <c r="F24" s="13">
        <v>544.4</v>
      </c>
      <c r="G24" s="13">
        <v>150</v>
      </c>
      <c r="H24" s="13">
        <v>0</v>
      </c>
      <c r="I24" s="13">
        <v>0</v>
      </c>
      <c r="J24" s="13">
        <v>0</v>
      </c>
      <c r="K24" s="13"/>
      <c r="L24" s="13"/>
      <c r="M24" s="13">
        <v>798.61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5"/>
    </row>
    <row r="25" spans="1:20">
      <c r="A25" s="16" t="s">
        <v>53</v>
      </c>
      <c r="B25" s="13">
        <v>1800</v>
      </c>
      <c r="C25" s="17">
        <v>2097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/>
      <c r="L25" s="17"/>
      <c r="M25" s="17">
        <f>B25+B26</f>
        <v>5100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5"/>
    </row>
    <row r="26" spans="1:20">
      <c r="A26" s="26"/>
      <c r="B26" s="21">
        <v>3300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28"/>
      <c r="R26" s="28"/>
      <c r="S26" s="28"/>
      <c r="T26" s="15"/>
    </row>
    <row r="27" ht="21" spans="1:20">
      <c r="A27" s="12" t="s">
        <v>54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42173</v>
      </c>
      <c r="J27" s="13">
        <v>0</v>
      </c>
      <c r="K27" s="13"/>
      <c r="L27" s="13"/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5"/>
    </row>
    <row r="28" spans="1:20">
      <c r="A28" s="12" t="s">
        <v>55</v>
      </c>
      <c r="B28" s="21">
        <v>9570.3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/>
      <c r="L28" s="13"/>
      <c r="M28" s="13">
        <f>B28</f>
        <v>9570.3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5"/>
    </row>
    <row r="29" hidden="1" spans="1:20">
      <c r="A29" s="29" t="s">
        <v>56</v>
      </c>
      <c r="B29" s="30">
        <f>SUM(B3:B28)-2*B5</f>
        <v>452448.084</v>
      </c>
      <c r="C29" s="30">
        <f t="shared" ref="C29:F29" si="1">SUM(C3:C28)</f>
        <v>6713.482</v>
      </c>
      <c r="D29" s="30">
        <f t="shared" si="1"/>
        <v>0</v>
      </c>
      <c r="E29" s="30">
        <f t="shared" si="1"/>
        <v>100.903</v>
      </c>
      <c r="F29" s="30">
        <f t="shared" si="1"/>
        <v>95257.821</v>
      </c>
      <c r="G29" s="30">
        <f>SUM(G3:G28)-2*G5</f>
        <v>15074.714</v>
      </c>
      <c r="H29" s="30">
        <f>SUM(H3:H28)</f>
        <v>1149.779</v>
      </c>
      <c r="I29" s="30">
        <f>SUM(I3:I28)-2*I5</f>
        <v>47481.082</v>
      </c>
      <c r="J29" s="30">
        <f>SUM(J3:J28)</f>
        <v>23444.43</v>
      </c>
      <c r="K29" s="30"/>
      <c r="L29" s="30"/>
      <c r="M29" s="30">
        <f>SUM(M3:M28)</f>
        <v>452448.084</v>
      </c>
      <c r="N29" s="14">
        <f>SUM(N3:N28)</f>
        <v>1</v>
      </c>
      <c r="O29" s="14">
        <f>SUM(O3:O28)</f>
        <v>565</v>
      </c>
      <c r="P29" s="14">
        <f>SUM(P3:P28)</f>
        <v>797</v>
      </c>
      <c r="Q29" s="14">
        <f>SUM(Q3:Q28)-2*Q5</f>
        <v>232</v>
      </c>
      <c r="R29" s="14">
        <f>SUM(R3:R28)</f>
        <v>28</v>
      </c>
      <c r="S29" s="14">
        <f>SUM(S3:S28)</f>
        <v>3</v>
      </c>
      <c r="T29" s="31"/>
    </row>
    <row r="30" s="1" customFormat="1" ht="30.1" customHeight="1" spans="1:20">
      <c r="A30" s="12" t="s">
        <v>57</v>
      </c>
      <c r="B30" s="32">
        <v>12649.392</v>
      </c>
      <c r="C30" s="32">
        <v>2106.859</v>
      </c>
      <c r="D30" s="32">
        <v>0</v>
      </c>
      <c r="E30" s="32">
        <v>187</v>
      </c>
      <c r="F30" s="32">
        <v>10387.179</v>
      </c>
      <c r="G30" s="32">
        <v>18334.479</v>
      </c>
      <c r="H30" s="32">
        <v>0</v>
      </c>
      <c r="I30" s="32">
        <v>0</v>
      </c>
      <c r="J30" s="32">
        <v>5027.767</v>
      </c>
      <c r="K30" s="32"/>
      <c r="L30" s="32"/>
      <c r="M30" s="32">
        <v>12649.392</v>
      </c>
      <c r="N30" s="33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15"/>
    </row>
    <row r="31" s="1" customFormat="1" ht="30.1" customHeight="1" spans="1:20">
      <c r="A31" s="16" t="s">
        <v>58</v>
      </c>
      <c r="B31" s="32">
        <v>145123.751</v>
      </c>
      <c r="C31" s="35">
        <v>4783.82</v>
      </c>
      <c r="D31" s="35">
        <v>0</v>
      </c>
      <c r="E31" s="32">
        <v>9987.1</v>
      </c>
      <c r="F31" s="35">
        <v>15075.665</v>
      </c>
      <c r="G31" s="32">
        <v>27822.574</v>
      </c>
      <c r="H31" s="35">
        <v>0</v>
      </c>
      <c r="I31" s="32">
        <v>3402.399</v>
      </c>
      <c r="J31" s="32">
        <v>7438.45</v>
      </c>
      <c r="K31" s="35"/>
      <c r="L31" s="35"/>
      <c r="M31" s="35">
        <f>B31-B32</f>
        <v>140866.9</v>
      </c>
      <c r="N31" s="36">
        <v>1</v>
      </c>
      <c r="O31" s="34">
        <v>1607</v>
      </c>
      <c r="P31" s="34">
        <v>620</v>
      </c>
      <c r="Q31" s="34">
        <v>402</v>
      </c>
      <c r="R31" s="34">
        <v>9</v>
      </c>
      <c r="S31" s="34">
        <v>1</v>
      </c>
      <c r="T31" s="15"/>
    </row>
    <row r="32" s="1" customFormat="1" ht="30.1" customHeight="1" spans="1:20">
      <c r="A32" s="26"/>
      <c r="B32" s="37">
        <v>4256.851</v>
      </c>
      <c r="C32" s="38">
        <v>4783.82</v>
      </c>
      <c r="D32" s="37">
        <v>4210</v>
      </c>
      <c r="E32" s="37">
        <v>9987.1</v>
      </c>
      <c r="F32" s="37">
        <v>27745.735</v>
      </c>
      <c r="G32" s="37">
        <v>27822.574</v>
      </c>
      <c r="H32" s="39"/>
      <c r="I32" s="37">
        <v>3402.399</v>
      </c>
      <c r="J32" s="37">
        <v>4103.45</v>
      </c>
      <c r="K32" s="39"/>
      <c r="L32" s="39"/>
      <c r="M32" s="39"/>
      <c r="N32" s="40"/>
      <c r="O32" s="41">
        <v>1607</v>
      </c>
      <c r="P32" s="41">
        <v>772</v>
      </c>
      <c r="Q32" s="41">
        <v>130</v>
      </c>
      <c r="R32" s="41">
        <v>9</v>
      </c>
      <c r="S32" s="41">
        <v>1</v>
      </c>
      <c r="T32" s="15"/>
    </row>
    <row r="33" s="1" customFormat="1" ht="30.1" customHeight="1" spans="1:20">
      <c r="A33" s="12" t="s">
        <v>59</v>
      </c>
      <c r="B33" s="32">
        <v>6202.987</v>
      </c>
      <c r="C33" s="32">
        <v>0</v>
      </c>
      <c r="D33" s="32">
        <v>0</v>
      </c>
      <c r="E33" s="32">
        <v>0</v>
      </c>
      <c r="F33" s="32">
        <v>475.515</v>
      </c>
      <c r="G33" s="32">
        <v>0</v>
      </c>
      <c r="H33" s="32">
        <v>0</v>
      </c>
      <c r="I33" s="32">
        <v>0</v>
      </c>
      <c r="J33" s="32">
        <v>228.363</v>
      </c>
      <c r="K33" s="32"/>
      <c r="L33" s="32"/>
      <c r="M33" s="32">
        <v>6202.987</v>
      </c>
      <c r="N33" s="33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15"/>
    </row>
    <row r="34" s="1" customFormat="1" ht="30.1" customHeight="1" spans="1:20">
      <c r="A34" s="12" t="s">
        <v>60</v>
      </c>
      <c r="B34" s="32">
        <v>436.423</v>
      </c>
      <c r="C34" s="32">
        <v>0</v>
      </c>
      <c r="D34" s="32">
        <v>0</v>
      </c>
      <c r="E34" s="32">
        <v>0</v>
      </c>
      <c r="F34" s="32">
        <v>959.945</v>
      </c>
      <c r="G34" s="32">
        <v>0</v>
      </c>
      <c r="H34" s="32">
        <v>0</v>
      </c>
      <c r="I34" s="32">
        <v>0</v>
      </c>
      <c r="J34" s="32">
        <v>0</v>
      </c>
      <c r="K34" s="32"/>
      <c r="L34" s="32"/>
      <c r="M34" s="32">
        <v>436.423</v>
      </c>
      <c r="N34" s="33">
        <v>0</v>
      </c>
      <c r="O34" s="33">
        <v>30</v>
      </c>
      <c r="P34" s="33">
        <v>52</v>
      </c>
      <c r="Q34" s="33">
        <v>0</v>
      </c>
      <c r="R34" s="33">
        <v>0</v>
      </c>
      <c r="S34" s="33">
        <v>0</v>
      </c>
      <c r="T34" s="15"/>
    </row>
    <row r="35" s="1" customFormat="1" ht="30.1" customHeight="1" spans="1:20">
      <c r="A35" s="16" t="s">
        <v>61</v>
      </c>
      <c r="B35" s="32">
        <v>30422.174</v>
      </c>
      <c r="C35" s="35">
        <v>0</v>
      </c>
      <c r="D35" s="35">
        <v>0</v>
      </c>
      <c r="E35" s="35">
        <v>0</v>
      </c>
      <c r="F35" s="35">
        <v>3021.956</v>
      </c>
      <c r="G35" s="35">
        <v>4851.271</v>
      </c>
      <c r="H35" s="35">
        <v>0</v>
      </c>
      <c r="I35" s="35">
        <v>0</v>
      </c>
      <c r="J35" s="35">
        <v>1201.24</v>
      </c>
      <c r="K35" s="35"/>
      <c r="L35" s="35"/>
      <c r="M35" s="35">
        <f>B35+B37-B36</f>
        <v>30928.924</v>
      </c>
      <c r="N35" s="36">
        <v>0</v>
      </c>
      <c r="O35" s="42">
        <v>241</v>
      </c>
      <c r="P35" s="34">
        <v>14</v>
      </c>
      <c r="Q35" s="42">
        <v>43</v>
      </c>
      <c r="R35" s="42">
        <v>2</v>
      </c>
      <c r="S35" s="42">
        <v>0</v>
      </c>
      <c r="T35" s="15"/>
    </row>
    <row r="36" s="1" customFormat="1" ht="30.1" customHeight="1" spans="1:20">
      <c r="A36" s="20"/>
      <c r="B36" s="37">
        <f>130.4+167.85</f>
        <v>298.25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45"/>
      <c r="P36" s="46">
        <v>4</v>
      </c>
      <c r="Q36" s="45"/>
      <c r="R36" s="45"/>
      <c r="S36" s="45"/>
      <c r="T36" s="15"/>
    </row>
    <row r="37" s="1" customFormat="1" ht="29.9" customHeight="1" spans="1:20">
      <c r="A37" s="26"/>
      <c r="B37" s="37">
        <v>805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/>
      <c r="O37" s="47"/>
      <c r="P37" s="48"/>
      <c r="Q37" s="47"/>
      <c r="R37" s="47"/>
      <c r="S37" s="47"/>
      <c r="T37" s="15"/>
    </row>
    <row r="38" s="1" customFormat="1" ht="30.1" customHeight="1" spans="1:20">
      <c r="A38" s="12" t="s">
        <v>62</v>
      </c>
      <c r="B38" s="32">
        <v>1318.691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209.599</v>
      </c>
      <c r="J38" s="32">
        <v>0</v>
      </c>
      <c r="K38" s="32"/>
      <c r="L38" s="32"/>
      <c r="M38" s="32">
        <v>1318.691</v>
      </c>
      <c r="N38" s="33">
        <v>0</v>
      </c>
      <c r="O38" s="34">
        <v>159</v>
      </c>
      <c r="P38" s="34">
        <v>56</v>
      </c>
      <c r="Q38" s="34">
        <v>0</v>
      </c>
      <c r="R38" s="34">
        <v>0</v>
      </c>
      <c r="S38" s="34">
        <v>0</v>
      </c>
      <c r="T38" s="15"/>
    </row>
    <row r="39" s="1" customFormat="1" ht="30.1" customHeight="1" spans="1:20">
      <c r="A39" s="16" t="s">
        <v>63</v>
      </c>
      <c r="B39" s="32">
        <v>47724.711</v>
      </c>
      <c r="C39" s="35">
        <v>299</v>
      </c>
      <c r="D39" s="35">
        <v>0</v>
      </c>
      <c r="E39" s="35">
        <v>0</v>
      </c>
      <c r="F39" s="35">
        <v>2150.212</v>
      </c>
      <c r="G39" s="35">
        <v>0</v>
      </c>
      <c r="H39" s="35">
        <v>0</v>
      </c>
      <c r="I39" s="35">
        <v>0</v>
      </c>
      <c r="J39" s="35">
        <v>805.819</v>
      </c>
      <c r="K39" s="35"/>
      <c r="L39" s="35"/>
      <c r="M39" s="35">
        <f>B39-B40</f>
        <v>47499.811</v>
      </c>
      <c r="N39" s="36">
        <v>0</v>
      </c>
      <c r="O39" s="42">
        <v>144</v>
      </c>
      <c r="P39" s="42">
        <v>374</v>
      </c>
      <c r="Q39" s="34">
        <v>112</v>
      </c>
      <c r="R39" s="42">
        <v>0</v>
      </c>
      <c r="S39" s="42">
        <v>0</v>
      </c>
      <c r="T39" s="15"/>
    </row>
    <row r="40" s="1" customFormat="1" ht="30.1" customHeight="1" spans="1:20">
      <c r="A40" s="26"/>
      <c r="B40" s="37">
        <f>89.7+110+25.2</f>
        <v>224.9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/>
      <c r="O40" s="47"/>
      <c r="P40" s="47"/>
      <c r="Q40" s="41">
        <f>3+2</f>
        <v>5</v>
      </c>
      <c r="R40" s="47"/>
      <c r="S40" s="47"/>
      <c r="T40" s="15"/>
    </row>
    <row r="41" s="1" customFormat="1" ht="30.1" customHeight="1" spans="1:20">
      <c r="A41" s="12" t="s">
        <v>64</v>
      </c>
      <c r="B41" s="32">
        <v>11190.905</v>
      </c>
      <c r="C41" s="32">
        <v>1179.188</v>
      </c>
      <c r="D41" s="32">
        <v>0</v>
      </c>
      <c r="E41" s="32">
        <v>0</v>
      </c>
      <c r="F41" s="32">
        <v>3592.577</v>
      </c>
      <c r="G41" s="32">
        <v>0</v>
      </c>
      <c r="H41" s="32">
        <v>0</v>
      </c>
      <c r="I41" s="32">
        <v>817.38</v>
      </c>
      <c r="J41" s="32">
        <v>6833.088</v>
      </c>
      <c r="K41" s="32"/>
      <c r="L41" s="32"/>
      <c r="M41" s="32">
        <v>11190.905</v>
      </c>
      <c r="N41" s="33">
        <v>0</v>
      </c>
      <c r="O41" s="34">
        <v>0</v>
      </c>
      <c r="P41" s="34">
        <v>0</v>
      </c>
      <c r="Q41" s="34">
        <v>22</v>
      </c>
      <c r="R41" s="34">
        <v>0</v>
      </c>
      <c r="S41" s="34">
        <v>0</v>
      </c>
      <c r="T41" s="15"/>
    </row>
    <row r="42" s="1" customFormat="1" ht="30.1" customHeight="1" spans="1:20">
      <c r="A42" s="12" t="s">
        <v>65</v>
      </c>
      <c r="B42" s="32">
        <v>5546.445</v>
      </c>
      <c r="C42" s="32">
        <v>0</v>
      </c>
      <c r="D42" s="32">
        <v>0</v>
      </c>
      <c r="E42" s="32">
        <v>0</v>
      </c>
      <c r="F42" s="32">
        <v>985.246</v>
      </c>
      <c r="G42" s="32">
        <v>0</v>
      </c>
      <c r="H42" s="32">
        <v>0</v>
      </c>
      <c r="I42" s="32">
        <v>0</v>
      </c>
      <c r="J42" s="32">
        <v>0</v>
      </c>
      <c r="K42" s="32"/>
      <c r="L42" s="32"/>
      <c r="M42" s="32">
        <v>5546.445</v>
      </c>
      <c r="N42" s="33">
        <v>0</v>
      </c>
      <c r="O42" s="34">
        <v>0</v>
      </c>
      <c r="P42" s="34">
        <v>152</v>
      </c>
      <c r="Q42" s="34">
        <v>0</v>
      </c>
      <c r="R42" s="34">
        <v>0</v>
      </c>
      <c r="S42" s="34">
        <v>0</v>
      </c>
      <c r="T42" s="15"/>
    </row>
    <row r="43" s="1" customFormat="1" ht="30.1" customHeight="1" spans="1:20">
      <c r="A43" s="16" t="s">
        <v>66</v>
      </c>
      <c r="B43" s="32">
        <v>2894.54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/>
      <c r="L43" s="35"/>
      <c r="M43" s="35">
        <f>B43-B44</f>
        <v>2892.54</v>
      </c>
      <c r="N43" s="36">
        <v>0</v>
      </c>
      <c r="O43" s="42">
        <v>0</v>
      </c>
      <c r="P43" s="42">
        <v>0</v>
      </c>
      <c r="Q43" s="34">
        <v>169</v>
      </c>
      <c r="R43" s="42">
        <v>0</v>
      </c>
      <c r="S43" s="42">
        <v>0</v>
      </c>
      <c r="T43" s="15"/>
    </row>
    <row r="44" s="1" customFormat="1" ht="30.1" customHeight="1" spans="1:20">
      <c r="A44" s="26"/>
      <c r="B44" s="49">
        <v>2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47"/>
      <c r="P44" s="47"/>
      <c r="Q44" s="50" t="s">
        <v>67</v>
      </c>
      <c r="R44" s="47"/>
      <c r="S44" s="47"/>
      <c r="T44" s="15"/>
    </row>
    <row r="45" s="1" customFormat="1" ht="30.1" customHeight="1" spans="1:20">
      <c r="A45" s="16" t="s">
        <v>68</v>
      </c>
      <c r="B45" s="35">
        <v>0</v>
      </c>
      <c r="C45" s="35">
        <v>0</v>
      </c>
      <c r="D45" s="35">
        <v>0</v>
      </c>
      <c r="E45" s="35">
        <v>0</v>
      </c>
      <c r="F45" s="35">
        <v>664.842</v>
      </c>
      <c r="G45" s="35">
        <v>0</v>
      </c>
      <c r="H45" s="35">
        <v>0</v>
      </c>
      <c r="I45" s="35">
        <v>254.501</v>
      </c>
      <c r="J45" s="35">
        <v>0</v>
      </c>
      <c r="K45" s="35"/>
      <c r="L45" s="35"/>
      <c r="M45" s="35">
        <v>0</v>
      </c>
      <c r="N45" s="36">
        <v>0</v>
      </c>
      <c r="O45" s="42">
        <v>68</v>
      </c>
      <c r="P45" s="42">
        <v>0</v>
      </c>
      <c r="Q45" s="42">
        <v>0</v>
      </c>
      <c r="R45" s="42">
        <v>0</v>
      </c>
      <c r="S45" s="42">
        <v>0</v>
      </c>
      <c r="T45" s="15"/>
    </row>
    <row r="46" s="1" customFormat="1" ht="30.1" customHeight="1" spans="1:20">
      <c r="A46" s="16" t="s">
        <v>69</v>
      </c>
      <c r="B46" s="32">
        <v>44105</v>
      </c>
      <c r="C46" s="35">
        <v>151.06</v>
      </c>
      <c r="D46" s="35">
        <v>0</v>
      </c>
      <c r="E46" s="35">
        <v>125.254</v>
      </c>
      <c r="F46" s="32">
        <v>6770.142</v>
      </c>
      <c r="G46" s="35">
        <v>0</v>
      </c>
      <c r="H46" s="35">
        <v>0</v>
      </c>
      <c r="I46" s="35">
        <v>1773.679</v>
      </c>
      <c r="J46" s="35">
        <v>4524.245</v>
      </c>
      <c r="K46" s="35"/>
      <c r="L46" s="35"/>
      <c r="M46" s="35">
        <f>B46-B47</f>
        <v>43703.8</v>
      </c>
      <c r="N46" s="36">
        <v>0</v>
      </c>
      <c r="O46" s="42">
        <v>203</v>
      </c>
      <c r="P46" s="34">
        <v>636</v>
      </c>
      <c r="Q46" s="42">
        <v>40</v>
      </c>
      <c r="R46" s="42">
        <v>3</v>
      </c>
      <c r="S46" s="42">
        <v>0</v>
      </c>
      <c r="T46" s="15"/>
    </row>
    <row r="47" s="1" customFormat="1" ht="30.1" customHeight="1" spans="1:20">
      <c r="A47" s="26"/>
      <c r="B47" s="37">
        <f>90+265.6+7.2+38.4</f>
        <v>401.2</v>
      </c>
      <c r="C47" s="39"/>
      <c r="D47" s="39"/>
      <c r="E47" s="39"/>
      <c r="F47" s="37">
        <f>20+51.8</f>
        <v>71.8</v>
      </c>
      <c r="G47" s="39"/>
      <c r="H47" s="39"/>
      <c r="I47" s="39"/>
      <c r="J47" s="39"/>
      <c r="K47" s="39"/>
      <c r="L47" s="39"/>
      <c r="M47" s="39"/>
      <c r="N47" s="40"/>
      <c r="O47" s="47"/>
      <c r="P47" s="41">
        <f>2+3</f>
        <v>5</v>
      </c>
      <c r="Q47" s="41">
        <v>1</v>
      </c>
      <c r="R47" s="41">
        <v>1</v>
      </c>
      <c r="S47" s="47"/>
      <c r="T47" s="15"/>
    </row>
    <row r="48" s="1" customFormat="1" ht="30.1" customHeight="1" spans="1:20">
      <c r="A48" s="12" t="s">
        <v>70</v>
      </c>
      <c r="B48" s="32">
        <v>0</v>
      </c>
      <c r="C48" s="32">
        <v>0</v>
      </c>
      <c r="D48" s="32">
        <v>0</v>
      </c>
      <c r="E48" s="32">
        <v>0</v>
      </c>
      <c r="F48" s="32">
        <v>302.46</v>
      </c>
      <c r="G48" s="32">
        <v>0</v>
      </c>
      <c r="H48" s="32">
        <v>0</v>
      </c>
      <c r="I48" s="32">
        <v>0</v>
      </c>
      <c r="J48" s="32">
        <v>0</v>
      </c>
      <c r="K48" s="32"/>
      <c r="L48" s="32"/>
      <c r="M48" s="32">
        <v>0</v>
      </c>
      <c r="N48" s="33">
        <v>0</v>
      </c>
      <c r="O48" s="34">
        <v>36</v>
      </c>
      <c r="P48" s="34">
        <v>0</v>
      </c>
      <c r="Q48" s="34">
        <v>0</v>
      </c>
      <c r="R48" s="34">
        <v>0</v>
      </c>
      <c r="S48" s="34">
        <v>0</v>
      </c>
      <c r="T48" s="15"/>
    </row>
    <row r="49" s="1" customFormat="1" ht="30.1" customHeight="1" spans="1:20">
      <c r="A49" s="12" t="s">
        <v>71</v>
      </c>
      <c r="B49" s="32">
        <v>343.421</v>
      </c>
      <c r="C49" s="32">
        <v>77</v>
      </c>
      <c r="D49" s="32">
        <v>0</v>
      </c>
      <c r="E49" s="32">
        <v>26.033</v>
      </c>
      <c r="F49" s="32">
        <v>72.083</v>
      </c>
      <c r="G49" s="32">
        <v>0</v>
      </c>
      <c r="H49" s="32">
        <v>0</v>
      </c>
      <c r="I49" s="32">
        <v>0</v>
      </c>
      <c r="J49" s="32">
        <v>0</v>
      </c>
      <c r="K49" s="32"/>
      <c r="L49" s="32"/>
      <c r="M49" s="32">
        <v>343.421</v>
      </c>
      <c r="N49" s="33">
        <v>0</v>
      </c>
      <c r="O49" s="34">
        <v>50</v>
      </c>
      <c r="P49" s="34">
        <v>0</v>
      </c>
      <c r="Q49" s="34">
        <v>0</v>
      </c>
      <c r="R49" s="34">
        <v>0</v>
      </c>
      <c r="S49" s="34">
        <v>0</v>
      </c>
      <c r="T49" s="15"/>
    </row>
    <row r="50" s="1" customFormat="1" ht="30.1" customHeight="1" spans="1:20">
      <c r="A50" s="12" t="s">
        <v>72</v>
      </c>
      <c r="B50" s="32">
        <v>0</v>
      </c>
      <c r="C50" s="32">
        <v>0</v>
      </c>
      <c r="D50" s="32">
        <v>0</v>
      </c>
      <c r="E50" s="32">
        <v>0</v>
      </c>
      <c r="F50" s="32">
        <v>59.793</v>
      </c>
      <c r="G50" s="32">
        <v>0</v>
      </c>
      <c r="H50" s="32">
        <v>0</v>
      </c>
      <c r="I50" s="32">
        <v>0</v>
      </c>
      <c r="J50" s="32">
        <v>95.539</v>
      </c>
      <c r="K50" s="32"/>
      <c r="L50" s="32"/>
      <c r="M50" s="32">
        <v>0</v>
      </c>
      <c r="N50" s="33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15"/>
    </row>
    <row r="51" s="1" customFormat="1" ht="30.1" customHeight="1" spans="1:20">
      <c r="A51" s="12" t="s">
        <v>73</v>
      </c>
      <c r="B51" s="32">
        <v>2048.461</v>
      </c>
      <c r="C51" s="32">
        <v>76.529</v>
      </c>
      <c r="D51" s="32">
        <v>0</v>
      </c>
      <c r="E51" s="32">
        <v>0</v>
      </c>
      <c r="F51" s="32">
        <v>2374.496</v>
      </c>
      <c r="G51" s="32">
        <v>0</v>
      </c>
      <c r="H51" s="32">
        <v>0</v>
      </c>
      <c r="I51" s="32">
        <v>0</v>
      </c>
      <c r="J51" s="32">
        <v>137.145</v>
      </c>
      <c r="K51" s="32"/>
      <c r="L51" s="32"/>
      <c r="M51" s="32">
        <v>2048.461</v>
      </c>
      <c r="N51" s="33">
        <v>0</v>
      </c>
      <c r="O51" s="34">
        <v>3</v>
      </c>
      <c r="P51" s="34">
        <v>130</v>
      </c>
      <c r="Q51" s="34">
        <v>0</v>
      </c>
      <c r="R51" s="34">
        <v>0</v>
      </c>
      <c r="S51" s="34">
        <v>0</v>
      </c>
      <c r="T51" s="15"/>
    </row>
    <row r="52" s="1" customFormat="1" ht="30.1" customHeight="1" spans="1:20">
      <c r="A52" s="12" t="s">
        <v>74</v>
      </c>
      <c r="B52" s="32">
        <v>11154.787</v>
      </c>
      <c r="C52" s="32">
        <v>0</v>
      </c>
      <c r="D52" s="32">
        <v>0</v>
      </c>
      <c r="E52" s="32">
        <v>0</v>
      </c>
      <c r="F52" s="32">
        <v>2157.331</v>
      </c>
      <c r="G52" s="32">
        <v>0</v>
      </c>
      <c r="H52" s="32">
        <v>0</v>
      </c>
      <c r="I52" s="32">
        <v>0</v>
      </c>
      <c r="J52" s="32">
        <v>0</v>
      </c>
      <c r="K52" s="32"/>
      <c r="L52" s="32"/>
      <c r="M52" s="32">
        <v>11154.787</v>
      </c>
      <c r="N52" s="33">
        <v>0</v>
      </c>
      <c r="O52" s="34">
        <v>46</v>
      </c>
      <c r="P52" s="34">
        <v>0</v>
      </c>
      <c r="Q52" s="34">
        <v>0</v>
      </c>
      <c r="R52" s="34">
        <v>0</v>
      </c>
      <c r="S52" s="34">
        <v>0</v>
      </c>
      <c r="T52" s="15"/>
    </row>
    <row r="53" s="1" customFormat="1" ht="30.1" customHeight="1" spans="1:20">
      <c r="A53" s="12" t="s">
        <v>75</v>
      </c>
      <c r="B53" s="32">
        <v>45294.37</v>
      </c>
      <c r="C53" s="32">
        <v>292.233</v>
      </c>
      <c r="D53" s="32">
        <v>0</v>
      </c>
      <c r="E53" s="32">
        <v>137</v>
      </c>
      <c r="F53" s="32">
        <v>10642.561</v>
      </c>
      <c r="G53" s="32">
        <v>0</v>
      </c>
      <c r="H53" s="32">
        <v>0</v>
      </c>
      <c r="I53" s="32">
        <v>0</v>
      </c>
      <c r="J53" s="32">
        <v>4259.776</v>
      </c>
      <c r="K53" s="32"/>
      <c r="L53" s="32"/>
      <c r="M53" s="32">
        <v>45294.37</v>
      </c>
      <c r="N53" s="33">
        <v>0</v>
      </c>
      <c r="O53" s="34">
        <v>147</v>
      </c>
      <c r="P53" s="34">
        <v>732</v>
      </c>
      <c r="Q53" s="34">
        <v>3</v>
      </c>
      <c r="R53" s="34">
        <v>1</v>
      </c>
      <c r="S53" s="34">
        <v>0</v>
      </c>
      <c r="T53" s="15"/>
    </row>
    <row r="54" s="1" customFormat="1" ht="30.1" customHeight="1" spans="1:20">
      <c r="A54" s="12" t="s">
        <v>76</v>
      </c>
      <c r="B54" s="32">
        <v>2403.068</v>
      </c>
      <c r="C54" s="32">
        <v>0</v>
      </c>
      <c r="D54" s="32">
        <v>0</v>
      </c>
      <c r="E54" s="32">
        <v>86.468</v>
      </c>
      <c r="F54" s="32">
        <v>2043.423</v>
      </c>
      <c r="G54" s="32">
        <v>0</v>
      </c>
      <c r="H54" s="32">
        <v>0</v>
      </c>
      <c r="I54" s="32">
        <v>0</v>
      </c>
      <c r="J54" s="32">
        <v>415.582</v>
      </c>
      <c r="K54" s="32"/>
      <c r="L54" s="32"/>
      <c r="M54" s="32">
        <v>2403.068</v>
      </c>
      <c r="N54" s="33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15"/>
    </row>
    <row r="55" s="1" customFormat="1" ht="30.1" customHeight="1" spans="1:20">
      <c r="A55" s="12" t="s">
        <v>77</v>
      </c>
      <c r="B55" s="32">
        <v>3396.071</v>
      </c>
      <c r="C55" s="32">
        <v>0</v>
      </c>
      <c r="D55" s="32">
        <v>0</v>
      </c>
      <c r="E55" s="32">
        <v>0</v>
      </c>
      <c r="F55" s="32">
        <v>2052.268</v>
      </c>
      <c r="G55" s="32">
        <v>0</v>
      </c>
      <c r="H55" s="32">
        <v>0</v>
      </c>
      <c r="I55" s="32">
        <v>0</v>
      </c>
      <c r="J55" s="32">
        <v>0</v>
      </c>
      <c r="K55" s="32"/>
      <c r="L55" s="32"/>
      <c r="M55" s="32">
        <v>3396.071</v>
      </c>
      <c r="N55" s="33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15"/>
    </row>
    <row r="56" s="2" customFormat="1" ht="30.1" customHeight="1" spans="1:20">
      <c r="A56" s="12" t="s">
        <v>78</v>
      </c>
      <c r="B56" s="32">
        <v>6548</v>
      </c>
      <c r="C56" s="32">
        <v>0</v>
      </c>
      <c r="D56" s="32">
        <v>0</v>
      </c>
      <c r="E56" s="32">
        <v>0</v>
      </c>
      <c r="F56" s="32">
        <v>212</v>
      </c>
      <c r="G56" s="32">
        <v>0</v>
      </c>
      <c r="H56" s="32">
        <v>0</v>
      </c>
      <c r="I56" s="32">
        <v>0</v>
      </c>
      <c r="J56" s="32">
        <v>770</v>
      </c>
      <c r="K56" s="32"/>
      <c r="L56" s="32"/>
      <c r="M56" s="32">
        <v>6548</v>
      </c>
      <c r="N56" s="33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15"/>
    </row>
    <row r="57" s="2" customFormat="1" ht="30.1" customHeight="1" spans="1:20">
      <c r="A57" s="12" t="s">
        <v>79</v>
      </c>
      <c r="B57" s="32">
        <v>12025.35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/>
      <c r="L57" s="32"/>
      <c r="M57" s="32">
        <v>12025.35</v>
      </c>
      <c r="N57" s="33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15"/>
    </row>
    <row r="58" s="2" customFormat="1" ht="30.1" customHeight="1" spans="1:20">
      <c r="A58" s="12" t="s">
        <v>80</v>
      </c>
      <c r="B58" s="32">
        <v>14513</v>
      </c>
      <c r="C58" s="32">
        <v>0</v>
      </c>
      <c r="D58" s="32">
        <v>0</v>
      </c>
      <c r="E58" s="32">
        <v>0</v>
      </c>
      <c r="F58" s="32">
        <v>2495</v>
      </c>
      <c r="G58" s="32">
        <v>0</v>
      </c>
      <c r="H58" s="32">
        <v>0</v>
      </c>
      <c r="I58" s="32">
        <v>0</v>
      </c>
      <c r="J58" s="32">
        <v>620</v>
      </c>
      <c r="K58" s="32"/>
      <c r="L58" s="32"/>
      <c r="M58" s="32">
        <v>14513</v>
      </c>
      <c r="N58" s="33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15"/>
    </row>
    <row r="59" s="2" customFormat="1" ht="30.1" customHeight="1" spans="1:20">
      <c r="A59" s="12" t="s">
        <v>81</v>
      </c>
      <c r="B59" s="32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10550</v>
      </c>
      <c r="J59" s="32">
        <v>0</v>
      </c>
      <c r="K59" s="32"/>
      <c r="L59" s="32"/>
      <c r="M59" s="32">
        <v>0</v>
      </c>
      <c r="N59" s="33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15"/>
    </row>
    <row r="60" s="2" customFormat="1" ht="30.1" customHeight="1" spans="1:20">
      <c r="A60" s="12" t="s">
        <v>82</v>
      </c>
      <c r="B60" s="37">
        <v>13619.49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/>
      <c r="L60" s="32"/>
      <c r="M60" s="32">
        <f t="shared" ref="M60:M62" si="2">B60</f>
        <v>13619.49</v>
      </c>
      <c r="N60" s="33">
        <v>0</v>
      </c>
      <c r="O60" s="34">
        <v>0</v>
      </c>
      <c r="P60" s="34">
        <v>0</v>
      </c>
      <c r="Q60" s="34">
        <v>0</v>
      </c>
      <c r="R60" s="34">
        <v>0</v>
      </c>
      <c r="S60" s="51">
        <v>0</v>
      </c>
      <c r="T60" s="15"/>
    </row>
    <row r="61" s="2" customFormat="1" ht="30.1" customHeight="1" spans="1:20">
      <c r="A61" s="12" t="s">
        <v>83</v>
      </c>
      <c r="B61" s="37">
        <v>1470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/>
      <c r="L61" s="32"/>
      <c r="M61" s="32">
        <f t="shared" si="2"/>
        <v>1470</v>
      </c>
      <c r="N61" s="33">
        <v>0</v>
      </c>
      <c r="O61" s="34">
        <v>0</v>
      </c>
      <c r="P61" s="34">
        <v>0</v>
      </c>
      <c r="Q61" s="34">
        <v>0</v>
      </c>
      <c r="R61" s="34">
        <v>0</v>
      </c>
      <c r="S61" s="51">
        <v>0</v>
      </c>
      <c r="T61" s="15"/>
    </row>
    <row r="62" s="2" customFormat="1" ht="30.1" customHeight="1" spans="1:20">
      <c r="A62" s="12" t="s">
        <v>84</v>
      </c>
      <c r="B62" s="37">
        <v>2200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/>
      <c r="L62" s="32"/>
      <c r="M62" s="32">
        <f t="shared" si="2"/>
        <v>2200</v>
      </c>
      <c r="N62" s="33">
        <v>0</v>
      </c>
      <c r="O62" s="34">
        <v>0</v>
      </c>
      <c r="P62" s="34">
        <v>0</v>
      </c>
      <c r="Q62" s="34">
        <v>0</v>
      </c>
      <c r="R62" s="34">
        <v>0</v>
      </c>
      <c r="S62" s="51">
        <v>0</v>
      </c>
      <c r="T62" s="15"/>
    </row>
    <row r="63" s="1" customFormat="1" ht="30.1" hidden="1" customHeight="1" spans="1:20">
      <c r="A63" s="12" t="s">
        <v>56</v>
      </c>
      <c r="B63" s="30">
        <f>SUM(B30:B62)-2*(B32+B36+B40+B44+B47)</f>
        <v>418252.836</v>
      </c>
      <c r="C63" s="30">
        <f t="shared" ref="C63:G63" si="3">SUM(C30:C62)-2*C32</f>
        <v>4181.869</v>
      </c>
      <c r="D63" s="30">
        <f>SUM(D30:D62)</f>
        <v>4210</v>
      </c>
      <c r="E63" s="30">
        <f t="shared" si="3"/>
        <v>561.755000000001</v>
      </c>
      <c r="F63" s="30">
        <f>SUM(F30:F62)-2*F47</f>
        <v>94168.629</v>
      </c>
      <c r="G63" s="30">
        <f t="shared" si="3"/>
        <v>23185.75</v>
      </c>
      <c r="H63" s="30">
        <f>SUM(H30:H62)</f>
        <v>0</v>
      </c>
      <c r="I63" s="30">
        <f>SUM(I30:I62)-2*I32</f>
        <v>13605.159</v>
      </c>
      <c r="J63" s="30">
        <f>SUM(J30:J62)-2*J32</f>
        <v>28253.564</v>
      </c>
      <c r="K63" s="30"/>
      <c r="L63" s="30"/>
      <c r="M63" s="30">
        <f>SUM(M30:M62)</f>
        <v>418252.836</v>
      </c>
      <c r="N63" s="33">
        <f>SUM(N30:N62)</f>
        <v>1</v>
      </c>
      <c r="O63" s="33">
        <f>SUM(O30:O62)-2*O32</f>
        <v>1127</v>
      </c>
      <c r="P63" s="33">
        <f>SUM(P30:P62)-2*(P36+P47)</f>
        <v>3529</v>
      </c>
      <c r="Q63" s="33">
        <f>SUM(Q30:Q62)-2*(Q32+Q40+Q44+Q47)</f>
        <v>651</v>
      </c>
      <c r="R63" s="33">
        <f>SUM(R30:R62)-2*(R32+R47)</f>
        <v>5</v>
      </c>
      <c r="S63" s="52">
        <f>SUM(S30:S62)-2*S32</f>
        <v>0</v>
      </c>
      <c r="T63" s="15"/>
    </row>
    <row r="64" s="2" customFormat="1" ht="30.1" customHeight="1" spans="1:20">
      <c r="A64" s="12" t="s">
        <v>85</v>
      </c>
      <c r="B64" s="32">
        <v>4897.267</v>
      </c>
      <c r="C64" s="32">
        <v>0</v>
      </c>
      <c r="D64" s="32">
        <v>0</v>
      </c>
      <c r="E64" s="32">
        <v>0</v>
      </c>
      <c r="F64" s="32">
        <v>503.876</v>
      </c>
      <c r="G64" s="32">
        <v>0</v>
      </c>
      <c r="H64" s="32">
        <v>0</v>
      </c>
      <c r="I64" s="32">
        <v>0</v>
      </c>
      <c r="J64" s="32">
        <v>0</v>
      </c>
      <c r="K64" s="32"/>
      <c r="L64" s="32"/>
      <c r="M64" s="32">
        <v>4897.267</v>
      </c>
      <c r="N64" s="1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15"/>
    </row>
    <row r="65" s="2" customFormat="1" ht="30.1" customHeight="1" spans="1:20">
      <c r="A65" s="16" t="s">
        <v>86</v>
      </c>
      <c r="B65" s="32">
        <v>324220.038</v>
      </c>
      <c r="C65" s="35">
        <v>721.383</v>
      </c>
      <c r="D65" s="35">
        <v>0</v>
      </c>
      <c r="E65" s="35">
        <v>6.808</v>
      </c>
      <c r="F65" s="35">
        <v>31876.631</v>
      </c>
      <c r="G65" s="35">
        <v>91634.911</v>
      </c>
      <c r="H65" s="35">
        <v>4682.894</v>
      </c>
      <c r="I65" s="35">
        <v>10382.265</v>
      </c>
      <c r="J65" s="35">
        <v>4685.269</v>
      </c>
      <c r="K65" s="35"/>
      <c r="L65" s="35"/>
      <c r="M65" s="35">
        <f>B65+B66</f>
        <v>328320.038</v>
      </c>
      <c r="N65" s="19">
        <v>2</v>
      </c>
      <c r="O65" s="42">
        <v>286</v>
      </c>
      <c r="P65" s="42">
        <v>37</v>
      </c>
      <c r="Q65" s="42">
        <v>87</v>
      </c>
      <c r="R65" s="42">
        <v>0</v>
      </c>
      <c r="S65" s="42">
        <v>0</v>
      </c>
      <c r="T65" s="15"/>
    </row>
    <row r="66" s="2" customFormat="1" ht="30.1" customHeight="1" spans="1:20">
      <c r="A66" s="26"/>
      <c r="B66" s="37">
        <f>1600+2500</f>
        <v>4100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28"/>
      <c r="O66" s="47"/>
      <c r="P66" s="47"/>
      <c r="Q66" s="47"/>
      <c r="R66" s="47"/>
      <c r="S66" s="47"/>
      <c r="T66" s="15"/>
    </row>
    <row r="67" s="2" customFormat="1" ht="30.1" customHeight="1" spans="1:20">
      <c r="A67" s="12" t="s">
        <v>87</v>
      </c>
      <c r="B67" s="32">
        <v>12684.534</v>
      </c>
      <c r="C67" s="32">
        <v>0</v>
      </c>
      <c r="D67" s="32">
        <v>0</v>
      </c>
      <c r="E67" s="32">
        <v>0</v>
      </c>
      <c r="F67" s="32">
        <v>0</v>
      </c>
      <c r="G67" s="32">
        <v>10903.361</v>
      </c>
      <c r="H67" s="32">
        <v>0</v>
      </c>
      <c r="I67" s="32">
        <v>0</v>
      </c>
      <c r="J67" s="32">
        <v>0</v>
      </c>
      <c r="K67" s="32"/>
      <c r="L67" s="32"/>
      <c r="M67" s="32">
        <v>12684.534</v>
      </c>
      <c r="N67" s="14">
        <v>0</v>
      </c>
      <c r="O67" s="34">
        <v>40</v>
      </c>
      <c r="P67" s="34">
        <v>0</v>
      </c>
      <c r="Q67" s="34">
        <v>0</v>
      </c>
      <c r="R67" s="34">
        <v>0</v>
      </c>
      <c r="S67" s="34">
        <v>0</v>
      </c>
      <c r="T67" s="15"/>
    </row>
    <row r="68" s="2" customFormat="1" ht="30.1" customHeight="1" spans="1:20">
      <c r="A68" s="12" t="s">
        <v>88</v>
      </c>
      <c r="B68" s="32">
        <v>4875</v>
      </c>
      <c r="C68" s="32">
        <v>0</v>
      </c>
      <c r="D68" s="32">
        <v>0</v>
      </c>
      <c r="E68" s="32">
        <v>0</v>
      </c>
      <c r="F68" s="32">
        <v>0</v>
      </c>
      <c r="G68" s="32">
        <v>795</v>
      </c>
      <c r="H68" s="32">
        <v>0</v>
      </c>
      <c r="I68" s="32">
        <v>0</v>
      </c>
      <c r="J68" s="32">
        <f>SUM(B68:I68)</f>
        <v>5670</v>
      </c>
      <c r="K68" s="32"/>
      <c r="L68" s="32"/>
      <c r="M68" s="32">
        <v>4875</v>
      </c>
      <c r="N68" s="1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15"/>
    </row>
    <row r="69" s="2" customFormat="1" ht="30.1" customHeight="1" spans="1:20">
      <c r="A69" s="12" t="s">
        <v>89</v>
      </c>
      <c r="B69" s="32">
        <v>39342</v>
      </c>
      <c r="C69" s="32">
        <v>1952</v>
      </c>
      <c r="D69" s="32">
        <v>0</v>
      </c>
      <c r="E69" s="32">
        <v>0</v>
      </c>
      <c r="F69" s="32">
        <v>586</v>
      </c>
      <c r="G69" s="32">
        <v>0</v>
      </c>
      <c r="H69" s="32">
        <v>0</v>
      </c>
      <c r="I69" s="32">
        <v>0</v>
      </c>
      <c r="J69" s="32">
        <v>486</v>
      </c>
      <c r="K69" s="32"/>
      <c r="L69" s="32"/>
      <c r="M69" s="32">
        <v>39342</v>
      </c>
      <c r="N69" s="1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15"/>
    </row>
    <row r="70" s="2" customFormat="1" ht="30.1" customHeight="1" spans="1:20">
      <c r="A70" s="12" t="s">
        <v>90</v>
      </c>
      <c r="B70" s="32">
        <v>26145</v>
      </c>
      <c r="C70" s="32">
        <v>75</v>
      </c>
      <c r="D70" s="32">
        <v>0</v>
      </c>
      <c r="E70" s="32">
        <v>0</v>
      </c>
      <c r="F70" s="32">
        <v>445</v>
      </c>
      <c r="G70" s="32">
        <v>0</v>
      </c>
      <c r="H70" s="32">
        <v>0</v>
      </c>
      <c r="I70" s="32">
        <v>0</v>
      </c>
      <c r="J70" s="32">
        <v>1664</v>
      </c>
      <c r="K70" s="32"/>
      <c r="L70" s="32"/>
      <c r="M70" s="32">
        <v>26145</v>
      </c>
      <c r="N70" s="1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15"/>
    </row>
    <row r="71" s="2" customFormat="1" ht="30.1" customHeight="1" spans="1:20">
      <c r="A71" s="12" t="s">
        <v>91</v>
      </c>
      <c r="B71" s="32">
        <v>13363</v>
      </c>
      <c r="C71" s="32">
        <v>6284</v>
      </c>
      <c r="D71" s="32">
        <v>0</v>
      </c>
      <c r="E71" s="32">
        <v>8076</v>
      </c>
      <c r="F71" s="32">
        <v>931.5</v>
      </c>
      <c r="G71" s="32">
        <v>1470</v>
      </c>
      <c r="H71" s="32">
        <v>0</v>
      </c>
      <c r="I71" s="32">
        <v>0</v>
      </c>
      <c r="J71" s="32">
        <v>3270</v>
      </c>
      <c r="K71" s="32"/>
      <c r="L71" s="32"/>
      <c r="M71" s="32">
        <v>13363</v>
      </c>
      <c r="N71" s="14">
        <v>0</v>
      </c>
      <c r="O71" s="34">
        <v>96</v>
      </c>
      <c r="P71" s="34">
        <v>82</v>
      </c>
      <c r="Q71" s="34">
        <v>0</v>
      </c>
      <c r="R71" s="34">
        <v>0</v>
      </c>
      <c r="S71" s="34">
        <v>0</v>
      </c>
      <c r="T71" s="15"/>
    </row>
    <row r="72" s="2" customFormat="1" ht="30.1" customHeight="1" spans="1:20">
      <c r="A72" s="12" t="s">
        <v>92</v>
      </c>
      <c r="B72" s="32">
        <v>0</v>
      </c>
      <c r="C72" s="32">
        <v>6660</v>
      </c>
      <c r="D72" s="32">
        <v>0</v>
      </c>
      <c r="E72" s="32">
        <v>0</v>
      </c>
      <c r="F72" s="32">
        <v>0</v>
      </c>
      <c r="G72" s="32">
        <v>6652</v>
      </c>
      <c r="H72" s="32">
        <v>0</v>
      </c>
      <c r="I72" s="32">
        <v>0</v>
      </c>
      <c r="J72" s="32">
        <v>0</v>
      </c>
      <c r="K72" s="32"/>
      <c r="L72" s="32"/>
      <c r="M72" s="32">
        <v>0</v>
      </c>
      <c r="N72" s="1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15"/>
    </row>
    <row r="73" s="2" customFormat="1" ht="30.1" customHeight="1" spans="1:20">
      <c r="A73" s="12" t="s">
        <v>93</v>
      </c>
      <c r="B73" s="32">
        <v>7113.159</v>
      </c>
      <c r="C73" s="32">
        <v>0</v>
      </c>
      <c r="D73" s="32">
        <v>0</v>
      </c>
      <c r="E73" s="32">
        <v>0</v>
      </c>
      <c r="F73" s="32">
        <v>186.238</v>
      </c>
      <c r="G73" s="32">
        <v>0</v>
      </c>
      <c r="H73" s="32">
        <v>0</v>
      </c>
      <c r="I73" s="32">
        <v>0</v>
      </c>
      <c r="J73" s="32">
        <v>0</v>
      </c>
      <c r="K73" s="32"/>
      <c r="L73" s="32"/>
      <c r="M73" s="32">
        <v>7113.159</v>
      </c>
      <c r="N73" s="33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15"/>
    </row>
    <row r="74" s="2" customFormat="1" ht="30.1" customHeight="1" spans="1:20">
      <c r="A74" s="16" t="s">
        <v>94</v>
      </c>
      <c r="B74" s="32">
        <v>14439.62</v>
      </c>
      <c r="C74" s="35">
        <v>1465</v>
      </c>
      <c r="D74" s="35">
        <v>0</v>
      </c>
      <c r="E74" s="35">
        <v>182</v>
      </c>
      <c r="F74" s="35">
        <v>2015.36</v>
      </c>
      <c r="G74" s="35">
        <v>0</v>
      </c>
      <c r="H74" s="35">
        <v>0</v>
      </c>
      <c r="I74" s="35">
        <v>0</v>
      </c>
      <c r="J74" s="35">
        <v>0</v>
      </c>
      <c r="K74" s="35"/>
      <c r="L74" s="35"/>
      <c r="M74" s="35">
        <f>B74-B75</f>
        <v>14329.62</v>
      </c>
      <c r="N74" s="36">
        <v>0</v>
      </c>
      <c r="O74" s="42">
        <v>0</v>
      </c>
      <c r="P74" s="42">
        <v>747</v>
      </c>
      <c r="Q74" s="42">
        <v>0</v>
      </c>
      <c r="R74" s="42">
        <v>0</v>
      </c>
      <c r="S74" s="42">
        <v>0</v>
      </c>
      <c r="T74" s="15"/>
    </row>
    <row r="75" s="2" customFormat="1" ht="30.1" customHeight="1" spans="1:20">
      <c r="A75" s="26"/>
      <c r="B75" s="37">
        <v>110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47"/>
      <c r="P75" s="47"/>
      <c r="Q75" s="47"/>
      <c r="R75" s="47"/>
      <c r="S75" s="47"/>
      <c r="T75" s="15"/>
    </row>
    <row r="76" s="3" customFormat="1" ht="30.1" customHeight="1" spans="1:20">
      <c r="A76" s="26" t="s">
        <v>95</v>
      </c>
      <c r="B76" s="37">
        <f>5870.05+810.05</f>
        <v>6680.1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53"/>
      <c r="L76" s="53"/>
      <c r="M76" s="53">
        <f>B76</f>
        <v>6680.1</v>
      </c>
      <c r="N76" s="40">
        <v>0</v>
      </c>
      <c r="O76" s="47">
        <v>0</v>
      </c>
      <c r="P76" s="47">
        <v>0</v>
      </c>
      <c r="Q76" s="54">
        <v>0</v>
      </c>
      <c r="R76" s="54">
        <v>0</v>
      </c>
      <c r="S76" s="54">
        <v>0</v>
      </c>
      <c r="T76" s="15"/>
    </row>
    <row r="77" s="2" customFormat="1" ht="30.1" hidden="1" customHeight="1" spans="1:20">
      <c r="A77" s="12" t="s">
        <v>56</v>
      </c>
      <c r="B77" s="30">
        <f>SUM(B64:B76)-2*B75</f>
        <v>457749.718</v>
      </c>
      <c r="C77" s="30">
        <f t="shared" ref="C77:J77" si="4">SUM(C64:C76)</f>
        <v>17157.383</v>
      </c>
      <c r="D77" s="30">
        <f t="shared" si="4"/>
        <v>0</v>
      </c>
      <c r="E77" s="30">
        <f t="shared" si="4"/>
        <v>8264.808</v>
      </c>
      <c r="F77" s="30">
        <f t="shared" si="4"/>
        <v>36544.605</v>
      </c>
      <c r="G77" s="30">
        <f t="shared" si="4"/>
        <v>111455.272</v>
      </c>
      <c r="H77" s="30">
        <f t="shared" si="4"/>
        <v>4682.894</v>
      </c>
      <c r="I77" s="30">
        <f t="shared" si="4"/>
        <v>10382.265</v>
      </c>
      <c r="J77" s="30">
        <f t="shared" si="4"/>
        <v>15775.269</v>
      </c>
      <c r="K77" s="30"/>
      <c r="L77" s="30"/>
      <c r="M77" s="30">
        <f t="shared" ref="M77:U77" si="5">SUM(M64:M76)</f>
        <v>457749.718</v>
      </c>
      <c r="N77" s="33">
        <f t="shared" si="5"/>
        <v>2</v>
      </c>
      <c r="O77" s="33">
        <f t="shared" si="5"/>
        <v>422</v>
      </c>
      <c r="P77" s="33">
        <f t="shared" si="5"/>
        <v>866</v>
      </c>
      <c r="Q77" s="33">
        <f t="shared" si="5"/>
        <v>87</v>
      </c>
      <c r="R77" s="33">
        <f t="shared" si="5"/>
        <v>0</v>
      </c>
      <c r="S77" s="33">
        <f t="shared" si="5"/>
        <v>0</v>
      </c>
      <c r="T77" s="15"/>
    </row>
    <row r="78" s="1" customFormat="1" ht="23.95" customHeight="1" spans="1:20">
      <c r="A78" s="16" t="s">
        <v>96</v>
      </c>
      <c r="B78" s="32">
        <v>100819.815</v>
      </c>
      <c r="C78" s="35">
        <v>67.8</v>
      </c>
      <c r="D78" s="35">
        <v>0</v>
      </c>
      <c r="E78" s="35">
        <v>600</v>
      </c>
      <c r="F78" s="35">
        <v>13181.703</v>
      </c>
      <c r="G78" s="35">
        <v>1346.116</v>
      </c>
      <c r="H78" s="35">
        <v>0</v>
      </c>
      <c r="I78" s="35">
        <v>1349.253</v>
      </c>
      <c r="J78" s="35">
        <v>3202.102</v>
      </c>
      <c r="K78" s="35"/>
      <c r="L78" s="35"/>
      <c r="M78" s="35">
        <f>B78+B80-B79</f>
        <v>102162.815</v>
      </c>
      <c r="N78" s="36">
        <v>0</v>
      </c>
      <c r="O78" s="42">
        <v>431</v>
      </c>
      <c r="P78" s="34">
        <v>1126</v>
      </c>
      <c r="Q78" s="42">
        <v>200</v>
      </c>
      <c r="R78" s="42">
        <v>27</v>
      </c>
      <c r="S78" s="42">
        <v>1</v>
      </c>
      <c r="T78" s="15"/>
    </row>
    <row r="79" s="1" customFormat="1" ht="23.95" customHeight="1" spans="1:20">
      <c r="A79" s="20"/>
      <c r="B79" s="37">
        <f>54+150</f>
        <v>204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4"/>
      <c r="O79" s="45"/>
      <c r="P79" s="46">
        <v>1</v>
      </c>
      <c r="Q79" s="45"/>
      <c r="R79" s="45"/>
      <c r="S79" s="45"/>
      <c r="T79" s="15"/>
    </row>
    <row r="80" s="1" customFormat="1" ht="23.95" customHeight="1" spans="1:20">
      <c r="A80" s="26"/>
      <c r="B80" s="37">
        <f>1327+220</f>
        <v>1547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0"/>
      <c r="O80" s="47"/>
      <c r="P80" s="48"/>
      <c r="Q80" s="47"/>
      <c r="R80" s="47"/>
      <c r="S80" s="47"/>
      <c r="T80" s="15"/>
    </row>
    <row r="81" s="1" customFormat="1" ht="23.95" customHeight="1" spans="1:20">
      <c r="A81" s="12" t="s">
        <v>97</v>
      </c>
      <c r="B81" s="32">
        <v>13396.907</v>
      </c>
      <c r="C81" s="32">
        <v>0</v>
      </c>
      <c r="D81" s="32">
        <v>0</v>
      </c>
      <c r="E81" s="32">
        <v>0</v>
      </c>
      <c r="F81" s="32">
        <v>450.366</v>
      </c>
      <c r="G81" s="32">
        <v>0</v>
      </c>
      <c r="H81" s="32">
        <v>0</v>
      </c>
      <c r="I81" s="32">
        <v>0</v>
      </c>
      <c r="J81" s="32">
        <v>0</v>
      </c>
      <c r="K81" s="32"/>
      <c r="L81" s="32"/>
      <c r="M81" s="32">
        <v>13396.907</v>
      </c>
      <c r="N81" s="33">
        <v>0</v>
      </c>
      <c r="O81" s="34">
        <v>169</v>
      </c>
      <c r="P81" s="34">
        <v>0</v>
      </c>
      <c r="Q81" s="34">
        <v>0</v>
      </c>
      <c r="R81" s="34">
        <v>0</v>
      </c>
      <c r="S81" s="34">
        <v>0</v>
      </c>
      <c r="T81" s="15"/>
    </row>
    <row r="82" s="1" customFormat="1" ht="23.95" customHeight="1" spans="1:20">
      <c r="A82" s="16" t="s">
        <v>98</v>
      </c>
      <c r="B82" s="32">
        <v>555.141</v>
      </c>
      <c r="C82" s="35">
        <v>0</v>
      </c>
      <c r="D82" s="35">
        <v>0</v>
      </c>
      <c r="E82" s="35">
        <v>0</v>
      </c>
      <c r="F82" s="35">
        <v>268.037</v>
      </c>
      <c r="G82" s="35">
        <v>0</v>
      </c>
      <c r="H82" s="35">
        <v>0</v>
      </c>
      <c r="I82" s="35">
        <v>0</v>
      </c>
      <c r="J82" s="35">
        <v>0</v>
      </c>
      <c r="K82" s="35"/>
      <c r="L82" s="35"/>
      <c r="M82" s="35">
        <f>B82+B84-B83</f>
        <v>2887.941</v>
      </c>
      <c r="N82" s="36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15"/>
    </row>
    <row r="83" s="1" customFormat="1" ht="23.95" customHeight="1" spans="1:20">
      <c r="A83" s="20"/>
      <c r="B83" s="37">
        <v>67.2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4"/>
      <c r="O83" s="45"/>
      <c r="P83" s="45"/>
      <c r="Q83" s="45"/>
      <c r="R83" s="45"/>
      <c r="S83" s="45"/>
      <c r="T83" s="15"/>
    </row>
    <row r="84" s="1" customFormat="1" ht="23.95" customHeight="1" spans="1:20">
      <c r="A84" s="26"/>
      <c r="B84" s="37">
        <v>2400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0"/>
      <c r="O84" s="47"/>
      <c r="P84" s="47"/>
      <c r="Q84" s="47"/>
      <c r="R84" s="47"/>
      <c r="S84" s="47"/>
      <c r="T84" s="15"/>
    </row>
    <row r="85" s="1" customFormat="1" ht="23.95" customHeight="1" spans="1:20">
      <c r="A85" s="16" t="s">
        <v>99</v>
      </c>
      <c r="B85" s="32">
        <v>8714.804</v>
      </c>
      <c r="C85" s="35">
        <v>40.798</v>
      </c>
      <c r="D85" s="35">
        <v>0</v>
      </c>
      <c r="E85" s="35">
        <v>33</v>
      </c>
      <c r="F85" s="35">
        <v>738.39</v>
      </c>
      <c r="G85" s="35">
        <v>0</v>
      </c>
      <c r="H85" s="35">
        <v>0</v>
      </c>
      <c r="I85" s="35">
        <v>2641.216</v>
      </c>
      <c r="J85" s="35">
        <v>0</v>
      </c>
      <c r="K85" s="35"/>
      <c r="L85" s="35"/>
      <c r="M85" s="35">
        <f>B85-B86</f>
        <v>8666.804</v>
      </c>
      <c r="N85" s="36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15"/>
    </row>
    <row r="86" s="1" customFormat="1" ht="23.95" customHeight="1" spans="1:20">
      <c r="A86" s="26"/>
      <c r="B86" s="37">
        <v>48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0"/>
      <c r="O86" s="47"/>
      <c r="P86" s="47"/>
      <c r="Q86" s="47"/>
      <c r="R86" s="47"/>
      <c r="S86" s="47"/>
      <c r="T86" s="15"/>
    </row>
    <row r="87" s="1" customFormat="1" ht="23.95" customHeight="1" spans="1:20">
      <c r="A87" s="12" t="s">
        <v>100</v>
      </c>
      <c r="B87" s="32">
        <v>120122.037</v>
      </c>
      <c r="C87" s="32">
        <v>611.673</v>
      </c>
      <c r="D87" s="32">
        <v>0</v>
      </c>
      <c r="E87" s="32">
        <v>2600</v>
      </c>
      <c r="F87" s="32">
        <v>4135.736</v>
      </c>
      <c r="G87" s="32">
        <v>5561.84</v>
      </c>
      <c r="H87" s="32">
        <v>0</v>
      </c>
      <c r="I87" s="32">
        <v>0</v>
      </c>
      <c r="J87" s="32">
        <v>8144.599</v>
      </c>
      <c r="K87" s="32"/>
      <c r="L87" s="32"/>
      <c r="M87" s="32">
        <v>120122.037</v>
      </c>
      <c r="N87" s="33">
        <v>0</v>
      </c>
      <c r="O87" s="34">
        <v>154</v>
      </c>
      <c r="P87" s="34">
        <v>548</v>
      </c>
      <c r="Q87" s="34">
        <v>125</v>
      </c>
      <c r="R87" s="34">
        <v>58</v>
      </c>
      <c r="S87" s="34">
        <v>0</v>
      </c>
      <c r="T87" s="15"/>
    </row>
    <row r="88" s="1" customFormat="1" ht="23.95" customHeight="1" spans="1:20">
      <c r="A88" s="12" t="s">
        <v>101</v>
      </c>
      <c r="B88" s="32">
        <v>12481.756</v>
      </c>
      <c r="C88" s="32">
        <v>0</v>
      </c>
      <c r="D88" s="32">
        <v>0</v>
      </c>
      <c r="E88" s="32">
        <v>0</v>
      </c>
      <c r="F88" s="32">
        <v>2264.822</v>
      </c>
      <c r="G88" s="32">
        <v>0</v>
      </c>
      <c r="H88" s="32">
        <v>0</v>
      </c>
      <c r="I88" s="32">
        <v>0</v>
      </c>
      <c r="J88" s="32">
        <v>0</v>
      </c>
      <c r="K88" s="32"/>
      <c r="L88" s="32"/>
      <c r="M88" s="32">
        <v>12481.756</v>
      </c>
      <c r="N88" s="33">
        <v>0</v>
      </c>
      <c r="O88" s="34">
        <v>0</v>
      </c>
      <c r="P88" s="34">
        <v>37</v>
      </c>
      <c r="Q88" s="34">
        <v>0</v>
      </c>
      <c r="R88" s="34">
        <v>0</v>
      </c>
      <c r="S88" s="34">
        <v>0</v>
      </c>
      <c r="T88" s="15"/>
    </row>
    <row r="89" s="1" customFormat="1" ht="23.95" customHeight="1" spans="1:20">
      <c r="A89" s="12" t="s">
        <v>102</v>
      </c>
      <c r="B89" s="32">
        <v>9870.04</v>
      </c>
      <c r="C89" s="32">
        <v>0</v>
      </c>
      <c r="D89" s="32">
        <v>0</v>
      </c>
      <c r="E89" s="32">
        <v>0</v>
      </c>
      <c r="F89" s="32">
        <v>497.01</v>
      </c>
      <c r="G89" s="32">
        <v>0</v>
      </c>
      <c r="H89" s="32">
        <v>0</v>
      </c>
      <c r="I89" s="32">
        <v>0</v>
      </c>
      <c r="J89" s="32">
        <v>0</v>
      </c>
      <c r="K89" s="32"/>
      <c r="L89" s="32"/>
      <c r="M89" s="32">
        <v>9870.04</v>
      </c>
      <c r="N89" s="33">
        <v>0</v>
      </c>
      <c r="O89" s="34">
        <v>0</v>
      </c>
      <c r="P89" s="34">
        <v>39</v>
      </c>
      <c r="Q89" s="34">
        <v>0</v>
      </c>
      <c r="R89" s="34">
        <v>0</v>
      </c>
      <c r="S89" s="34">
        <v>0</v>
      </c>
      <c r="T89" s="15"/>
    </row>
    <row r="90" s="1" customFormat="1" ht="23.95" customHeight="1" spans="1:20">
      <c r="A90" s="16" t="s">
        <v>103</v>
      </c>
      <c r="B90" s="32">
        <v>67411.374</v>
      </c>
      <c r="C90" s="35">
        <v>1427.3</v>
      </c>
      <c r="D90" s="35">
        <v>0</v>
      </c>
      <c r="E90" s="35">
        <v>1113.286</v>
      </c>
      <c r="F90" s="35">
        <v>29200.95</v>
      </c>
      <c r="G90" s="35">
        <v>1118.979</v>
      </c>
      <c r="H90" s="35">
        <v>3651.384</v>
      </c>
      <c r="I90" s="35">
        <v>164.457</v>
      </c>
      <c r="J90" s="35">
        <v>4717.96</v>
      </c>
      <c r="K90" s="35"/>
      <c r="L90" s="35"/>
      <c r="M90" s="35">
        <f>B90+B92-B91</f>
        <v>71469.474</v>
      </c>
      <c r="N90" s="36">
        <v>0</v>
      </c>
      <c r="O90" s="42">
        <v>464</v>
      </c>
      <c r="P90" s="42">
        <v>1126</v>
      </c>
      <c r="Q90" s="34">
        <v>147</v>
      </c>
      <c r="R90" s="42">
        <v>29</v>
      </c>
      <c r="S90" s="42">
        <v>1</v>
      </c>
      <c r="T90" s="15"/>
    </row>
    <row r="91" s="1" customFormat="1" ht="23.95" customHeight="1" spans="1:20">
      <c r="A91" s="20"/>
      <c r="B91" s="37">
        <f>96+23.4+50.4+56.1</f>
        <v>225.9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4"/>
      <c r="O91" s="45"/>
      <c r="P91" s="46">
        <v>2</v>
      </c>
      <c r="Q91" s="46">
        <f>4+2+3</f>
        <v>9</v>
      </c>
      <c r="R91" s="45"/>
      <c r="S91" s="45"/>
      <c r="T91" s="15"/>
    </row>
    <row r="92" s="1" customFormat="1" ht="23.95" customHeight="1" spans="1:20">
      <c r="A92" s="26"/>
      <c r="B92" s="37">
        <v>4284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0"/>
      <c r="O92" s="47"/>
      <c r="P92" s="48"/>
      <c r="Q92" s="48"/>
      <c r="R92" s="47"/>
      <c r="S92" s="47"/>
      <c r="T92" s="15"/>
    </row>
    <row r="93" s="1" customFormat="1" ht="23.95" customHeight="1" spans="1:20">
      <c r="A93" s="12" t="s">
        <v>104</v>
      </c>
      <c r="B93" s="32">
        <v>46904.713</v>
      </c>
      <c r="C93" s="32">
        <v>185.448</v>
      </c>
      <c r="D93" s="32">
        <v>0</v>
      </c>
      <c r="E93" s="32">
        <v>241</v>
      </c>
      <c r="F93" s="32">
        <v>9037.989</v>
      </c>
      <c r="G93" s="32">
        <v>0</v>
      </c>
      <c r="H93" s="32">
        <v>0</v>
      </c>
      <c r="I93" s="32">
        <v>458.26</v>
      </c>
      <c r="J93" s="32">
        <v>2255.065</v>
      </c>
      <c r="K93" s="32"/>
      <c r="L93" s="32"/>
      <c r="M93" s="32">
        <v>46904.713</v>
      </c>
      <c r="N93" s="33">
        <v>0</v>
      </c>
      <c r="O93" s="34">
        <v>194</v>
      </c>
      <c r="P93" s="34">
        <v>613</v>
      </c>
      <c r="Q93" s="34">
        <v>733</v>
      </c>
      <c r="R93" s="34">
        <v>19</v>
      </c>
      <c r="S93" s="34">
        <v>0</v>
      </c>
      <c r="T93" s="15"/>
    </row>
    <row r="94" s="1" customFormat="1" ht="23.95" customHeight="1" spans="1:20">
      <c r="A94" s="12" t="s">
        <v>105</v>
      </c>
      <c r="B94" s="32">
        <v>2442.146</v>
      </c>
      <c r="C94" s="32">
        <v>0</v>
      </c>
      <c r="D94" s="32">
        <v>0</v>
      </c>
      <c r="E94" s="32">
        <v>0</v>
      </c>
      <c r="F94" s="32">
        <v>262.196</v>
      </c>
      <c r="G94" s="32">
        <v>0</v>
      </c>
      <c r="H94" s="32">
        <v>0</v>
      </c>
      <c r="I94" s="32">
        <v>9317.021</v>
      </c>
      <c r="J94" s="32">
        <v>0</v>
      </c>
      <c r="K94" s="32"/>
      <c r="L94" s="32"/>
      <c r="M94" s="32">
        <v>2442.146</v>
      </c>
      <c r="N94" s="33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15"/>
    </row>
    <row r="95" s="1" customFormat="1" ht="23.95" customHeight="1" spans="1:20">
      <c r="A95" s="12" t="s">
        <v>106</v>
      </c>
      <c r="B95" s="32">
        <v>9412.52</v>
      </c>
      <c r="C95" s="32">
        <v>13.618</v>
      </c>
      <c r="D95" s="32">
        <v>0</v>
      </c>
      <c r="E95" s="32">
        <v>156</v>
      </c>
      <c r="F95" s="32">
        <v>1433.573</v>
      </c>
      <c r="G95" s="32">
        <v>0</v>
      </c>
      <c r="H95" s="32">
        <v>0</v>
      </c>
      <c r="I95" s="32">
        <v>0</v>
      </c>
      <c r="J95" s="32">
        <v>2422.35</v>
      </c>
      <c r="K95" s="32"/>
      <c r="L95" s="32"/>
      <c r="M95" s="32">
        <v>9412.52</v>
      </c>
      <c r="N95" s="33">
        <v>0</v>
      </c>
      <c r="O95" s="34">
        <v>1</v>
      </c>
      <c r="P95" s="34">
        <v>183</v>
      </c>
      <c r="Q95" s="34">
        <v>19</v>
      </c>
      <c r="R95" s="34">
        <v>0</v>
      </c>
      <c r="S95" s="34">
        <v>0</v>
      </c>
      <c r="T95" s="15"/>
    </row>
    <row r="96" s="1" customFormat="1" ht="23.95" customHeight="1" spans="1:20">
      <c r="A96" s="12" t="s">
        <v>107</v>
      </c>
      <c r="B96" s="32">
        <v>82924.543</v>
      </c>
      <c r="C96" s="32">
        <v>333</v>
      </c>
      <c r="D96" s="32">
        <v>0</v>
      </c>
      <c r="E96" s="32">
        <v>0</v>
      </c>
      <c r="F96" s="32">
        <v>7026.606</v>
      </c>
      <c r="G96" s="32">
        <v>0</v>
      </c>
      <c r="H96" s="32">
        <v>0</v>
      </c>
      <c r="I96" s="32">
        <v>0</v>
      </c>
      <c r="J96" s="32">
        <v>3745.326</v>
      </c>
      <c r="K96" s="32"/>
      <c r="L96" s="32"/>
      <c r="M96" s="32">
        <v>82924.543</v>
      </c>
      <c r="N96" s="33">
        <v>2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15"/>
    </row>
    <row r="97" s="1" customFormat="1" ht="23.95" customHeight="1" spans="1:20">
      <c r="A97" s="16" t="s">
        <v>108</v>
      </c>
      <c r="B97" s="32">
        <v>4445.407</v>
      </c>
      <c r="C97" s="35">
        <v>668.034</v>
      </c>
      <c r="D97" s="35">
        <v>0</v>
      </c>
      <c r="E97" s="35">
        <v>0</v>
      </c>
      <c r="F97" s="35">
        <v>119.895</v>
      </c>
      <c r="G97" s="35">
        <v>0</v>
      </c>
      <c r="H97" s="35">
        <v>0</v>
      </c>
      <c r="I97" s="35">
        <v>0</v>
      </c>
      <c r="J97" s="35">
        <v>0</v>
      </c>
      <c r="K97" s="35"/>
      <c r="L97" s="35"/>
      <c r="M97" s="35">
        <f>B97-B98</f>
        <v>4401.407</v>
      </c>
      <c r="N97" s="36">
        <v>0</v>
      </c>
      <c r="O97" s="34">
        <v>62</v>
      </c>
      <c r="P97" s="42">
        <v>0</v>
      </c>
      <c r="Q97" s="42">
        <v>0</v>
      </c>
      <c r="R97" s="42">
        <v>0</v>
      </c>
      <c r="S97" s="42">
        <v>0</v>
      </c>
      <c r="T97" s="15"/>
    </row>
    <row r="98" s="1" customFormat="1" ht="23.95" customHeight="1" spans="1:20">
      <c r="A98" s="26"/>
      <c r="B98" s="37">
        <v>44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0"/>
      <c r="O98" s="41">
        <v>6</v>
      </c>
      <c r="P98" s="47"/>
      <c r="Q98" s="47"/>
      <c r="R98" s="47"/>
      <c r="S98" s="47"/>
      <c r="T98" s="15"/>
    </row>
    <row r="99" s="1" customFormat="1" ht="23.95" customHeight="1" spans="1:20">
      <c r="A99" s="12" t="s">
        <v>109</v>
      </c>
      <c r="B99" s="32">
        <v>1401.588</v>
      </c>
      <c r="C99" s="32">
        <v>0</v>
      </c>
      <c r="D99" s="32">
        <v>0</v>
      </c>
      <c r="E99" s="32">
        <v>137.062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/>
      <c r="L99" s="32"/>
      <c r="M99" s="32">
        <v>1401.588</v>
      </c>
      <c r="N99" s="33">
        <v>0</v>
      </c>
      <c r="O99" s="34">
        <v>80</v>
      </c>
      <c r="P99" s="34">
        <v>0</v>
      </c>
      <c r="Q99" s="34">
        <v>0</v>
      </c>
      <c r="R99" s="34">
        <v>0</v>
      </c>
      <c r="S99" s="34">
        <v>0</v>
      </c>
      <c r="T99" s="15"/>
    </row>
    <row r="100" s="1" customFormat="1" ht="23.95" customHeight="1" spans="1:20">
      <c r="A100" s="16" t="s">
        <v>110</v>
      </c>
      <c r="B100" s="32">
        <v>1734.993</v>
      </c>
      <c r="C100" s="35">
        <v>0</v>
      </c>
      <c r="D100" s="35">
        <v>0</v>
      </c>
      <c r="E100" s="35">
        <v>399.724</v>
      </c>
      <c r="F100" s="35">
        <v>850.072</v>
      </c>
      <c r="G100" s="35">
        <v>0</v>
      </c>
      <c r="H100" s="35">
        <v>0</v>
      </c>
      <c r="I100" s="35">
        <v>259.677</v>
      </c>
      <c r="J100" s="35">
        <v>1487.633</v>
      </c>
      <c r="K100" s="35"/>
      <c r="L100" s="35"/>
      <c r="M100" s="35">
        <f>B100+B101</f>
        <v>2154.993</v>
      </c>
      <c r="N100" s="36">
        <v>0</v>
      </c>
      <c r="O100" s="42">
        <v>49</v>
      </c>
      <c r="P100" s="42">
        <v>0</v>
      </c>
      <c r="Q100" s="42">
        <v>0</v>
      </c>
      <c r="R100" s="42">
        <v>0</v>
      </c>
      <c r="S100" s="42">
        <v>0</v>
      </c>
      <c r="T100" s="15"/>
    </row>
    <row r="101" s="1" customFormat="1" ht="23.95" customHeight="1" spans="1:20">
      <c r="A101" s="26"/>
      <c r="B101" s="37">
        <v>420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7"/>
      <c r="P101" s="47"/>
      <c r="Q101" s="47"/>
      <c r="R101" s="47"/>
      <c r="S101" s="47"/>
      <c r="T101" s="15"/>
    </row>
    <row r="102" s="1" customFormat="1" ht="30.1" customHeight="1" spans="1:20">
      <c r="A102" s="12" t="s">
        <v>111</v>
      </c>
      <c r="B102" s="32">
        <v>1538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/>
      <c r="L102" s="32"/>
      <c r="M102" s="32">
        <v>1538</v>
      </c>
      <c r="N102" s="33">
        <v>0</v>
      </c>
      <c r="O102" s="34">
        <v>0</v>
      </c>
      <c r="P102" s="34">
        <v>0</v>
      </c>
      <c r="Q102" s="34">
        <v>54</v>
      </c>
      <c r="R102" s="34">
        <v>0</v>
      </c>
      <c r="S102" s="34">
        <v>0</v>
      </c>
      <c r="T102" s="15"/>
    </row>
    <row r="103" s="1" customFormat="1" ht="30.1" customHeight="1" spans="1:20">
      <c r="A103" s="12" t="s">
        <v>112</v>
      </c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40680</v>
      </c>
      <c r="H103" s="32">
        <v>0</v>
      </c>
      <c r="I103" s="32">
        <v>0</v>
      </c>
      <c r="J103" s="32">
        <v>0</v>
      </c>
      <c r="K103" s="32"/>
      <c r="L103" s="32"/>
      <c r="M103" s="32">
        <v>0</v>
      </c>
      <c r="N103" s="33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15"/>
    </row>
    <row r="104" s="1" customFormat="1" ht="30.1" customHeight="1" spans="1:20">
      <c r="A104" s="12" t="s">
        <v>113</v>
      </c>
      <c r="B104" s="32">
        <v>10200</v>
      </c>
      <c r="C104" s="32">
        <v>1720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/>
      <c r="L104" s="32"/>
      <c r="M104" s="32">
        <v>10200</v>
      </c>
      <c r="N104" s="33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15"/>
    </row>
    <row r="105" s="4" customFormat="1" ht="30.1" customHeight="1" spans="1:20">
      <c r="A105" s="12" t="s">
        <v>114</v>
      </c>
      <c r="B105" s="32">
        <v>4650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/>
      <c r="L105" s="32"/>
      <c r="M105" s="32">
        <v>4650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55"/>
    </row>
    <row r="106" s="4" customFormat="1" ht="30.1" customHeight="1" spans="1:20">
      <c r="A106" s="12" t="s">
        <v>115</v>
      </c>
      <c r="B106" s="37">
        <f>6400-2800</f>
        <v>3600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/>
      <c r="L106" s="32"/>
      <c r="M106" s="32">
        <f>B106</f>
        <v>3600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55"/>
    </row>
    <row r="107" s="1" customFormat="1" ht="30.1" hidden="1" customHeight="1" spans="1:20">
      <c r="A107" s="12" t="s">
        <v>56</v>
      </c>
      <c r="B107" s="30">
        <f>SUM(B78:B106)-2*B79-2*B83-2*B86-2*B91-2*B98</f>
        <v>510687.684</v>
      </c>
      <c r="C107" s="30">
        <f t="shared" ref="C107:L107" si="6">SUM(C78:C106)</f>
        <v>5067.671</v>
      </c>
      <c r="D107" s="30">
        <f t="shared" si="6"/>
        <v>0</v>
      </c>
      <c r="E107" s="30">
        <f t="shared" si="6"/>
        <v>5280.072</v>
      </c>
      <c r="F107" s="30">
        <f t="shared" si="6"/>
        <v>69467.345</v>
      </c>
      <c r="G107" s="30">
        <f t="shared" si="6"/>
        <v>48706.935</v>
      </c>
      <c r="H107" s="30">
        <f t="shared" si="6"/>
        <v>3651.384</v>
      </c>
      <c r="I107" s="30">
        <f t="shared" si="6"/>
        <v>14189.884</v>
      </c>
      <c r="J107" s="30">
        <f t="shared" si="6"/>
        <v>25975.035</v>
      </c>
      <c r="K107" s="30"/>
      <c r="L107" s="30"/>
      <c r="M107" s="30">
        <f>SUM(M78:M106)</f>
        <v>510687.684</v>
      </c>
      <c r="N107" s="33">
        <f>SUM(N78:N106)</f>
        <v>2</v>
      </c>
      <c r="O107" s="33">
        <f>SUM(O78:O106)-2*O98</f>
        <v>1598</v>
      </c>
      <c r="P107" s="33">
        <f>SUM(P78:P106)-2*P79-2*P91</f>
        <v>3669</v>
      </c>
      <c r="Q107" s="33">
        <f>SUM(Q78:Q106)-2*Q91</f>
        <v>1269</v>
      </c>
      <c r="R107" s="33">
        <f>SUM(R78:R106)</f>
        <v>133</v>
      </c>
      <c r="S107" s="33">
        <f>SUM(S78:S106)</f>
        <v>2</v>
      </c>
      <c r="T107" s="15"/>
    </row>
    <row r="108" s="1" customFormat="1" ht="29.9" customHeight="1" spans="1:20">
      <c r="A108" s="16" t="s">
        <v>116</v>
      </c>
      <c r="B108" s="32">
        <v>58943</v>
      </c>
      <c r="C108" s="35">
        <v>0</v>
      </c>
      <c r="D108" s="35">
        <v>0</v>
      </c>
      <c r="E108" s="35">
        <v>156.648</v>
      </c>
      <c r="F108" s="32">
        <v>6483.136</v>
      </c>
      <c r="G108" s="35">
        <v>1780.846</v>
      </c>
      <c r="H108" s="35">
        <v>0</v>
      </c>
      <c r="I108" s="35">
        <v>141.043</v>
      </c>
      <c r="J108" s="35">
        <v>1566.726</v>
      </c>
      <c r="K108" s="35"/>
      <c r="L108" s="35"/>
      <c r="M108" s="35">
        <f>B108-B109+B110</f>
        <v>63979.2</v>
      </c>
      <c r="N108" s="19">
        <v>0</v>
      </c>
      <c r="O108" s="42">
        <v>234</v>
      </c>
      <c r="P108" s="42">
        <v>891</v>
      </c>
      <c r="Q108" s="34">
        <v>126</v>
      </c>
      <c r="R108" s="42">
        <v>0</v>
      </c>
      <c r="S108" s="42">
        <v>0</v>
      </c>
      <c r="T108" s="15"/>
    </row>
    <row r="109" s="1" customFormat="1" ht="30.1" customHeight="1" spans="1:20">
      <c r="A109" s="20"/>
      <c r="B109" s="37">
        <f>31.9+30.6+54+64.3+32</f>
        <v>212.8</v>
      </c>
      <c r="C109" s="43"/>
      <c r="D109" s="43"/>
      <c r="E109" s="43"/>
      <c r="F109" s="38">
        <v>25.2</v>
      </c>
      <c r="G109" s="43"/>
      <c r="H109" s="43"/>
      <c r="I109" s="43"/>
      <c r="J109" s="43"/>
      <c r="K109" s="43"/>
      <c r="L109" s="43"/>
      <c r="M109" s="43"/>
      <c r="N109" s="24"/>
      <c r="O109" s="45"/>
      <c r="P109" s="46">
        <v>7</v>
      </c>
      <c r="Q109" s="46">
        <f>1+2+2+3+1+2</f>
        <v>11</v>
      </c>
      <c r="R109" s="45"/>
      <c r="S109" s="45"/>
      <c r="T109" s="15"/>
    </row>
    <row r="110" s="1" customFormat="1" ht="30.1" customHeight="1" spans="1:20">
      <c r="A110" s="26"/>
      <c r="B110" s="37">
        <v>5249</v>
      </c>
      <c r="C110" s="39"/>
      <c r="D110" s="39"/>
      <c r="E110" s="39"/>
      <c r="F110" s="53"/>
      <c r="G110" s="39"/>
      <c r="H110" s="39"/>
      <c r="I110" s="39"/>
      <c r="J110" s="39"/>
      <c r="K110" s="39"/>
      <c r="L110" s="39"/>
      <c r="M110" s="39"/>
      <c r="N110" s="28"/>
      <c r="O110" s="47"/>
      <c r="P110" s="48"/>
      <c r="Q110" s="48"/>
      <c r="R110" s="47"/>
      <c r="S110" s="47"/>
      <c r="T110" s="15"/>
    </row>
    <row r="111" s="1" customFormat="1" ht="30.1" customHeight="1" spans="1:20">
      <c r="A111" s="16" t="s">
        <v>117</v>
      </c>
      <c r="B111" s="32">
        <v>2889.252</v>
      </c>
      <c r="C111" s="35">
        <v>16.262</v>
      </c>
      <c r="D111" s="35">
        <v>0</v>
      </c>
      <c r="E111" s="35">
        <v>0</v>
      </c>
      <c r="F111" s="35">
        <v>3290.274</v>
      </c>
      <c r="G111" s="35">
        <v>0</v>
      </c>
      <c r="H111" s="35">
        <v>0</v>
      </c>
      <c r="I111" s="35">
        <v>0</v>
      </c>
      <c r="J111" s="35">
        <v>0</v>
      </c>
      <c r="K111" s="35"/>
      <c r="L111" s="35"/>
      <c r="M111" s="35">
        <f>B111-B112+B113</f>
        <v>4982.652</v>
      </c>
      <c r="N111" s="19">
        <v>0</v>
      </c>
      <c r="O111" s="42">
        <v>0</v>
      </c>
      <c r="P111" s="34">
        <v>138</v>
      </c>
      <c r="Q111" s="42">
        <v>0</v>
      </c>
      <c r="R111" s="42">
        <v>0</v>
      </c>
      <c r="S111" s="42">
        <v>0</v>
      </c>
      <c r="T111" s="15"/>
    </row>
    <row r="112" s="1" customFormat="1" ht="30.1" customHeight="1" spans="1:20">
      <c r="A112" s="20"/>
      <c r="B112" s="37">
        <v>32.3</v>
      </c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24"/>
      <c r="O112" s="45"/>
      <c r="P112" s="46">
        <v>2</v>
      </c>
      <c r="Q112" s="45"/>
      <c r="R112" s="45"/>
      <c r="S112" s="45"/>
      <c r="T112" s="15"/>
    </row>
    <row r="113" s="1" customFormat="1" ht="30.1" customHeight="1" spans="1:20">
      <c r="A113" s="26"/>
      <c r="B113" s="38">
        <v>2125.7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28"/>
      <c r="O113" s="47"/>
      <c r="P113" s="48"/>
      <c r="Q113" s="47"/>
      <c r="R113" s="47"/>
      <c r="S113" s="47"/>
      <c r="T113" s="15"/>
    </row>
    <row r="114" s="1" customFormat="1" ht="30.1" customHeight="1" spans="1:20">
      <c r="A114" s="16" t="s">
        <v>118</v>
      </c>
      <c r="B114" s="35">
        <v>649.525</v>
      </c>
      <c r="C114" s="35">
        <v>80.229</v>
      </c>
      <c r="D114" s="35">
        <v>0</v>
      </c>
      <c r="E114" s="35">
        <v>0</v>
      </c>
      <c r="F114" s="32">
        <v>3242.586</v>
      </c>
      <c r="G114" s="35">
        <v>0</v>
      </c>
      <c r="H114" s="35">
        <v>0</v>
      </c>
      <c r="I114" s="35">
        <v>334.887</v>
      </c>
      <c r="J114" s="35">
        <v>0</v>
      </c>
      <c r="K114" s="35"/>
      <c r="L114" s="35"/>
      <c r="M114" s="35">
        <f>B114-B115</f>
        <v>611.525</v>
      </c>
      <c r="N114" s="19">
        <v>0</v>
      </c>
      <c r="O114" s="42">
        <v>8</v>
      </c>
      <c r="P114" s="42">
        <v>104</v>
      </c>
      <c r="Q114" s="42">
        <v>2</v>
      </c>
      <c r="R114" s="42">
        <v>0</v>
      </c>
      <c r="S114" s="42">
        <v>0</v>
      </c>
      <c r="T114" s="15"/>
    </row>
    <row r="115" s="1" customFormat="1" ht="30.1" customHeight="1" spans="1:20">
      <c r="A115" s="26"/>
      <c r="B115" s="37">
        <v>38</v>
      </c>
      <c r="C115" s="39"/>
      <c r="D115" s="39"/>
      <c r="E115" s="39"/>
      <c r="F115" s="37">
        <v>64</v>
      </c>
      <c r="G115" s="39"/>
      <c r="H115" s="39"/>
      <c r="I115" s="39"/>
      <c r="J115" s="39"/>
      <c r="K115" s="39"/>
      <c r="L115" s="39"/>
      <c r="M115" s="39"/>
      <c r="N115" s="28"/>
      <c r="O115" s="47"/>
      <c r="P115" s="41">
        <v>8</v>
      </c>
      <c r="Q115" s="47"/>
      <c r="R115" s="47"/>
      <c r="S115" s="47"/>
      <c r="T115" s="15"/>
    </row>
    <row r="116" s="1" customFormat="1" ht="30.1" customHeight="1" spans="1:20">
      <c r="A116" s="12" t="s">
        <v>119</v>
      </c>
      <c r="B116" s="14">
        <v>224884.611</v>
      </c>
      <c r="C116" s="14">
        <v>1730</v>
      </c>
      <c r="D116" s="14">
        <v>0</v>
      </c>
      <c r="E116" s="14">
        <v>2680</v>
      </c>
      <c r="F116" s="14">
        <v>37350.954</v>
      </c>
      <c r="G116" s="14">
        <v>15264.996</v>
      </c>
      <c r="H116" s="14">
        <v>0</v>
      </c>
      <c r="I116" s="14">
        <v>3763.887</v>
      </c>
      <c r="J116" s="14">
        <v>9342.732</v>
      </c>
      <c r="K116" s="32"/>
      <c r="L116" s="32"/>
      <c r="M116" s="32">
        <v>224884.611</v>
      </c>
      <c r="N116" s="14">
        <v>1</v>
      </c>
      <c r="O116" s="34">
        <v>2976</v>
      </c>
      <c r="P116" s="34">
        <v>995</v>
      </c>
      <c r="Q116" s="34">
        <v>295</v>
      </c>
      <c r="R116" s="34">
        <v>59</v>
      </c>
      <c r="S116" s="34">
        <v>2</v>
      </c>
      <c r="T116" s="15"/>
    </row>
    <row r="117" s="1" customFormat="1" ht="30.1" customHeight="1" spans="1:20">
      <c r="A117" s="12" t="s">
        <v>120</v>
      </c>
      <c r="B117" s="14">
        <v>53161.987</v>
      </c>
      <c r="C117" s="14">
        <v>97</v>
      </c>
      <c r="D117" s="14">
        <v>0</v>
      </c>
      <c r="E117" s="14">
        <v>107.817</v>
      </c>
      <c r="F117" s="14">
        <v>17282.111</v>
      </c>
      <c r="G117" s="14">
        <v>64679.117</v>
      </c>
      <c r="H117" s="14">
        <v>0</v>
      </c>
      <c r="I117" s="14">
        <v>13392</v>
      </c>
      <c r="J117" s="14">
        <v>5105.881</v>
      </c>
      <c r="K117" s="32"/>
      <c r="L117" s="32"/>
      <c r="M117" s="32">
        <v>53161.987</v>
      </c>
      <c r="N117" s="1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15"/>
    </row>
    <row r="118" s="1" customFormat="1" ht="50.1" customHeight="1" spans="1:20">
      <c r="A118" s="12" t="s">
        <v>121</v>
      </c>
      <c r="B118" s="14">
        <v>23661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32"/>
      <c r="L118" s="32"/>
      <c r="M118" s="32">
        <v>23661</v>
      </c>
      <c r="N118" s="1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15"/>
    </row>
    <row r="119" s="1" customFormat="1" ht="41.1" customHeight="1" spans="1:20">
      <c r="A119" s="12" t="s">
        <v>122</v>
      </c>
      <c r="B119" s="14">
        <v>39240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32"/>
      <c r="L119" s="32"/>
      <c r="M119" s="32">
        <v>39240</v>
      </c>
      <c r="N119" s="1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15"/>
    </row>
    <row r="120" s="1" customFormat="1" ht="30.1" customHeight="1" spans="1:20">
      <c r="A120" s="12" t="s">
        <v>123</v>
      </c>
      <c r="B120" s="14">
        <v>165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32"/>
      <c r="L120" s="32"/>
      <c r="M120" s="32">
        <v>165</v>
      </c>
      <c r="N120" s="14">
        <v>0</v>
      </c>
      <c r="O120" s="34">
        <v>0</v>
      </c>
      <c r="P120" s="34">
        <v>15</v>
      </c>
      <c r="Q120" s="34">
        <v>0</v>
      </c>
      <c r="R120" s="34">
        <v>0</v>
      </c>
      <c r="S120" s="34">
        <v>0</v>
      </c>
      <c r="T120" s="15"/>
    </row>
    <row r="121" s="5" customFormat="1" ht="30.1" customHeight="1" spans="1:20">
      <c r="A121" s="12" t="s">
        <v>124</v>
      </c>
      <c r="B121" s="37">
        <v>3580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7"/>
      <c r="L121" s="37"/>
      <c r="M121" s="37">
        <f>B121</f>
        <v>3580</v>
      </c>
      <c r="N121" s="14">
        <v>0</v>
      </c>
      <c r="O121" s="34">
        <v>0</v>
      </c>
      <c r="P121" s="34">
        <v>0</v>
      </c>
      <c r="Q121" s="34">
        <v>0</v>
      </c>
      <c r="R121" s="34">
        <v>0</v>
      </c>
      <c r="S121" s="51">
        <v>0</v>
      </c>
      <c r="T121" s="15"/>
    </row>
    <row r="122" s="1" customFormat="1" ht="30.1" hidden="1" customHeight="1" spans="1:20">
      <c r="A122" s="12" t="s">
        <v>56</v>
      </c>
      <c r="B122" s="30">
        <f>(B108+B110+B111+B113+B114+B116+B117+B118+B119+B120+B121)-B109-B112-B115</f>
        <v>414265.975</v>
      </c>
      <c r="C122" s="30">
        <f t="shared" ref="C122:M122" si="7">SUM(C108:C121)</f>
        <v>1923.491</v>
      </c>
      <c r="D122" s="30">
        <f t="shared" si="7"/>
        <v>0</v>
      </c>
      <c r="E122" s="30">
        <f t="shared" si="7"/>
        <v>2944.465</v>
      </c>
      <c r="F122" s="30">
        <f>SUM(F108:F121)-2*F109-2*F115</f>
        <v>67559.861</v>
      </c>
      <c r="G122" s="30">
        <f t="shared" si="7"/>
        <v>81724.959</v>
      </c>
      <c r="H122" s="30">
        <f t="shared" si="7"/>
        <v>0</v>
      </c>
      <c r="I122" s="30">
        <f t="shared" si="7"/>
        <v>17631.817</v>
      </c>
      <c r="J122" s="30">
        <f t="shared" si="7"/>
        <v>16015.339</v>
      </c>
      <c r="K122" s="30"/>
      <c r="L122" s="30"/>
      <c r="M122" s="30">
        <f>SUM(M108:M121)</f>
        <v>414265.975</v>
      </c>
      <c r="N122" s="14">
        <f>SUM(N108:N121)</f>
        <v>1</v>
      </c>
      <c r="O122" s="14">
        <f>SUM(O108:O121)</f>
        <v>3218</v>
      </c>
      <c r="P122" s="14">
        <f>SUM(P108:P121)-2*P112-2*P115-2*P109</f>
        <v>2126</v>
      </c>
      <c r="Q122" s="14">
        <f>SUM(Q108:Q121)-2*Q109</f>
        <v>412</v>
      </c>
      <c r="R122" s="14">
        <f>SUM(R108:R121)</f>
        <v>59</v>
      </c>
      <c r="S122" s="14">
        <f>SUM(S108:S121)</f>
        <v>2</v>
      </c>
      <c r="T122" s="15"/>
    </row>
    <row r="123" s="1" customFormat="1" ht="30.1" customHeight="1" spans="1:20">
      <c r="A123" s="12" t="s">
        <v>125</v>
      </c>
      <c r="B123" s="32">
        <v>194600</v>
      </c>
      <c r="C123" s="32">
        <v>485</v>
      </c>
      <c r="D123" s="32">
        <v>0</v>
      </c>
      <c r="E123" s="32">
        <v>8296</v>
      </c>
      <c r="F123" s="32">
        <v>51749.651</v>
      </c>
      <c r="G123" s="32">
        <v>66329.944</v>
      </c>
      <c r="H123" s="32">
        <v>0</v>
      </c>
      <c r="I123" s="32">
        <v>3991.038</v>
      </c>
      <c r="J123" s="32">
        <v>43259</v>
      </c>
      <c r="K123" s="14">
        <v>227.45</v>
      </c>
      <c r="L123" s="14">
        <v>21778.48</v>
      </c>
      <c r="M123" s="32">
        <v>194600</v>
      </c>
      <c r="N123" s="14">
        <v>6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5"/>
    </row>
    <row r="124" s="1" customFormat="1" ht="30.1" customHeight="1" spans="1:20">
      <c r="A124" s="12" t="s">
        <v>126</v>
      </c>
      <c r="B124" s="32">
        <v>0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149093.025</v>
      </c>
      <c r="I124" s="32">
        <v>0</v>
      </c>
      <c r="J124" s="32">
        <v>0</v>
      </c>
      <c r="K124" s="14">
        <v>0</v>
      </c>
      <c r="L124" s="14">
        <v>0</v>
      </c>
      <c r="M124" s="32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5"/>
    </row>
    <row r="125" s="1" customFormat="1" ht="47.05" customHeight="1" spans="1:20">
      <c r="A125" s="12" t="s">
        <v>127</v>
      </c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70000</v>
      </c>
      <c r="H125" s="32">
        <v>0</v>
      </c>
      <c r="I125" s="32">
        <v>0</v>
      </c>
      <c r="J125" s="32">
        <v>0</v>
      </c>
      <c r="K125" s="14">
        <v>0</v>
      </c>
      <c r="L125" s="14">
        <v>0</v>
      </c>
      <c r="M125" s="32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5"/>
    </row>
    <row r="126" s="1" customFormat="1" ht="30.1" customHeight="1" spans="1:20">
      <c r="A126" s="12" t="s">
        <v>128</v>
      </c>
      <c r="B126" s="32">
        <v>0</v>
      </c>
      <c r="C126" s="32">
        <v>0</v>
      </c>
      <c r="D126" s="32">
        <v>0</v>
      </c>
      <c r="E126" s="32">
        <v>0</v>
      </c>
      <c r="F126" s="32">
        <v>6547.85</v>
      </c>
      <c r="G126" s="32">
        <v>0</v>
      </c>
      <c r="H126" s="32">
        <v>0</v>
      </c>
      <c r="I126" s="32">
        <v>0</v>
      </c>
      <c r="J126" s="32">
        <v>47.85</v>
      </c>
      <c r="K126" s="14">
        <v>0</v>
      </c>
      <c r="L126" s="14">
        <v>0</v>
      </c>
      <c r="M126" s="32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5"/>
    </row>
    <row r="127" s="1" customFormat="1" ht="30.1" customHeight="1" spans="1:20">
      <c r="A127" s="12" t="s">
        <v>129</v>
      </c>
      <c r="B127" s="32">
        <v>0</v>
      </c>
      <c r="C127" s="32">
        <v>5000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14">
        <v>0</v>
      </c>
      <c r="L127" s="14">
        <v>0</v>
      </c>
      <c r="M127" s="32">
        <v>0</v>
      </c>
      <c r="N127" s="14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15"/>
    </row>
    <row r="128" s="5" customFormat="1" ht="30.1" customHeight="1" spans="1:20">
      <c r="A128" s="12" t="s">
        <v>130</v>
      </c>
      <c r="B128" s="37">
        <v>17867.52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14">
        <v>0</v>
      </c>
      <c r="L128" s="14">
        <v>0</v>
      </c>
      <c r="M128" s="37">
        <f>B128</f>
        <v>17867.52</v>
      </c>
      <c r="N128" s="14">
        <v>0</v>
      </c>
      <c r="O128" s="56">
        <v>0</v>
      </c>
      <c r="P128" s="56">
        <v>0</v>
      </c>
      <c r="Q128" s="56">
        <v>0</v>
      </c>
      <c r="R128" s="56">
        <v>0</v>
      </c>
      <c r="S128" s="56">
        <v>0</v>
      </c>
      <c r="T128" s="15"/>
    </row>
    <row r="129" s="1" customFormat="1" ht="30.1" hidden="1" customHeight="1" spans="1:20">
      <c r="A129" s="12" t="s">
        <v>56</v>
      </c>
      <c r="B129" s="30">
        <f t="shared" ref="B129:S129" si="8">SUM(B123:B128)</f>
        <v>212467.52</v>
      </c>
      <c r="C129" s="30">
        <f t="shared" si="8"/>
        <v>5485</v>
      </c>
      <c r="D129" s="30">
        <f t="shared" si="8"/>
        <v>0</v>
      </c>
      <c r="E129" s="30">
        <f t="shared" si="8"/>
        <v>8296</v>
      </c>
      <c r="F129" s="30">
        <f t="shared" si="8"/>
        <v>58297.501</v>
      </c>
      <c r="G129" s="30">
        <f t="shared" si="8"/>
        <v>136329.944</v>
      </c>
      <c r="H129" s="30">
        <f t="shared" si="8"/>
        <v>149093.025</v>
      </c>
      <c r="I129" s="30">
        <f t="shared" si="8"/>
        <v>3991.038</v>
      </c>
      <c r="J129" s="30">
        <f t="shared" si="8"/>
        <v>43306.85</v>
      </c>
      <c r="K129" s="30">
        <f t="shared" si="8"/>
        <v>227.45</v>
      </c>
      <c r="L129" s="30">
        <f t="shared" si="8"/>
        <v>21778.48</v>
      </c>
      <c r="M129" s="30">
        <f t="shared" si="8"/>
        <v>212467.52</v>
      </c>
      <c r="N129" s="14">
        <f t="shared" si="8"/>
        <v>6</v>
      </c>
      <c r="O129" s="56">
        <f t="shared" si="8"/>
        <v>0</v>
      </c>
      <c r="P129" s="56">
        <f t="shared" si="8"/>
        <v>0</v>
      </c>
      <c r="Q129" s="56">
        <f t="shared" si="8"/>
        <v>0</v>
      </c>
      <c r="R129" s="56">
        <f t="shared" si="8"/>
        <v>0</v>
      </c>
      <c r="S129" s="56">
        <f t="shared" si="8"/>
        <v>0</v>
      </c>
      <c r="T129" s="15"/>
    </row>
    <row r="130" s="1" customFormat="1" ht="30.1" customHeight="1" spans="1:20">
      <c r="A130" s="12" t="s">
        <v>14</v>
      </c>
      <c r="B130" s="30">
        <f t="shared" ref="B130:S130" si="9">B29+B63+B77+B107+B122+B129</f>
        <v>2465871.817</v>
      </c>
      <c r="C130" s="30">
        <f t="shared" si="9"/>
        <v>40528.896</v>
      </c>
      <c r="D130" s="30">
        <f t="shared" si="9"/>
        <v>4210</v>
      </c>
      <c r="E130" s="30">
        <f t="shared" si="9"/>
        <v>25448.003</v>
      </c>
      <c r="F130" s="30">
        <f t="shared" si="9"/>
        <v>421295.762</v>
      </c>
      <c r="G130" s="30">
        <f t="shared" si="9"/>
        <v>416477.574</v>
      </c>
      <c r="H130" s="30">
        <f t="shared" si="9"/>
        <v>158577.082</v>
      </c>
      <c r="I130" s="30">
        <f t="shared" si="9"/>
        <v>107281.245</v>
      </c>
      <c r="J130" s="30">
        <f t="shared" si="9"/>
        <v>152770.487</v>
      </c>
      <c r="K130" s="30">
        <f t="shared" si="9"/>
        <v>227.45</v>
      </c>
      <c r="L130" s="30">
        <f t="shared" si="9"/>
        <v>21778.48</v>
      </c>
      <c r="M130" s="30">
        <f t="shared" si="9"/>
        <v>2465871.817</v>
      </c>
      <c r="N130" s="30">
        <f t="shared" si="9"/>
        <v>13</v>
      </c>
      <c r="O130" s="30">
        <f t="shared" si="9"/>
        <v>6930</v>
      </c>
      <c r="P130" s="30">
        <f t="shared" si="9"/>
        <v>10987</v>
      </c>
      <c r="Q130" s="30">
        <f t="shared" si="9"/>
        <v>2651</v>
      </c>
      <c r="R130" s="30">
        <f t="shared" si="9"/>
        <v>225</v>
      </c>
      <c r="S130" s="30">
        <f t="shared" si="9"/>
        <v>7</v>
      </c>
      <c r="T130" s="15"/>
    </row>
    <row r="131" ht="21" spans="1:20">
      <c r="A131" s="12" t="s">
        <v>131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57"/>
      <c r="S131" s="22"/>
      <c r="T131" s="15"/>
    </row>
    <row r="132" spans="1:20">
      <c r="A132" s="16" t="s">
        <v>132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5"/>
    </row>
    <row r="133" spans="1:20">
      <c r="A133" s="12" t="s">
        <v>8</v>
      </c>
      <c r="B133" s="13">
        <f t="shared" ref="B133:G133" si="10">B130*B131</f>
        <v>0</v>
      </c>
      <c r="C133" s="13">
        <f t="shared" si="10"/>
        <v>0</v>
      </c>
      <c r="D133" s="13">
        <f t="shared" si="10"/>
        <v>0</v>
      </c>
      <c r="E133" s="13">
        <f t="shared" si="10"/>
        <v>0</v>
      </c>
      <c r="F133" s="13">
        <f t="shared" si="10"/>
        <v>0</v>
      </c>
      <c r="G133" s="13">
        <f t="shared" si="10"/>
        <v>0</v>
      </c>
      <c r="H133" s="13">
        <f>H130*H132</f>
        <v>0</v>
      </c>
      <c r="I133" s="13">
        <f>I130*I132</f>
        <v>0</v>
      </c>
      <c r="J133" s="13">
        <f>J130*J131</f>
        <v>0</v>
      </c>
      <c r="K133" s="13">
        <f>K130*K131</f>
        <v>0</v>
      </c>
      <c r="L133" s="13">
        <f>L130*L131</f>
        <v>0</v>
      </c>
      <c r="M133" s="13">
        <f t="shared" ref="M133:S133" si="11">M130*M131</f>
        <v>0</v>
      </c>
      <c r="N133" s="13">
        <f t="shared" si="11"/>
        <v>0</v>
      </c>
      <c r="O133" s="13">
        <f t="shared" si="11"/>
        <v>0</v>
      </c>
      <c r="P133" s="13">
        <f t="shared" si="11"/>
        <v>0</v>
      </c>
      <c r="Q133" s="13">
        <f t="shared" si="11"/>
        <v>0</v>
      </c>
      <c r="R133" s="13">
        <f t="shared" si="11"/>
        <v>0</v>
      </c>
      <c r="S133" s="13">
        <f t="shared" si="11"/>
        <v>0</v>
      </c>
      <c r="T133" s="15"/>
    </row>
    <row r="134" spans="1:20">
      <c r="A134" s="12" t="s">
        <v>133</v>
      </c>
      <c r="B134" s="13" t="s">
        <v>134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5"/>
    </row>
    <row r="135" spans="1:20">
      <c r="A135" s="12" t="s">
        <v>9</v>
      </c>
      <c r="B135" s="58">
        <f>SUM(B133:S133)*3+1360000*3</f>
        <v>4080000</v>
      </c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15"/>
    </row>
    <row r="136" spans="1:20">
      <c r="A136" s="60" t="s">
        <v>135</v>
      </c>
      <c r="B136" s="60" t="s">
        <v>4</v>
      </c>
      <c r="C136" s="61">
        <f>B130+C130+D130+E130+F130+G130+H130+I130</f>
        <v>3639690.379</v>
      </c>
      <c r="D136" s="62"/>
      <c r="E136" s="62"/>
      <c r="F136" s="60"/>
      <c r="G136" s="63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15"/>
    </row>
    <row r="137" spans="1:20">
      <c r="A137" s="60"/>
      <c r="B137" s="60" t="s">
        <v>5</v>
      </c>
      <c r="C137" s="61">
        <f>J130+K130+L130</f>
        <v>174776.417</v>
      </c>
      <c r="D137" s="62"/>
      <c r="E137" s="62"/>
      <c r="F137" s="60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15"/>
    </row>
    <row r="138" spans="1:20">
      <c r="A138" s="60"/>
      <c r="B138" s="64" t="s">
        <v>136</v>
      </c>
      <c r="C138" s="61">
        <f>SUM(C136:C137)</f>
        <v>3814466.796</v>
      </c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15"/>
    </row>
    <row r="139" spans="1:20">
      <c r="A139" s="65" t="s">
        <v>137</v>
      </c>
      <c r="B139" s="66" t="s">
        <v>138</v>
      </c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</row>
    <row r="140" spans="1:20">
      <c r="A140" s="65" t="s">
        <v>139</v>
      </c>
      <c r="B140" s="66" t="s">
        <v>140</v>
      </c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</row>
    <row r="141" spans="1:20">
      <c r="A141" s="67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15"/>
    </row>
    <row r="142" spans="1:20">
      <c r="A142" s="67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15"/>
    </row>
    <row r="143" spans="1:20">
      <c r="A143" s="68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70"/>
    </row>
    <row r="144" spans="1:20">
      <c r="A144" s="68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70"/>
    </row>
    <row r="172" spans="13:13">
      <c r="M172" s="7">
        <f>1003.41/3</f>
        <v>334.47</v>
      </c>
    </row>
  </sheetData>
  <autoFilter xmlns:etc="http://www.wps.cn/officeDocument/2017/etCustomData" ref="A1:T140" etc:filterBottomFollowUsedRange="0">
    <extLst/>
  </autoFilter>
  <mergeCells count="316">
    <mergeCell ref="A1:S1"/>
    <mergeCell ref="B134:S134"/>
    <mergeCell ref="B135:S135"/>
    <mergeCell ref="B139:T139"/>
    <mergeCell ref="B140:T140"/>
    <mergeCell ref="A4:A5"/>
    <mergeCell ref="A13:A14"/>
    <mergeCell ref="A15:A16"/>
    <mergeCell ref="A17:A18"/>
    <mergeCell ref="A25:A26"/>
    <mergeCell ref="A31:A32"/>
    <mergeCell ref="A35:A37"/>
    <mergeCell ref="A39:A40"/>
    <mergeCell ref="A43:A44"/>
    <mergeCell ref="A46:A47"/>
    <mergeCell ref="A65:A66"/>
    <mergeCell ref="A74:A75"/>
    <mergeCell ref="A78:A80"/>
    <mergeCell ref="A82:A84"/>
    <mergeCell ref="A85:A86"/>
    <mergeCell ref="A90:A92"/>
    <mergeCell ref="A97:A98"/>
    <mergeCell ref="A100:A101"/>
    <mergeCell ref="A108:A110"/>
    <mergeCell ref="A111:A113"/>
    <mergeCell ref="A114:A115"/>
    <mergeCell ref="C4:C5"/>
    <mergeCell ref="C13:C14"/>
    <mergeCell ref="C15:C16"/>
    <mergeCell ref="C17:C18"/>
    <mergeCell ref="C25:C26"/>
    <mergeCell ref="C35:C37"/>
    <mergeCell ref="C39:C40"/>
    <mergeCell ref="C43:C44"/>
    <mergeCell ref="C46:C47"/>
    <mergeCell ref="C65:C66"/>
    <mergeCell ref="C74:C75"/>
    <mergeCell ref="C78:C80"/>
    <mergeCell ref="C82:C84"/>
    <mergeCell ref="C85:C86"/>
    <mergeCell ref="C90:C92"/>
    <mergeCell ref="C97:C98"/>
    <mergeCell ref="C100:C101"/>
    <mergeCell ref="C108:C110"/>
    <mergeCell ref="C111:C113"/>
    <mergeCell ref="C114:C115"/>
    <mergeCell ref="D4:D5"/>
    <mergeCell ref="D13:D14"/>
    <mergeCell ref="D15:D16"/>
    <mergeCell ref="D17:D18"/>
    <mergeCell ref="D25:D26"/>
    <mergeCell ref="D35:D37"/>
    <mergeCell ref="D39:D40"/>
    <mergeCell ref="D43:D44"/>
    <mergeCell ref="D46:D47"/>
    <mergeCell ref="D65:D66"/>
    <mergeCell ref="D74:D75"/>
    <mergeCell ref="D78:D80"/>
    <mergeCell ref="D82:D84"/>
    <mergeCell ref="D85:D86"/>
    <mergeCell ref="D90:D92"/>
    <mergeCell ref="D97:D98"/>
    <mergeCell ref="D100:D101"/>
    <mergeCell ref="D108:D110"/>
    <mergeCell ref="D111:D113"/>
    <mergeCell ref="D114:D115"/>
    <mergeCell ref="E4:E5"/>
    <mergeCell ref="E13:E14"/>
    <mergeCell ref="E15:E16"/>
    <mergeCell ref="E17:E18"/>
    <mergeCell ref="E25:E26"/>
    <mergeCell ref="E35:E37"/>
    <mergeCell ref="E39:E40"/>
    <mergeCell ref="E43:E44"/>
    <mergeCell ref="E46:E47"/>
    <mergeCell ref="E65:E66"/>
    <mergeCell ref="E74:E75"/>
    <mergeCell ref="E78:E80"/>
    <mergeCell ref="E82:E84"/>
    <mergeCell ref="E85:E86"/>
    <mergeCell ref="E90:E92"/>
    <mergeCell ref="E97:E98"/>
    <mergeCell ref="E100:E101"/>
    <mergeCell ref="E108:E110"/>
    <mergeCell ref="E111:E113"/>
    <mergeCell ref="E114:E115"/>
    <mergeCell ref="F13:F14"/>
    <mergeCell ref="F15:F16"/>
    <mergeCell ref="F17:F18"/>
    <mergeCell ref="F25:F26"/>
    <mergeCell ref="F35:F37"/>
    <mergeCell ref="F39:F40"/>
    <mergeCell ref="F43:F44"/>
    <mergeCell ref="F65:F66"/>
    <mergeCell ref="F74:F75"/>
    <mergeCell ref="F78:F80"/>
    <mergeCell ref="F82:F84"/>
    <mergeCell ref="F85:F86"/>
    <mergeCell ref="F90:F92"/>
    <mergeCell ref="F97:F98"/>
    <mergeCell ref="F100:F101"/>
    <mergeCell ref="F109:F110"/>
    <mergeCell ref="F111:F113"/>
    <mergeCell ref="G13:G14"/>
    <mergeCell ref="G15:G16"/>
    <mergeCell ref="G17:G18"/>
    <mergeCell ref="G25:G26"/>
    <mergeCell ref="G35:G37"/>
    <mergeCell ref="G39:G40"/>
    <mergeCell ref="G43:G44"/>
    <mergeCell ref="G46:G47"/>
    <mergeCell ref="G65:G66"/>
    <mergeCell ref="G74:G75"/>
    <mergeCell ref="G78:G80"/>
    <mergeCell ref="G82:G84"/>
    <mergeCell ref="G85:G86"/>
    <mergeCell ref="G90:G92"/>
    <mergeCell ref="G97:G98"/>
    <mergeCell ref="G100:G101"/>
    <mergeCell ref="G108:G110"/>
    <mergeCell ref="G111:G113"/>
    <mergeCell ref="G114:G115"/>
    <mergeCell ref="H4:H5"/>
    <mergeCell ref="H13:H14"/>
    <mergeCell ref="H15:H16"/>
    <mergeCell ref="H17:H18"/>
    <mergeCell ref="H25:H26"/>
    <mergeCell ref="H31:H32"/>
    <mergeCell ref="H35:H37"/>
    <mergeCell ref="H39:H40"/>
    <mergeCell ref="H43:H44"/>
    <mergeCell ref="H46:H47"/>
    <mergeCell ref="H65:H66"/>
    <mergeCell ref="H74:H75"/>
    <mergeCell ref="H78:H80"/>
    <mergeCell ref="H82:H84"/>
    <mergeCell ref="H85:H86"/>
    <mergeCell ref="H90:H92"/>
    <mergeCell ref="H97:H98"/>
    <mergeCell ref="H100:H101"/>
    <mergeCell ref="H108:H110"/>
    <mergeCell ref="H111:H113"/>
    <mergeCell ref="H114:H115"/>
    <mergeCell ref="I13:I14"/>
    <mergeCell ref="I15:I16"/>
    <mergeCell ref="I17:I18"/>
    <mergeCell ref="I25:I26"/>
    <mergeCell ref="I35:I37"/>
    <mergeCell ref="I39:I40"/>
    <mergeCell ref="I43:I44"/>
    <mergeCell ref="I46:I47"/>
    <mergeCell ref="I65:I66"/>
    <mergeCell ref="I74:I75"/>
    <mergeCell ref="I78:I80"/>
    <mergeCell ref="I82:I84"/>
    <mergeCell ref="I85:I86"/>
    <mergeCell ref="I90:I92"/>
    <mergeCell ref="I97:I98"/>
    <mergeCell ref="I100:I101"/>
    <mergeCell ref="I108:I110"/>
    <mergeCell ref="I111:I113"/>
    <mergeCell ref="I114:I115"/>
    <mergeCell ref="J4:J5"/>
    <mergeCell ref="J13:J14"/>
    <mergeCell ref="J15:J16"/>
    <mergeCell ref="J17:J18"/>
    <mergeCell ref="J25:J26"/>
    <mergeCell ref="J35:J37"/>
    <mergeCell ref="J39:J40"/>
    <mergeCell ref="J43:J44"/>
    <mergeCell ref="J46:J47"/>
    <mergeCell ref="J65:J66"/>
    <mergeCell ref="J74:J75"/>
    <mergeCell ref="J78:J80"/>
    <mergeCell ref="J82:J84"/>
    <mergeCell ref="J85:J86"/>
    <mergeCell ref="J90:J92"/>
    <mergeCell ref="J97:J98"/>
    <mergeCell ref="J100:J101"/>
    <mergeCell ref="J108:J110"/>
    <mergeCell ref="J111:J113"/>
    <mergeCell ref="J114:J115"/>
    <mergeCell ref="M4:M5"/>
    <mergeCell ref="M13:M14"/>
    <mergeCell ref="M15:M16"/>
    <mergeCell ref="M17:M18"/>
    <mergeCell ref="M25:M26"/>
    <mergeCell ref="M31:M32"/>
    <mergeCell ref="M35:M37"/>
    <mergeCell ref="M39:M40"/>
    <mergeCell ref="M43:M44"/>
    <mergeCell ref="M46:M47"/>
    <mergeCell ref="M65:M66"/>
    <mergeCell ref="M74:M75"/>
    <mergeCell ref="M78:M80"/>
    <mergeCell ref="M82:M84"/>
    <mergeCell ref="M85:M86"/>
    <mergeCell ref="M90:M92"/>
    <mergeCell ref="M97:M98"/>
    <mergeCell ref="M100:M101"/>
    <mergeCell ref="M108:M110"/>
    <mergeCell ref="M111:M113"/>
    <mergeCell ref="M114:M115"/>
    <mergeCell ref="N4:N5"/>
    <mergeCell ref="N13:N14"/>
    <mergeCell ref="N15:N16"/>
    <mergeCell ref="N17:N18"/>
    <mergeCell ref="N25:N26"/>
    <mergeCell ref="N31:N32"/>
    <mergeCell ref="N35:N37"/>
    <mergeCell ref="N39:N40"/>
    <mergeCell ref="N43:N44"/>
    <mergeCell ref="N46:N47"/>
    <mergeCell ref="N65:N66"/>
    <mergeCell ref="N74:N75"/>
    <mergeCell ref="N78:N80"/>
    <mergeCell ref="N82:N84"/>
    <mergeCell ref="N85:N86"/>
    <mergeCell ref="N90:N92"/>
    <mergeCell ref="N97:N98"/>
    <mergeCell ref="N100:N101"/>
    <mergeCell ref="N108:N110"/>
    <mergeCell ref="N111:N113"/>
    <mergeCell ref="N114:N115"/>
    <mergeCell ref="O4:O5"/>
    <mergeCell ref="O13:O14"/>
    <mergeCell ref="O15:O16"/>
    <mergeCell ref="O17:O18"/>
    <mergeCell ref="O25:O26"/>
    <mergeCell ref="O35:O37"/>
    <mergeCell ref="O39:O40"/>
    <mergeCell ref="O43:O44"/>
    <mergeCell ref="O46:O47"/>
    <mergeCell ref="O65:O66"/>
    <mergeCell ref="O74:O75"/>
    <mergeCell ref="O78:O80"/>
    <mergeCell ref="O82:O84"/>
    <mergeCell ref="O85:O86"/>
    <mergeCell ref="O90:O92"/>
    <mergeCell ref="O100:O101"/>
    <mergeCell ref="O108:O110"/>
    <mergeCell ref="O111:O113"/>
    <mergeCell ref="O114:O115"/>
    <mergeCell ref="P4:P5"/>
    <mergeCell ref="P13:P14"/>
    <mergeCell ref="P15:P16"/>
    <mergeCell ref="P17:P18"/>
    <mergeCell ref="P25:P26"/>
    <mergeCell ref="P36:P37"/>
    <mergeCell ref="P39:P40"/>
    <mergeCell ref="P43:P44"/>
    <mergeCell ref="P65:P66"/>
    <mergeCell ref="P74:P75"/>
    <mergeCell ref="P79:P80"/>
    <mergeCell ref="P82:P84"/>
    <mergeCell ref="P85:P86"/>
    <mergeCell ref="P91:P92"/>
    <mergeCell ref="P97:P98"/>
    <mergeCell ref="P100:P101"/>
    <mergeCell ref="P109:P110"/>
    <mergeCell ref="P112:P113"/>
    <mergeCell ref="Q13:Q14"/>
    <mergeCell ref="Q15:Q16"/>
    <mergeCell ref="Q17:Q18"/>
    <mergeCell ref="Q25:Q26"/>
    <mergeCell ref="Q35:Q37"/>
    <mergeCell ref="Q65:Q66"/>
    <mergeCell ref="Q74:Q75"/>
    <mergeCell ref="Q78:Q80"/>
    <mergeCell ref="Q82:Q84"/>
    <mergeCell ref="Q85:Q86"/>
    <mergeCell ref="Q91:Q92"/>
    <mergeCell ref="Q97:Q98"/>
    <mergeCell ref="Q100:Q101"/>
    <mergeCell ref="Q109:Q110"/>
    <mergeCell ref="Q111:Q113"/>
    <mergeCell ref="Q114:Q115"/>
    <mergeCell ref="R4:R5"/>
    <mergeCell ref="R13:R14"/>
    <mergeCell ref="R15:R16"/>
    <mergeCell ref="R17:R18"/>
    <mergeCell ref="R25:R26"/>
    <mergeCell ref="R35:R37"/>
    <mergeCell ref="R39:R40"/>
    <mergeCell ref="R43:R44"/>
    <mergeCell ref="R65:R66"/>
    <mergeCell ref="R74:R75"/>
    <mergeCell ref="R78:R80"/>
    <mergeCell ref="R82:R84"/>
    <mergeCell ref="R85:R86"/>
    <mergeCell ref="R90:R92"/>
    <mergeCell ref="R97:R98"/>
    <mergeCell ref="R100:R101"/>
    <mergeCell ref="R108:R110"/>
    <mergeCell ref="R111:R113"/>
    <mergeCell ref="R114:R115"/>
    <mergeCell ref="S4:S5"/>
    <mergeCell ref="S13:S14"/>
    <mergeCell ref="S15:S16"/>
    <mergeCell ref="S17:S18"/>
    <mergeCell ref="S25:S26"/>
    <mergeCell ref="S35:S37"/>
    <mergeCell ref="S39:S40"/>
    <mergeCell ref="S43:S44"/>
    <mergeCell ref="S46:S47"/>
    <mergeCell ref="S65:S66"/>
    <mergeCell ref="S74:S75"/>
    <mergeCell ref="S78:S80"/>
    <mergeCell ref="S82:S84"/>
    <mergeCell ref="S85:S86"/>
    <mergeCell ref="S90:S92"/>
    <mergeCell ref="S97:S98"/>
    <mergeCell ref="S100:S101"/>
    <mergeCell ref="S108:S110"/>
    <mergeCell ref="S111:S113"/>
    <mergeCell ref="S114:S115"/>
  </mergeCells>
  <pageMargins left="0.75" right="0.75" top="1" bottom="1" header="0.5" footer="0.5"/>
  <pageSetup paperSize="9" scale="3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养护清单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jojo</cp:lastModifiedBy>
  <dcterms:created xsi:type="dcterms:W3CDTF">2006-09-16T00:00:00Z</dcterms:created>
  <cp:lastPrinted>2023-08-08T05:00:00Z</cp:lastPrinted>
  <dcterms:modified xsi:type="dcterms:W3CDTF">2026-06-05T01:00:09Z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3853EA4886FB4D74864A1D50672D3D4A_13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