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明细报价表" sheetId="2" r:id="rId1"/>
  </sheets>
  <definedNames>
    <definedName name="_xlnm._FilterDatabase" localSheetId="0" hidden="1">明细报价表!$A$2:$H$128</definedName>
    <definedName name="_xlnm.Print_Titles" localSheetId="0">明细报价表!$1:$2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BE0629124AA4541A9A1A3EAEC5400B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55340" y="1306830"/>
          <a:ext cx="13858875" cy="8201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E06ACE5EFFE643FAB49962A89A375A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5340" y="7402830"/>
          <a:ext cx="9601200" cy="8048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D8B3E2532E364209AE0EC0F872F276B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55340" y="11974830"/>
          <a:ext cx="7067550" cy="7467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63774959FDD14AE7AD305EB3B5F7224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381355" y="12340590"/>
          <a:ext cx="10123805" cy="7766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ADE1EE37A0184C21A34F84AF9E2F931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055340" y="27062430"/>
          <a:ext cx="13430250" cy="7543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D90087EA72A947C09012134D39F5654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055340" y="32701230"/>
          <a:ext cx="13468350" cy="7534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57C37AD2BFA341099ED6F6A62ACC7F6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055340" y="39406830"/>
          <a:ext cx="13430250" cy="7543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7668EAD424F048CC9E1ED47EF0F981B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055340" y="46112430"/>
          <a:ext cx="13439775" cy="7553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3AC685DC54B34DBEB2C24F12DF8017B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055340" y="52818030"/>
          <a:ext cx="13563600" cy="607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0CB228D5360D49BB8C3D215EDDF9485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055340" y="55345965"/>
          <a:ext cx="13468350" cy="7629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5540C6DD32D045A3A2B105ED323F42DE" descr="操场景观小品-24去尺寸-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539845" y="61346715"/>
          <a:ext cx="10058400" cy="7574915"/>
        </a:xfrm>
        <a:prstGeom prst="rect">
          <a:avLst/>
        </a:prstGeom>
      </xdr:spPr>
    </xdr:pic>
  </etc:cellImage>
  <etc:cellImage>
    <xdr:pic>
      <xdr:nvPicPr>
        <xdr:cNvPr id="110" name="ID_9BDC27ACE637426A887140F8F6C7FF0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055340" y="66343530"/>
          <a:ext cx="15344775" cy="7191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90183C985DE04C18A885294B18D518C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055340" y="74098785"/>
          <a:ext cx="14344650" cy="7038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29D9B949590149D1A59B1881461B29B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6055340" y="81880710"/>
          <a:ext cx="16354425" cy="7077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526BF2F603C24042AFD2F1B0D1C8F4DC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6055340" y="90460830"/>
          <a:ext cx="14601825" cy="7677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31888737985144ED8D08E66D0A6D6EE6" descr="图书馆门口-32去尺寸-3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6133445" y="98125280"/>
          <a:ext cx="4076700" cy="3068320"/>
        </a:xfrm>
        <a:prstGeom prst="rect">
          <a:avLst/>
        </a:prstGeom>
      </xdr:spPr>
    </xdr:pic>
  </etc:cellImage>
  <etc:cellImage>
    <xdr:pic>
      <xdr:nvPicPr>
        <xdr:cNvPr id="116" name="ID_A87F41AD7478410E9E94F4807066124A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6055340" y="102521385"/>
          <a:ext cx="13335000" cy="5219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52AAFE25C3AE4FB084F42FC49983B6F1" descr="B楼门口宣传栏-1-14去尺寸-1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6528415" y="110305850"/>
          <a:ext cx="10062845" cy="7546975"/>
        </a:xfrm>
        <a:prstGeom prst="rect">
          <a:avLst/>
        </a:prstGeom>
      </xdr:spPr>
    </xdr:pic>
  </etc:cellImage>
  <etc:cellImage>
    <xdr:pic>
      <xdr:nvPicPr>
        <xdr:cNvPr id="118" name="ID_DB6CA94F6F0A48F49635A48D6BC73A5F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6055340" y="115957350"/>
          <a:ext cx="15182850" cy="7343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8AD5CCB800A84DAA90CAD94B1A4B5BB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6055340" y="124059315"/>
          <a:ext cx="17335500" cy="837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46AE5E2646F14789AEFCEB595A952F1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055340" y="130917315"/>
          <a:ext cx="13049250" cy="8191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663B532187454C48ABBBB555D7CB44E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055340" y="137013315"/>
          <a:ext cx="13687425" cy="8172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B73B8F2D2D4B4C94AC7F50E0A1B257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3381355" y="118146195"/>
          <a:ext cx="11114405" cy="3717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2" name="ID_6BDDF21A9A2C47FE849A4213B91A7073" descr="定制景观凳子宣传栏p图-34去尺寸-3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6909415" y="149536150"/>
          <a:ext cx="10058400" cy="7531735"/>
        </a:xfrm>
        <a:prstGeom prst="rect">
          <a:avLst/>
        </a:prstGeom>
      </xdr:spPr>
    </xdr:pic>
  </etc:cellImage>
  <etc:cellImage>
    <xdr:pic>
      <xdr:nvPicPr>
        <xdr:cNvPr id="72" name="ID_EF4214F1E86046A1AA81779DE4FE173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3643610" y="131100195"/>
          <a:ext cx="5056505" cy="7070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3" name="ID_E2E850F7CCA044BD8918EBBDDA53F74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6055340" y="158246445"/>
          <a:ext cx="14154150" cy="685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0" name="ID_DE31E55542774997AEB4687E642E50A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6055340" y="165938835"/>
          <a:ext cx="15687675" cy="8096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7C4AA0684EA14147A7183EFB7ED687EB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3381355" y="148125815"/>
          <a:ext cx="12001500" cy="50184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7097977FA1DD4D2BBCD1E94AB62793D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6055975" y="189268100"/>
          <a:ext cx="3705860" cy="2319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B27F7D64815D4A3084DB3427050488E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4834870" y="192003045"/>
          <a:ext cx="3721100" cy="2435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0B0A318F83EA4AE7B5EF43538C478B39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3808075" y="7907020"/>
          <a:ext cx="1859915" cy="1417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32AFE3C174AE4AC18B11C28A0845EEF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4717395" y="195268215"/>
          <a:ext cx="1986280" cy="2950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0419AB67388042FD892EDDA7C200CF0B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3797915" y="12176125"/>
          <a:ext cx="2286635" cy="10267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DCFC50263D3F4F03B97F9223A042C86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3874115" y="13257530"/>
          <a:ext cx="1997075" cy="1082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2B04E13017CB439190385803F76DC8A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3897610" y="14483715"/>
          <a:ext cx="2878455" cy="1336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7C77CE124DC7403D87B40CFD7BCA168B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4717395" y="201251820"/>
          <a:ext cx="30480000" cy="15447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F01BE671CEE64BD3BC40EA72D735A82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4717395" y="202802490"/>
          <a:ext cx="30480000" cy="19126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AE58030864514D719595AE545CECBB2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4717395" y="206663925"/>
          <a:ext cx="30480000" cy="174713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CC858BA2CAF04E09974F37FCC6F6A9E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4717395" y="208214595"/>
          <a:ext cx="30480000" cy="203060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1" name="ID_5B572B69F7E842F480A62269D8C44C2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6055340" y="215238965"/>
          <a:ext cx="14897100" cy="685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01CB67D3BC374E2F99CC419B9349B134" descr="S弯文创展示书柜贴图-0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4789785" y="213576535"/>
          <a:ext cx="3822065" cy="1645285"/>
        </a:xfrm>
        <a:prstGeom prst="rect">
          <a:avLst/>
        </a:prstGeom>
      </xdr:spPr>
    </xdr:pic>
  </etc:cellImage>
  <etc:cellImage>
    <xdr:pic>
      <xdr:nvPicPr>
        <xdr:cNvPr id="17" name="ID_5D951A5DBEA8485DA7AC5673E507E9D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4925040" y="215548845"/>
          <a:ext cx="3760470" cy="1680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588D3FC15EBE4790A51A967D4BDAE83D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3643610" y="193114295"/>
          <a:ext cx="6934200" cy="4027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135CF39EB43244DFB7BB0A63B52FE36A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3643610" y="194002660"/>
          <a:ext cx="2514600" cy="240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EB389C2688784FF5AEFAD1B4C83189A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4717395" y="219864940"/>
          <a:ext cx="30480000" cy="14261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6064171F74A642C384431C8DCDD6000D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7241520" y="227144580"/>
          <a:ext cx="12115800" cy="6962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3" name="ID_65059D97E9A9493BB78F749C8E50A830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6055340" y="229785545"/>
          <a:ext cx="10829925" cy="456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F3F1000743254AB38672D9CBCB1AA1D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4717395" y="227423345"/>
          <a:ext cx="63500000" cy="36398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4" name="ID_8619B4F892FB4B49BE37048599F161FE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6055340" y="236875955"/>
          <a:ext cx="11687175" cy="7381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6" name="ID_BD38769BBB504B26909E7FF0AFC5A379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6055340" y="240458625"/>
          <a:ext cx="9886950" cy="7162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7" name="ID_F23D33B3FC4341BD9EC6564880B88C3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6055340" y="244256560"/>
          <a:ext cx="9782175" cy="7134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8" name="ID_8C9A44469F4349A594C2D58FCADB419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6055340" y="245336695"/>
          <a:ext cx="14868525" cy="7848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4DF2B518DAF84A0EBF3231B295A536C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4930735" y="247026430"/>
          <a:ext cx="9192895" cy="4207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760A93B80BA4FCC8BFAB6F09FEEFECD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4717395" y="248268490"/>
          <a:ext cx="10287000" cy="7286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7081B78172914A159610943ACE70051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4717395" y="250428760"/>
          <a:ext cx="7258050" cy="7200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FE3CAFF604DD4FDFA51E1DB7B5DC3A5B" descr="图片1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5055215" y="252724920"/>
          <a:ext cx="2687955" cy="4850765"/>
        </a:xfrm>
        <a:prstGeom prst="rect">
          <a:avLst/>
        </a:prstGeom>
      </xdr:spPr>
    </xdr:pic>
  </etc:cellImage>
  <etc:cellImage>
    <xdr:pic>
      <xdr:nvPicPr>
        <xdr:cNvPr id="48" name="ID_C364AF5019BD4FC7878F3DCDB8965B7E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9472910" y="175194595"/>
          <a:ext cx="2607945" cy="7537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60EF73EBA4D64102965117BE8E68D603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9904710" y="174353220"/>
          <a:ext cx="1744980" cy="749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D521262381864B94A1244399264AA3D5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8849340" y="173652180"/>
          <a:ext cx="3855720" cy="610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C6CF72479F344B12BB543A6E93853267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20326985" y="173014005"/>
          <a:ext cx="899795" cy="607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D858ACF419D64E33AFD1AB4FA4CED4DF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20468590" y="172150405"/>
          <a:ext cx="617220" cy="834390"/>
        </a:xfrm>
        <a:prstGeom prst="rect">
          <a:avLst/>
        </a:prstGeom>
      </xdr:spPr>
    </xdr:pic>
  </etc:cellImage>
  <etc:cellImage>
    <xdr:pic>
      <xdr:nvPicPr>
        <xdr:cNvPr id="39" name="ID_F85514D0F150484CABCEB1EC28420CB8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20465415" y="171490005"/>
          <a:ext cx="622935" cy="635000"/>
        </a:xfrm>
        <a:prstGeom prst="rect">
          <a:avLst/>
        </a:prstGeom>
      </xdr:spPr>
    </xdr:pic>
  </etc:cellImage>
  <etc:cellImage>
    <xdr:pic>
      <xdr:nvPicPr>
        <xdr:cNvPr id="34" name="ID_FCAF74345B0540FF9C7C1EEE1B619CB5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20074890" y="170562905"/>
          <a:ext cx="1404620" cy="897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A9E82FFAE53F4F4F9B4ABF0D342F771B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20174585" y="169635170"/>
          <a:ext cx="1205230" cy="898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D391A5B3A246484FA62A839B1FBEBE95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20041235" y="163094670"/>
          <a:ext cx="1471930" cy="1106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970E5B5373634D769FB3454AD12B95BA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20647025" y="162586670"/>
          <a:ext cx="259715" cy="481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2488E4AAEE1449DDBA4F2ED8E918E358" descr="ScreenShot_2026-04-21_113834_03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20421600" y="162078670"/>
          <a:ext cx="711200" cy="481330"/>
        </a:xfrm>
        <a:prstGeom prst="rect">
          <a:avLst/>
        </a:prstGeom>
      </xdr:spPr>
    </xdr:pic>
  </etc:cellImage>
  <etc:cellImage>
    <xdr:pic>
      <xdr:nvPicPr>
        <xdr:cNvPr id="67" name="ID_EBB0BC36F6B64A15B82876518915D588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20598130" y="161570670"/>
          <a:ext cx="358140" cy="481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F15C0952FD444F8C91A18BB91631FAEF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20129500" y="160200340"/>
          <a:ext cx="1295400" cy="835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946D1D6E64D1415CB71FF0CA3B73A28A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9486880" y="158092140"/>
          <a:ext cx="2580640" cy="2077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A5B2BDAFF89F45F285AC612CE7B017D2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9201130" y="155958540"/>
          <a:ext cx="3151505" cy="21043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0EBDF52FCFE34A9AA48B2E8EC14AD9B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19449415" y="154434540"/>
          <a:ext cx="2654935" cy="1496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5ED5E6D577F449E8A99511294211918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9975830" y="152910540"/>
          <a:ext cx="1602740" cy="1496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E8DCB03BA29D4087B5A687C6206136E3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20151090" y="151386540"/>
          <a:ext cx="1252220" cy="1496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0849C20758914608A47D93DBC3D968DC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9602450" y="149862540"/>
          <a:ext cx="2349500" cy="1496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D2A9BFF138B74A6981189C765A590E7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8849340" y="145202910"/>
          <a:ext cx="3855720" cy="1180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BB60258CC360490C9E3C10372E9FE051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9381470" y="142572740"/>
          <a:ext cx="2791460" cy="7346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26DF47EF37B34F9A8DDBCCCA04339800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20032345" y="141676755"/>
          <a:ext cx="1489710" cy="698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6A348B63EBBE4FD0803D2105C2A2F49F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19337020" y="140234670"/>
          <a:ext cx="2880360" cy="1243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B2B799BA219A41D2B8B772A6DB65654C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9354800" y="139003405"/>
          <a:ext cx="2844165" cy="120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0B1F23EDF329476298E80002F92D0877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9526250" y="137669905"/>
          <a:ext cx="2501900" cy="1306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1BF544AD5AD640BDB375122652078DF2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9679920" y="136488170"/>
          <a:ext cx="2194560" cy="1152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342977DC4BD7403D8B7E8CFD6D39ECDC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9367500" y="132868670"/>
          <a:ext cx="2818765" cy="2014220"/>
        </a:xfrm>
        <a:prstGeom prst="rect">
          <a:avLst/>
        </a:prstGeom>
      </xdr:spPr>
    </xdr:pic>
  </etc:cellImage>
  <etc:cellImage>
    <xdr:pic>
      <xdr:nvPicPr>
        <xdr:cNvPr id="25" name="ID_92970E0A72C446AABB52F6156CF494BD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19189065" y="131548505"/>
          <a:ext cx="3175635" cy="1297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B58FBD7D762245A9859C6B20EF9C2595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9318605" y="130228340"/>
          <a:ext cx="2917190" cy="1297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0C401DF392A043AD87A4B82EA5AE6B1C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8880455" y="128869440"/>
          <a:ext cx="3792855" cy="133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834A87C6AD0244F1A5472563B146E084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8975070" y="127637540"/>
          <a:ext cx="3603625" cy="120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5B07622FFD543BCA280654C9153DF01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8975070" y="126392940"/>
          <a:ext cx="3604260" cy="12153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7112FDF57FED41A98FE611F3B6F656CB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9676110" y="119673370"/>
          <a:ext cx="2201545" cy="1497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F4E8694BB0204F77890C62824F814C10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9634200" y="118049040"/>
          <a:ext cx="2285365" cy="1597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3" name="ID_B0B32D5E24704A9EA3A79F9ED373D9EC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9323050" y="116434870"/>
          <a:ext cx="2907665" cy="158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5858022BF52744768AE2223B6A810A8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9709765" y="114910870"/>
          <a:ext cx="2134870" cy="14973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<sst xmlns="http://schemas.openxmlformats.org/spreadsheetml/2006/main" count="385" uniqueCount="267">
  <si>
    <t>明细报价表</t>
  </si>
  <si>
    <t>序号</t>
  </si>
  <si>
    <t>项目名称</t>
  </si>
  <si>
    <t>项目需求</t>
  </si>
  <si>
    <t>示意图</t>
  </si>
  <si>
    <t>单位</t>
  </si>
  <si>
    <t>数量</t>
  </si>
  <si>
    <t>全费用综合单价（元）</t>
  </si>
  <si>
    <t>合价（元）</t>
  </si>
  <si>
    <t>一、</t>
  </si>
  <si>
    <t>户外雕塑、景观小品类</t>
  </si>
  <si>
    <t>精神文化建设部分：精神堡垒、景观小品：以“生长的指引·温暖的陪伴”为总体理念，将校园户外精神堡垒与景观小品进行一体化设计，旨在打造兼具功能性、教育性与艺术性的环境育人载体。通过系统化、主题化的户外设计，让校园的每一处标识与景观都成为可阅读、可参与的教育场所，助力学校构建“行走中的成长课堂”。
设计思路：整体构建“多点串联、分级清晰”的户外导视与景观体系。包括四季节点、时间沙漏、阅读空间及互动景观小品等。所有设施按级次统一设计语言，确保从校园入口到各功能区块的导视逻辑清晰流畅。
材质选择：主体结构选用不锈钢复合工艺，既呈现自然温润的触感，又保障户外耐久性。基础及连接件为热镀锌钢，防锈抗风。
色彩搭配：以暖木色和米白色为基调，营造亲和温馨的氛围；点缀天蓝、草绿、明黄等明快色彩，区分不同导视层级，同时符合儿童审美偏好。
一、包含3组绽放景观小品，造型尺寸约110cm*55cm*55cm、55cm*55cm*9个、55cm*117cm*1个，材质采用不锈钢材质，配置亚克力字，画面设计及布展由投标供应商创作及深化。
二、沙漏警醒惜时景观一组，提醒学生时间如流水，外观尺寸：5600*3400mm，材质采用不锈钢材质，配置金属字不锈钢版面雕刻镂空字，画面设计及布展由投标供应商创作及深化。
三、节气景观一组：节气包含惊蛰、夏至、白露、冬至，造型尺寸控制在200cm*200cm左右，材质采用不锈钢材质，配置金属字不锈钢版面雕刻镂空字，画面设计及布展由投标供应商创作及深化。
四、操场边学生休息艺术亭2座及配套小品、创意凳、标语牌、宣传栏。材质采用不锈钢材质，画面设计及布展由投标供应商创作及深化。
五、图书馆门侧、B楼门侧、食堂门侧宣传栏，其中600cm*250cm约5组，400cm*250cm约4组，材质采用不锈钢材质，1.2mm不锈钢201板材单板切割烤漆（字体厚度70mm）及画面设计及布展由投标供应商创作及深化。
六、绽放景观：初定风帆造型（尺寸约600cm*400cm），材质采用不锈钢材质，画面设计及布展由投标供应商创作及深化。
七、井盖彩绘：彩绘面积约45平方米。画面设计及布展由投标供应商创作及深化。
备注：1.具体图案或标语或文字内容以采购人最终确认的方案为准，依据设计美观需求及现场实际情况，产品尺寸允许灵活调整±5%。
2.投标供应商需综合考虑布展效果所配套的工序完成所需的全部费用，采购人不另计费。</t>
  </si>
  <si>
    <t>项</t>
  </si>
  <si>
    <t>绽放景观小品-1</t>
  </si>
  <si>
    <t>1、定制造型：（110cm*55cm*55cm）正方形1.2mm201不锈钢定制造型（内衬不锈钢骨架）（45cm*45cm*85cm）（55cm*55cm*55cm）两个1.2mm201不锈钢定制造型（内衬不锈钢骨架）；
2、油漆调色喷涂烘烤；
3、亚克力字： 260*260mm.3㎜亚克力字背贴雪弗板5㎜；
4、布展小品配套及安装完成面恢复</t>
  </si>
  <si>
    <t>绽放景观小品-2</t>
  </si>
  <si>
    <t xml:space="preserve">1、定制造型：（55cm*55cm*9个）1.2mm201不锈钢定制造型（内衬不锈钢骨架）；
2、油漆调色喷涂烘烤；
3、 亚克力字：260*260mm.3㎜亚克力字背贴雪弗板5㎜，
4、布展小品配套及安装完成面恢复
</t>
  </si>
  <si>
    <t>绽放景观小品-3</t>
  </si>
  <si>
    <t xml:space="preserve">1、定制造型：（（55cm*117cm*1个）（55cm*120cm*2个）（底座65cm*115cm*1个）1.2mm201不锈钢定制造型（内衬不锈钢骨架）；
2、油漆调色喷涂烘烤；
3、 亚克力字：260*260mm.3㎜亚克力字背贴雪弗板5㎜，
4、布展小品配套及安装完成面恢复
</t>
  </si>
  <si>
    <t xml:space="preserve">惜时景观
</t>
  </si>
  <si>
    <t>1、主体结构：钢柱及主梁（150㎜*150㎜），侧挂（720㎜*3400㎜）内置60*60mm不锈钢方管结构框架不锈钢方管主体造型；烤漆焊接烤漆造型；
2、标语面板：主体内雕镂空字（720㎜*3400㎜）1.2mm201#不锈钢，金属字不锈钢版面雕刻展示5㎝围边字，精工打磨烤漆；
3、装饰钢架：1.2mm201#不锈钢，80*80mm不锈钢方管结构框架，5㎝不锈钢雕刻烤漆字主体不锈钢底板双面字；
4、定制大小沙漏，不锈钢上下大圆结构及锁扣，固定在梁上
5、布展小品配套及安装完成面恢复
6、外观尺寸：5600*3400mm</t>
  </si>
  <si>
    <t xml:space="preserve">惊蛰
</t>
  </si>
  <si>
    <t xml:space="preserve">1、外观尺寸：1800*2240mm
2、造型柱：（160㎜*160㎜）1.2mm201#不锈钢立柱折弯，烤漆，内贴丝印文字，侧厚160mm；
3、整版造型：20*160不锈钢方管边框；1.2mm201#不锈钢(双面)激光镂空切割侧厚90mm；6mm钢化玻璃印刷内雕玻璃；3mm厚不锈钢板切割，居中焊接；白绿黄黑色油漆调色喷涂烘烤；画面设计制作；
4、布展小品配套及安装完成面恢复
</t>
  </si>
  <si>
    <t xml:space="preserve">夏至
</t>
  </si>
  <si>
    <t xml:space="preserve">1、外观尺寸：1900*2160mm
2、侧装饰造型：1.2mm201#不锈钢双面激光镂空切割侧厚90mm；
3、整版造型：20*160不锈钢方管边框；1.2mm201#不锈钢(双面)激光镂空切割侧厚90mm；6mm钢化玻璃印刷内雕玻璃；3mm厚不锈钢板切割，居中焊接；白蓝黑黄色油漆调色喷涂烘烤；画面设计制作；
4、布展小品配套及安装完成面恢复
</t>
  </si>
  <si>
    <t xml:space="preserve">白露
</t>
  </si>
  <si>
    <t xml:space="preserve">1、外观尺寸：1585*2160mm
2、侧装饰造型：1.2mm201#不锈钢双面激光镂空切割侧厚90mm；
3、整版造型：20*160不锈钢方管边框；1.2mm201#不锈钢(双面)激光镂空切割侧厚90mm；6mm钢化玻璃印刷内雕玻璃；3mm厚不锈钢板切割，居中焊接；白蓝黑黄色油漆调色喷涂烘烤；画面设计制作；
4、布展小品配套及安装完成面恢复
</t>
  </si>
  <si>
    <t xml:space="preserve">冬至
</t>
  </si>
  <si>
    <t xml:space="preserve">1、外观尺寸：1800*2240mm
2、造型柱：（160㎜*160㎜）1.2mm201#不锈钢立柱折弯，烤漆，内贴丝印文字，侧厚160mm；
3、整版造型：20*160不锈钢方管边框；1.2mm201#不锈钢(双面)激光镂空切割侧厚90mm；6mm钢化玻璃印刷内雕玻璃；3mm厚不锈钢板切割，居中焊接；白绿黄黑色油漆调色喷涂烘烤；画面设计制作；
4、布展小品配套及安装完成面恢复
</t>
  </si>
  <si>
    <t xml:space="preserve">操场景观亭（小）
</t>
  </si>
  <si>
    <t xml:space="preserve">1、外观尺寸：1880*2860*1200mm
2、亭子造型：201不锈钢整体造型定制1.2厚度，内置加强筋龙骨不锈钢方管5*5加固，外封不锈钢，对角内折拼焊接。金属面烤漆；
3、桌凳定制：1.2mm201不锈钢整体造型定制，上铺硬包。金属面烤漆；
4、布展小品配套及安装完成面恢复
</t>
  </si>
  <si>
    <t>组</t>
  </si>
  <si>
    <t xml:space="preserve">操场景观亭（大）
</t>
  </si>
  <si>
    <t xml:space="preserve">1、外观尺寸：3000*2860*1200mm
2、亭子造型：201不锈钢整体造型定制1.2厚度，内置加强筋龙骨不锈钢方管5*5加固，外封不锈钢，对角内折拼焊接。金属面烤漆；
3、桌凳定制：1.2mm201不锈钢整体造型定制，上铺硬包。金属面烤漆；
4、布展小品配套及安装完成面恢复
</t>
  </si>
  <si>
    <t xml:space="preserve">操场景观小品8套
</t>
  </si>
  <si>
    <r>
      <rPr>
        <sz val="12"/>
        <rFont val="黑体"/>
        <charset val="134"/>
      </rPr>
      <t>1、外观尺寸：2160~3400*1700mm</t>
    </r>
    <r>
      <rPr>
        <sz val="12"/>
        <color theme="1"/>
        <rFont val="黑体"/>
        <charset val="134"/>
      </rPr>
      <t xml:space="preserve">
2、1.2mm不锈钢围边201板材切割焊接烤漆，侧厚70mm，人物造型5mm不锈钢单板切割烤漆（人物丝印，油漆烤漆颜色）；
3、1.2mm不锈钢201板材围边切割焊接 烤漆（字体厚度7cm）
4、布展小品配套及安装完成面恢复</t>
    </r>
  </si>
  <si>
    <t>中庭凳子-1</t>
  </si>
  <si>
    <t xml:space="preserve">1、外观尺寸：6720*2900mm；
2、定制标语牌：立柱1.2mm201#不锈钢焊接，金属烤漆，侧厚120mm；3㎜亚克力字背贴雪弗板5㎜；
3、定制不锈钢烤漆座椅，1.2mm201#不锈钢造型焊接多色彩色烤漆，内置40*40不锈钢方管结构；
4、布展小品配套及安装完成面恢复
</t>
  </si>
  <si>
    <t>中庭凳子-2</t>
  </si>
  <si>
    <t xml:space="preserve">1、外观尺寸：6720*2900mm；
2、定制标语牌：立柱1.2mm201#不锈钢焊接，金属烤漆，侧厚120mm；3㎜亚克力字背贴雪弗板5㎜；
3、定制不锈钢烤漆座椅，1.2mm201#不锈钢造型焊接多色彩色烤漆，内置40*40不锈钢方管结构；
4、布展小品配套及安装完成面恢复
</t>
  </si>
  <si>
    <t>中庭凳子-3</t>
  </si>
  <si>
    <t xml:space="preserve">1、外观尺寸：7690*2900mm；
2、定制标语牌：立柱1.2mm201#不锈钢焊接，金属烤漆，侧厚120mm；3㎜亚克力字背贴雪弗板5㎜；
3、定制不锈钢烤漆座椅，1.2mm201#不锈钢造型焊接多色彩色烤漆，内置40*40不锈钢方管结构；
4、布展小品配套及安装完成面恢复
</t>
  </si>
  <si>
    <t>中庭凳子-4</t>
  </si>
  <si>
    <t xml:space="preserve">1、外观尺寸：5690*2900mm；
2、定制标语牌：立柱1.2mm201#不锈钢焊接，金属烤漆，侧厚120mm；3㎜亚克力字背贴雪弗板5㎜；
3、定制不锈钢烤漆座椅，1.2mm201#不锈钢造型焊接多色彩色烤漆，内置40*40不锈钢方管结构；
4、布展小品配套及安装完成面恢复
</t>
  </si>
  <si>
    <t>图书馆门口
宣传栏-1</t>
  </si>
  <si>
    <t xml:space="preserve">1、外观尺寸：4810*2210mm；
2、框架主体造型：主结构方管100mm*100mm，小立柱方管60*60mm，不锈钢方管造型焊接，1.2mm201不锈钢侧厚60mm；橙色蓝色白色油漆调色喷漆烘烤；
3、前开式液压宣传栏：1.2mm201#不锈钢箱体厚度140+70前翻盖 前开前看8mm钢化玻璃 液压杆开启；
4、文字：1.2mm不锈钢201板材单板切割烤漆（字体厚度70mm）,含支撑结构；
5、布展小品配套及安装完成面恢复
</t>
  </si>
  <si>
    <t>图书馆门口
宣传栏-2</t>
  </si>
  <si>
    <t xml:space="preserve">1、外观尺寸：3300*2200mm；
2、框架主体造型：主结构方管100mm*100mm，小立柱方管60*60mm，不锈钢方管造型焊接，1.2mm201不锈钢折弯造型侧厚60mm；文字丝印，橙色蓝色白色油漆调色喷漆烘烤；
3、前开式液压宣传栏：1.2mm201#不锈钢箱体厚度140+70前翻盖 前开前看8mm钢化玻璃 液压杆开启；
4、文字：1.2mm不锈钢201板材单板切割烤漆（字体厚度70mm）,含支撑结构；
5、布展小品配套及安装完成面恢复
</t>
  </si>
  <si>
    <t xml:space="preserve">B楼门口宣传栏-1
</t>
  </si>
  <si>
    <t xml:space="preserve">1、外观尺寸：6050*2920mm；
2、框架主体造型：主结构方管100mm*100mm，小立柱方管60*60mm，不锈钢方管造型焊接，1.2mm201不锈钢造型；文字丝印，橙色蓝色白色油漆调色喷漆烘烤；
3、展示展板：四周80*80mm不锈钢方管焊接面板1.2mm201#不锈钢居中焊接；画面设计制作，
4、文字：1.2mm不锈钢201板材单板切割烤漆（字体厚度70mm）,含支撑结构；
5、布展小品配套及安装完成面恢复
</t>
  </si>
  <si>
    <t xml:space="preserve">B楼门口宣传栏-2
</t>
  </si>
  <si>
    <t xml:space="preserve">1、外观尺寸：5860*2650mm；
2、框架主体造型：主结构方管100mm*100mm，小立柱方管60*60mm，不锈钢方管造型焊接，1.2mm201不锈钢造型；文字丝印，橙色蓝色白色油漆调色喷漆烘烤；
3、展示展板：四周100*100mm不锈钢方管焊接面板1.2mm201#不锈钢居中焊接；画面设计制作，
4、文字：1.2mm不锈钢201板材单板切割烤漆（字体厚度70mm）,含支撑结构；
5、布展小品配套及安装完成面恢复
</t>
  </si>
  <si>
    <t xml:space="preserve">食堂门口宣传栏-1
</t>
  </si>
  <si>
    <t xml:space="preserve">1、外观尺寸：5700*2800mm；
2、框架主体造型：主结构方管100mm*100mm，小立柱方管60*60mm，不锈钢方管造型焊接，1.2mm201不锈钢造型，橙色绿色油漆调色喷漆烘烤；
3、展示展板：四周100*100mm不锈钢方管焊接面板1.2mm201#不锈钢居中焊接；画面设计制作；
4、布展小品配套及安装完成面恢复
</t>
  </si>
  <si>
    <t xml:space="preserve">食堂门口宣传栏-2
</t>
  </si>
  <si>
    <t xml:space="preserve">1、外观尺寸：3210*2450mm；
2、框架主体造型：主结构方管100mm*100mm，小立柱方管60*60mm，不锈钢方管造型焊接，1.2mm201不锈钢造型，橙色绿色油漆调色喷漆烘烤；
3、展示展板：四周100*100mm不锈钢方管焊接面板1.2mm201#不锈钢居中焊接；画面设计制作；
4、布展小品配套及安装完成面恢复
</t>
  </si>
  <si>
    <t>二楼平台隔断花箱</t>
  </si>
  <si>
    <t>1、外观尺寸：4100*1100*400mm；
2、定制花箱：1.2m304#不锈钢切割烤漆，内置40*40*3不锈钢方管龙骨,表面喷涂烤漆。(双层花箱）；
3、内置竹编泥土蓝，花箱绿植；
4、布展小品配套</t>
  </si>
  <si>
    <t xml:space="preserve">绽放景观
</t>
  </si>
  <si>
    <t xml:space="preserve">1、上部不锈钢造型外观尺寸：5943*3700*535mm
2、风帆造型不锈钢侧厚200mm凸起70mm；
3、小龙人及其他造型不锈钢围边立体字侧厚80mm；
4、上部及底座处不锈钢烤漆立体字；
5、不锈钢造型凳；
6、橙色白色油漆调色喷漆烘烤
7、布展小品配套及安装完成面恢复
8、最终呈现样式符合方案效果图；
</t>
  </si>
  <si>
    <t xml:space="preserve">定制景观凳子
宣传栏
</t>
  </si>
  <si>
    <t>1、不锈钢景观凳子，约24m长，橙色白色油漆调色喷漆烘烤；
2、不锈钢烤漆定制造型宣传栏，外包尺寸3818*2000mm；
3、电子屏全彩P3，含安装，显示屏尺寸2418*1360mm；
4、布展小品配套及安装完成面恢复
5、最终呈现样式符合方案效果图；</t>
  </si>
  <si>
    <t>井盖彩绘
+清漆保护涂层</t>
  </si>
  <si>
    <t>1、地面井盖彩绘，清漆保护
2、彩绘面积约45㎡</t>
  </si>
  <si>
    <t>二、</t>
  </si>
  <si>
    <t>文化墙</t>
  </si>
  <si>
    <t>以“润物无声·成长有痕”为核心理念，将校园室内文化墙打造为视觉叙事纽带。每一面墙不仅是装饰，更是课程延展、行为引导与荣誉展示的立体教科书，让学生在日常穿行中获得潜移默化的文化浸润。
材质选择：展示版面采用亚克力、雪弗板等复合工艺，画面细腻、更换便捷。收边采用实木线条或哑光金属条，提升精致度。
色彩搭配：以原木色、米白为基底，营造温暖柔和的视觉氛围；重点区域点缀草绿、暖黄，匹配儿童心理偏好。校训等核心精神表达采用沉稳的深木色或墨绿，形成视觉重心。
通过系统化、模块化、互动化的设计，本方案让室内文化墙成为校园中最有生命力的“第二课堂”。
一、笑脸墙：外观尺寸约：10000*4400mm、钢架结构、外封有机板、表面贴装饰板打底，印刷宣绒布粘贴。画面设计及布展由投标供应商创作及深化。
二、校园主题墙：外观尺寸约：10000*4400mm、钢架结构，外封有机板，不锈钢方管边框电镀烤漆；柱子包碳晶板。画面设计及布展由投标供应商创作及深化。
三、师资风采墙：外观尺寸约：21000*4400mm、钢架结构，外封有机板，表面贴12mm丝印玻璃，宣绒墙布UV丝印打印，黑钛金不锈钢踢脚线防指纹等。画面设计及布展由投标供应商创作及深化。
备注：1.具体图案或标语或文字内容以采购人最终确认的方案为准，依据设计美观需求及现场实际情况，产品尺寸允许灵活调整±5%
2.投标供应商需综合考虑布展效果所配套的工序完成所需的全部费用，采购人不另计费。</t>
  </si>
  <si>
    <t xml:space="preserve">笑脸墙
  </t>
  </si>
  <si>
    <t xml:space="preserve">1、外观尺寸：10300*4400mm
2、文化墙造型墙面：钢架结构，外封有机板，表面贴装饰板打底，印刷宣绒布粘贴；
3、柱面5cm白色学雪弗板3mm瓷白亚克力UV丝印；墙面照片插槽，底板雕印花和刻字；整体画面设计制作；
4、最终呈现样式符合方案效果图；
</t>
  </si>
  <si>
    <t xml:space="preserve">校园主题墙
  </t>
  </si>
  <si>
    <t xml:space="preserve">1、外观尺寸：10260*4400mm
2、文化墙造型墙面：钢架结构，外封有机板，不锈钢方管边框电镀烤漆；柱子包碳晶板；
3、墙面不锈钢折弯造型，内容丝印，双面侧面印字，正面图案彩印；整体画面设计制作；
4、滑轨及点位光源安装调试；
5、最终呈现样式符合方案效果图；
</t>
  </si>
  <si>
    <t xml:space="preserve">师资风采墙
  </t>
  </si>
  <si>
    <t xml:space="preserve">1、外观尺寸：21050*4400mm
2、文化墙造型墙面：钢架结构，外封有机板，表面贴12mm丝印玻璃，宣绒墙布UV丝印打印，黑钛金不锈钢踢脚线防指纹等；
3、定制金属不锈钢烤漆字，亚克力水晶字，照片插槽，亚克力雕刻造型等，整体画面设计制作；
4、最终呈现样式符合方案效果图；
</t>
  </si>
  <si>
    <t>三、</t>
  </si>
  <si>
    <t>图书馆文化布展</t>
  </si>
  <si>
    <t>以“阅见世界·静享成长”为核心理念，将图书室定位为集阅读、探索、交流、休憩于一体的复合型文化空间，不再只是藏书与阅览的场所，更是学生自主学习的“第二课堂”和心灵栖息地。
设计思路：遵循“动静分区、融合自然、激发兴趣”的原则，包含集中阅览区、分散休闲阅读区、小型分享活动区。采用灵活可变的家具布局，支持个人静读、小组讨论、班级共读及阅读分享会等多种场景。书架高度适配不同年级学生的视线与取用习惯，低年级区域以绘本架、主题盒为主，高年级区域设置开放式书架与独立自习卡座。
空间规划：临窗区域设置地台或阶梯式阅读区，充分利用自然采光，营造温暖舒适的阅读角落；中部布置低矮书架与圆形软包坐垫，形成通透灵活的流动空间；深处设置半围合的活动区，用于故事会、读书沙龙等。
材质选择：书架及桌椅主材选用环保实木多层板或原木饰面，表面哑光开放漆，触感温润，标识及展示板采用亚克力+雪弗板组合，画面清晰且更新便捷。
色彩搭配：以原木色、米白、浅灰为基调，营造安静平和的阅读氛围；点缀草绿、天蓝、暖橙等明快色彩于坐垫、书架背板及导视系统，激发好奇心与活力，同时避免视觉疲劳。
通过系统化、人性化的设计，本方案让图书室成为校园中最具吸引力的“精神灯塔”。图书馆布展面积约1000㎡。拟计划分为9个功能区域布展，实现图书馆功能性需求。
一、展示区1（读书区）：包含阶梯展示书架（水平面积约60㎡）、实木书柜展架（配套展示软膜灯箱（立面尺寸约6.7m*2m））、中华礼仪展示墙（钢架实木墙面、展示墙面面积约28㎡）、古典文学摘要雕刻树木隔断、局部空间实木楼梯及隔墙、实木互动电脑展台约16m、文创电子互动墙面、展示灯箱墙面约29㎡、局部弧形实木多层板饰面地台、文创造型椅。基层结构均采用钢架基层。画面设计及布展由投标供应商创作及深化。
二、展示区2（休息区）：包含茶水休息区（水吧服务区吧台及立柜（立面面积不低于16㎡，含大理石台面、不锈钢水池、龙头及五金配件；休闲桌椅及地毯）、休息读书区（木质圆弧组合卡座，含书架，弧长不低于4.5m；实木展示作品集书柜（立面面积约32㎡）；名人字画文创实木展示柜（立面面积约72㎡）；实木凳（平面尺寸500*500mm） ，画面设计及布展由投标供应商创作及深化。
三、展示区3（文化底蕴区）：包含玻璃展示柜（古诗，书画摘要展示，展柜尺寸约3.2m*1m*1m）；灌木文创造型展示柜（文创宣传展板设计，展柜尺寸约4m*1.2m*1m）;4组文创小品造型；展示柜（含软包坐凳、灯箱，长度约11m）。画面设计及布展由投标供应商创作及深化。
四、展示区4（文创区）：木质S弯文创展示书柜（立面面积约80㎡，隔墙（轻钢龙骨隔墙，双面封防火板基层，双面饰面贴碳晶板，面积约40㎡）；展示柜（含软包坐凳、灯箱，长度约12m）；阅读区桌椅（约6组（一桌四椅）；文创干景及花箱；文创雕刻文学史展示柜（含软包坐凳、灯箱，高度约3.4m）。画面设计及布展由投标供应商创作及深化。
五、展示区5（主入口区）：入户两侧（浮雕）文化墙（含浮雕、周边墙面装饰，立面面积约16㎡）、主大门入户（内雕玻璃）两侧文化墙（含配套框材及固定用结构，立面面积约13㎡）、大门主背景不锈钢烤漆书架造型背景（含背面整体封闭，封闭立面约35㎡；外观尺寸约10m*3m）；休息区学生手工组合展示柜（尺寸约3.2m*1m）、吧台定制（大理石台面，钢架基层，实木柜体，内置灯光，文化logo雕刻，外观尺寸：4.5m*1.2m）、地面彩色文创贴（面积约45㎡）、文创休息桌椅（外形平面尺寸约1.2m*1.2m） 。画面设计及布展由投标供应商创作及深化。
六、展示区6（书海展示区）：木质文创展示书柜（立面面积约37㎡，含软膜灯箱造型）、圆形岛式木质文创展示书柜（尺寸约1.8m*1.6m*1.8m，含软膜灯箱造型）、实木多层板饰面地台（面积约132㎡）配特殊造型展示装饰柜（立面面积约56㎡、含软膜灯箱造型）、阅读区的5组桌椅（一桌四椅，桌面约2.6㎡）。画面设计及布展由投标供应商创作及深化。
七、展示区7（行政文化区）：学校简介及大事件介绍墙面造型及布展（墙面面积约40㎡）、历任校长及学校名人（墙面面积约20㎡）、荣誉墙文创造型（墙面面积约45㎡）、造型休息凳子制作（外圈长度约15m，至椅背顶高度约0.85m）画面设计及布展由投标供应商创作及深化。
八、展示区8（蛟龙号模型区）：墙面模拟海洋区域（模拟幕布打灯光等；墙面面积约90㎡）、蛟龙号模型，外观尺寸约2.2m*1m*1m.画面设计及布展由投标供应商创作及深化。
九、展示区9（活火山石空间）：仿生恐龙化石4套，区域内石景、仿真干景布置（面积约214㎡），画面设计及布展由投标供应商创作及深化。
备注：1.具体图案或标语或文字内容以采购人最终确认的方案为准，依据设计美观需求及现场实际情况，产品尺寸允许灵活调整±5%。
2.投标供应商需综合考虑布展效果所配套的工序完成所需的全部费用，采购人不另计费。</t>
  </si>
  <si>
    <t>展示区1-阶梯展示书架</t>
  </si>
  <si>
    <t>1、水平面积约60㎡
2、展示楼梯约16步，书架矮柜4组，矮柜脚凳软包垫.木基层上铺设复合地板；墙面内嵌老子，庄子，孔子，孟子文学摘要软膜灯箱，
3、成品钢架基层；
4、最终呈现样式符合方案效果图；</t>
  </si>
  <si>
    <t>展示区1-展示书架</t>
  </si>
  <si>
    <t>1、成品书柜展架，配套展示软膜灯箱；
2、立面尺寸：6720*2000mm；
3、最终呈现样式符合方案效果图；</t>
  </si>
  <si>
    <t>展示区1-中华礼仪展示墙面灯箱</t>
  </si>
  <si>
    <t>1、成品钢架实木墙面；
2、墙面内嵌老子，庄子，孔子，孟子文学摘要软膜灯箱；
3、展示墙面面积约28平㎡；
4、最终呈现样式符合方案效果图；</t>
  </si>
  <si>
    <t>展示区1-树木文创雕刻文学史隔断造型</t>
  </si>
  <si>
    <t>1、古典文学摘要雕刻树木文字雕刻造型隔断；
2、隔断面积约22㎡；
3、最终呈现样式符合方案效果图；</t>
  </si>
  <si>
    <t>展示区1-大圆弧实木楼梯</t>
  </si>
  <si>
    <t>1、成品钢结构组件，实木楼梯定制安装，两侧不锈钢栏杆扶手；
2、楼梯投影面积约13㎡；
3、最终呈现样式符合方案效果图；</t>
  </si>
  <si>
    <t>展示区1-弧形楼梯隔墙</t>
  </si>
  <si>
    <t>1、弧形楼梯隔墙：成品钢结构组件，双面基层阻燃板，双面木纹碳晶板贴面；
2、隔墙面积约23㎡；
3、最终呈现样式符合方案效果图；</t>
  </si>
  <si>
    <t>展示区1-互动电脑展台定制</t>
  </si>
  <si>
    <t>1、实木互动电脑展台桌椅定制安装，
2、电脑展台长度约16m；
3、含配套成品钢架；
4、最终呈现样式符合方案效果图；</t>
  </si>
  <si>
    <t>展示区1-互动屏幕墙面</t>
  </si>
  <si>
    <t>1、文创电子互动屏幕，约80寸；
2、屏幕周边暗藏软膜灯箱</t>
  </si>
  <si>
    <t>展示区1-展示灯箱墙面</t>
  </si>
  <si>
    <t>1、成品钢架实木墙面；
2、墙面内嵌文学摘要软膜灯箱；
3、展示墙面面积约29㎡；
4、最终呈现样式符合方案效果图；</t>
  </si>
  <si>
    <t>展示区1-地台及彩贴</t>
  </si>
  <si>
    <t>1、弧形实木多层板饰面地台，面积约18㎡;
2、定制钢架结构，阻燃板基层，地台抬高约450mm;
3、含台阶</t>
  </si>
  <si>
    <t>展示区1-隔墙</t>
  </si>
  <si>
    <t>1、轻钢龙骨隔墙，双面封防火板基层，单面饰面贴碳晶板；
2、隔墙面积约14㎡；
3、含结构加强钢骨架；</t>
  </si>
  <si>
    <t>展示区1-文创造型椅</t>
  </si>
  <si>
    <t>1、文创造型椅</t>
  </si>
  <si>
    <t>个</t>
  </si>
  <si>
    <t>展示区2-茶水展示柜</t>
  </si>
  <si>
    <t>1、水吧服务区吧台及立柜，立面面积约16㎡
2、成品定制安装；
3、含台面大理石、不锈钢水池、龙头及五金配件；
4、最终呈现样式符合方案效果图；</t>
  </si>
  <si>
    <t>展示区2-成品休闲桌椅及地毯</t>
  </si>
  <si>
    <t>1、定制成品桌椅、地毯
2、最终呈现样式符合方案效果图；</t>
  </si>
  <si>
    <t>展示区2-圆梦长廊亭展示凳</t>
  </si>
  <si>
    <t>1、木质圆弧组合卡座，含书架，弧长约4.5m；
2、定制圆桌及造型凳；
3、最终呈现样式符合方案效果图；</t>
  </si>
  <si>
    <t>展示区2-展示作品集书柜</t>
  </si>
  <si>
    <t>1、定制展示柜，立面约31㎡；
2、实木多层板及软膜展示灯箱；
3、最终呈现样式符合方案效果图；</t>
  </si>
  <si>
    <t>展示区2-名人字画文创展示介绍墙和展示柜</t>
  </si>
  <si>
    <t>1、定制6组展示柜，立面共约72㎡；
2、实木多层板及软膜展示灯箱；
3、最终呈现样式符合方案效果图；</t>
  </si>
  <si>
    <t>展示区2-隔墙</t>
  </si>
  <si>
    <t>1、轻钢龙骨隔墙，双面封防火板基层，双面饰面贴碳晶板；
2、隔墙面积约68㎡；</t>
  </si>
  <si>
    <t>展示区2-方凳展示</t>
  </si>
  <si>
    <t>1、定制实木凳，平面尺寸500*500mm</t>
  </si>
  <si>
    <t>展示区3-玻璃展示柜</t>
  </si>
  <si>
    <t>1、玻璃展示柜，古诗，书画摘要展示；
2、尺寸：3200*1000*1000mm；
3、最终呈现样式符合方案效果图；</t>
  </si>
  <si>
    <t>展示区3-灌木文创造型展示柜</t>
  </si>
  <si>
    <t>1、诗书画韵展示柜，仿真灌木造型搭建，文创宣传展板设计
2、尺寸：4000*1200*1000mm；
3、最终呈现样式符合方案效果图；</t>
  </si>
  <si>
    <t>展示区3-造型小品</t>
  </si>
  <si>
    <t>1、定制文创小品造型
2、最终按实结算</t>
  </si>
  <si>
    <t>展示区3-展示柜</t>
  </si>
  <si>
    <t>1、展示柜，含软包坐凳、灯箱；
2、尺寸：长11300mm；
3、最终呈现样式符合方案效果图；</t>
  </si>
  <si>
    <t>展示区4-S弯文创展示书柜</t>
  </si>
  <si>
    <t>1、木质S弯文创展示书柜，立面面积约80㎡;
2、含灯箱造型；
3、最终呈现样式符合方案效果图；</t>
  </si>
  <si>
    <t>展示区4-S弯文创展示书柜文创结合</t>
  </si>
  <si>
    <t>1、轻钢龙骨隔墙，双面封防火板基层，双面饰面贴碳晶板；
2、隔墙面积约40㎡；
3、含结构加强钢骨架；</t>
  </si>
  <si>
    <t>展示区4-展示柜</t>
  </si>
  <si>
    <t>1、展示柜，含软包坐凳、灯箱；
2、尺寸：长12000mm；
3、最终呈现样式符合方案效果图；</t>
  </si>
  <si>
    <t>展示区4-阅读区桌椅</t>
  </si>
  <si>
    <t>1、定制成品桌椅，每套桌子平面尺寸1400*1800mm,椅子4张；
2、最终呈现样式符合方案效果图；</t>
  </si>
  <si>
    <t>展示区4-造型干景及花箱</t>
  </si>
  <si>
    <t>1、定制花箱；
2、干花绿植造型</t>
  </si>
  <si>
    <t>展示区4-树木文创雕刻文学史隔断休息凳子造型</t>
  </si>
  <si>
    <t>1、木质树木造型文创雕刻文学史展示柜及休息凳子造型，含灯箱；
2、高度3440mm;
3、含钢骨架；
4、最终呈现样式符合方案效果图；</t>
  </si>
  <si>
    <t>展示区5-主大门入户两侧文化墙（浮雕）</t>
  </si>
  <si>
    <t>1、文化浮雕造型墙面，立面面积约16㎡;
2、含浮雕、周边墙面装饰；
3、含成品钢架安装；
4、最终呈现样式符合方案效果图；</t>
  </si>
  <si>
    <t>展示区5-主大门入户两侧文化墙（内雕玻璃）</t>
  </si>
  <si>
    <t>1、定制内雕玻璃隔断，立面面积约13㎡;
2、含配套框材及固定用结构；
3、最终呈现样式符合方案效果图；</t>
  </si>
  <si>
    <t>展示区5-大门主背景不锈钢烤漆书架造型背景</t>
  </si>
  <si>
    <t>1、外观尺寸：10000mm*3000mm*500mm；
2、不锈钢整体造型定制，内置不锈钢龙骨；
3、表面颜色喷涂，丝印文字，不锈钢字凸出围边字；
4、含背面整体封闭，封闭立面约35㎡;
5、最终呈现样式符合方案效果图；</t>
  </si>
  <si>
    <t>展示区5-休息区组合展示柜</t>
  </si>
  <si>
    <t>1、玻璃展示柜，学生手工作品展示等；
2、尺寸：3200*1000*1000mm；
3、最终呈现样式符合方案效果图；</t>
  </si>
  <si>
    <t>展示区5-成品吧台定制</t>
  </si>
  <si>
    <t>1、外观尺寸：4500mm*1200mm*1000mm；
2、大理石台面，钢架基层，实木柜体，内置灯光，文化logo雕刻；
3、最终呈现样式符合方案效果图；</t>
  </si>
  <si>
    <t>展示区5-地面彩色文创贴</t>
  </si>
  <si>
    <t>1、地面彩贴，含设计制作安装；
2、彩贴面积约45㎡</t>
  </si>
  <si>
    <t>展示区5-休息区文创休息桌椅</t>
  </si>
  <si>
    <t>1、造型文创休息桌椅，外形平面尺寸约1200*1200mm</t>
  </si>
  <si>
    <t>展示区6-展示装饰柜</t>
  </si>
  <si>
    <t>1、木质文创展示书柜，立面面积约37㎡;
2、含软膜灯箱造型；
3、最终呈现样式符合方案效果图；</t>
  </si>
  <si>
    <t>展示区6-中岛展示装饰柜</t>
  </si>
  <si>
    <t>1、圆形岛式木质文创展示书柜，外观尺寸约1800*1600*1800mm;
2、含软膜灯箱造型；
3、最终呈现样式符合方案效果图；</t>
  </si>
  <si>
    <t>展示区6-地台</t>
  </si>
  <si>
    <t>1、实木多层板饰面地台，面积约132㎡;
2、定制钢架结构，阻燃板基层，地台抬高约450mm;
3、含台阶</t>
  </si>
  <si>
    <t>展示区6-特殊造型展展示装饰柜</t>
  </si>
  <si>
    <t>1、多段弧形木质文创展示书柜，立面面积约56㎡;
2、含软膜灯箱造型；
3、最终呈现样式符合方案效果图；</t>
  </si>
  <si>
    <t>展示区6-阅读区的桌椅</t>
  </si>
  <si>
    <t>展示区7-学校简介及大事件介绍</t>
  </si>
  <si>
    <t>1、学校简介及大事件介绍墙面造型及布展，墙面面积约40m2;
2、含整个墙面钢架基层、阻燃板、石膏板等封面；
3、含墙面造型木板、木纹铝方通、定制花箱及仿真绿植等；
4、含图片文字设计制作安装；
5、最终呈现样式符合方案效果图；</t>
  </si>
  <si>
    <t>展示区7-历任校长及学校名人</t>
  </si>
  <si>
    <t>1、历任校长及学校名人介绍墙面造型及布展，墙面面积约20㎡;
2、含整个墙面钢架基层、阻燃板、石膏板等封面；
3、含墙面造型木板、木纹铝方通、定制花箱及仿真绿植等；
4、含图片文字设计制作安装；
5、最终呈现样式符合方案效果图；</t>
  </si>
  <si>
    <t>展示区7-荣誉墙文创造型</t>
  </si>
  <si>
    <t>1、荣誉墙展望未来文创墙面造型及布展，墙面面积约45㎡;
2、含整个墙面钢架基层、阻燃板、石膏板等封面；
3、含墙面造型木饰面书架、木饰面台阶、软包坐凳等；
4、含图片文字设计制作安装；
5、最终呈现样式符合方案效果图；</t>
  </si>
  <si>
    <t>展示区7-云栖草樘休息亭</t>
  </si>
  <si>
    <t>1、造型休息凳子制作，外圈长度约15m，至椅背顶高度约850mm;
2、整体钢架结构、阻燃板基层、玻璃钢面层、木饰面板面层、暗藏灯带等；
3、圈内布置绿植、柱面装饰；
4、最终呈现样式符合方案效果图；</t>
  </si>
  <si>
    <t>展示区8-蛟龙号模型区</t>
  </si>
  <si>
    <t>1、定制蛟龙号模型，外观尺寸约2200*1000*1000mm;
2、墙面模拟海洋区域，钢架结构、阻燃板基层、不锈钢灯箱，双层夹胶玻璃注水，模拟海洋场景模拟幕布打灯光等；墙面面积约90㎡；
3、含整体防水处理；
4、地面浇筑基层，地面贴地胶，镶嵌低压灯带,地面面积约103㎡;
5、各种文字制作安装；
6、最终呈现样式符合方案效果图；</t>
  </si>
  <si>
    <t>展示区9-A楼活火山石空间打造</t>
  </si>
  <si>
    <t>1、区域面积约74㎡;
2、墙面彩绘，地面局部改造基层；
3、仿生恐龙化石2套，区域内石景、仿真干景布置，
4、含氛围射灯布置；
5、最终呈现样式符合方案效果图；</t>
  </si>
  <si>
    <t>图书馆火山石空间打造</t>
  </si>
  <si>
    <t>1、区域面积约140㎡;
2、墙面彩绘，地面局部改造基层；
3、仿生恐龙化石2套，区域内石景、仿真干景布置，
4、含氛围射灯布置；
5、最终呈现样式符合方案效果图；</t>
  </si>
  <si>
    <t>四、</t>
  </si>
  <si>
    <t>少先队室及读书角布展</t>
  </si>
  <si>
    <t>少先队室设计说明：以“信仰红”为核心视觉语言，融合历史的厚重感与新时代的蓬勃朝气，打造兼具仪式感与成长力的少先队专属空间。整体设计遵循“浸润式教育”理念，让每一处细节都成为少先队精神的无声传递者。
空间规划：室内划分为四大功能区——入口处左侧，以时间轴形式呈现少先队发展历程；临窗区域，设置“领航人”主题墙，展示党和国家领导人对少先队工作的关怀；中央为宣誓及活动区，预留可灵活布置的开放场地，用于入队仪式、队课学习；入口处右侧设队史荣誉柜与作品展示台，利用自然采光营造宁静的学习氛围。
材质与细节：部分墙面采用哑光红色艺术漆，搭配暖木色展板边框，降低反光以增强视觉舒适度；所有展陈均采用亚克力加雪弗板形式，通过多层叠加工艺呈现立体层次感，画面清晰耐久、安装平整度高，既保留庄重气质，又便于后期内容更新维护。
通过色彩、材质与功能的有机融合，本方案旨在为少先队员构建一处可感知、可参与、可铭记的红色成长基地。                                                                                                                 读书角设计说明：以“阳光里的阅读派对”为核心概念，将读书角定位为孩子们的“第二客厅”——一个可自在放松、沉浸探索、交流分享的复合型阅读空间。一楼设计采用“隔而不断，虚实相生”的手法，通过造型书柜划分动静分区：动区为会客交流区，兼顾校园接待与学生活动；静区为卡座阅读区，营造安静专注的阅读氛围。二楼连廊区域则从“被忽视的交通空间”升级为微型文化地标，支持晨间朗读、课间图书漂流、课后分享会等多种场景，真正实现高频使用与文化引领。
材质与工艺：主体结构选用木工板刷漆，确保造型稳固且表面温润；书柜局部嵌入木质格栅，增加通透感与层次变化。标识与氛围照明采用亚克力发光字及内置发光灯箱，光线柔和均匀，提升夜间使用体验与仪式感。地面与软装配合整体调性，兼顾安全与舒适。
色彩搭配：以原木色与米白色为温暖基底，营造自然放松的安全感；辅以红、黄、蓝、绿等缤纷彩色作为跳跃点缀，体现在坐垫、靠包或墙面装饰中，形成“宁静中见活泼”的视觉节奏，激发孩子的阅读兴趣。
少先队室：
一、少年先锋队历史文化墙（满贴宣绒布，文字为水晶亚克力UV+雪弗板，面积约25㎡），画面设计及布展由投标供应商创作及深化。
二、领导人名言（墙面水晶亚克力UV+5mm雪弗板，面积约10㎡），画面设计及布展由投标供应商创作及深化。
三、入队誓词+少先队章程+队歌文化墙（满贴宣绒布，文字为水晶亚克力UV+雪弗板，面积约6㎡），画面设计及布展由投标供应商创作及深化。
四、标语墙（文字为水晶亚克力UV+雪弗板，面积约4㎡），画面设计及布展由投标供应商创作及深化，画面设计及布展由投标供应商创作及深化。
备注：1.具体图案或标语或文字内容以采购人最终确认的方案为准，依据设计美观需求及现场实际情况，产品尺寸允许灵活调整±5%。
2.投标供应商需综合考虑布展效果所配套的工序完成所需的全部费用，采购人不另计费。
读书角：
一、一楼读书角（木质造型书柜，外观尺寸4m*1m*0.6m），画面设计及布展由投标供应商创作及深化。
二、二楼平台读书角（墙面及地台材质均为实木、实木板造型书柜（书柜立面面积约20㎡），画面设计及布展由投标供应商创作及深化。
备注：1.具体图案或标语或文字内容以采购人最终确认的方案为准，依据设计美观需求及现场实际情况，产品尺寸允许灵活调整±5%。
2.投标供应商需综合考虑布展效果所配套的工序完成所需的全部费用，采购人不另计费。</t>
  </si>
  <si>
    <t>少年先锋队历史文化墙</t>
  </si>
  <si>
    <t>1、文化墙满贴定制定制宣绒布，整体面积约25㎡；
2、文字为水晶亚克力UV+雪弗板，设计制作安装；
3、柜子上方亚克力UV+雪弗板造型及文字；
4、最终呈现样式符合方案效果图；</t>
  </si>
  <si>
    <t>领导人名言</t>
  </si>
  <si>
    <t>1、领导人名言旗帜布+支架，约10㎡;
2、墙面水晶亚克力UV+5mm雪弗板约0.85㎡;</t>
  </si>
  <si>
    <t>入队誓词+少先队章程+队歌文化墙</t>
  </si>
  <si>
    <t>1、文化墙贴定制定制宣绒布，面积约6㎡；
2、文字图案为水晶亚克力UV+雪弗板，设计制作安装，面积约13㎡；
3、可伸缩党旗+底部支架,共2套；
4、最终呈现样式符合方案效果图；</t>
  </si>
  <si>
    <t>标语墙</t>
  </si>
  <si>
    <t>1、墙面文字图案为水晶亚克力UV+雪弗板，设计制作安装，面积约3.78㎡；</t>
  </si>
  <si>
    <t>一楼读书角</t>
  </si>
  <si>
    <t xml:space="preserve">1、木质定制造型书柜，外观尺寸4000*1000*600mm;
2、最终呈现样式符合方案效果图；
</t>
  </si>
  <si>
    <t>二楼平台读书角</t>
  </si>
  <si>
    <t>1、造型墙面约14.43m2;含实木板造型及亚克力文字；
2、实木地台，面积约20.68㎡;
3、空间区域顶梁刷多彩涂料，面积约37.2㎡;
4、多层实木板造型书柜，含灯带及座位软包，书柜立面面积约20.63㎡;
5、含发光字、软膜灯箱等；
6、最终呈现样式符合方案效果图；</t>
  </si>
  <si>
    <t>五、</t>
  </si>
  <si>
    <t>地下室文化布展</t>
  </si>
  <si>
    <t xml:space="preserve">以舒适性、功能性和安全性，以提升家长接送孩子的体验。增设标识牌，考虑人流分散，将等候区与交通区隔开，确保孩子和家长的安全
空间规划：点线结合
一、学生等候区：（造型书柜、座凳软包、软膜卡布灯箱 ，立面面积约28㎡），画面设计及布展由投标供应商创作及深化。
二、家长等候区：3个分区（整个墙面宣绒墙布、造型及文字：雪弗板+亚克力雕刻+UV丝印，墙面面积约65㎡），画面设计及布展由投标供应商创作及深化。
三、配套：地下室电梯间门牌、地下室卫生间门牌 ，画面设计及布展由投标供应商创作及深化。
备注：1.具体图案或标语或文字内容以采购人最终确认的方案为准，依据设计美观需求及现场实际情况，产品尺寸允许灵活调整±5%。
2.投标供应商需综合考虑布展效果所配套的工序完成所需的全部费用，采购人不另计费。                                                                                                                                                                </t>
  </si>
  <si>
    <t>学生等候区</t>
  </si>
  <si>
    <t>1、定制软膜卡布灯箱，面积约13.5㎡;
2、木质定制造型书柜、座凳软包，立面面积约27.5㎡;
3、最终呈现样式符合方案效果图；</t>
  </si>
  <si>
    <t>家长等候区1</t>
  </si>
  <si>
    <t>1、定制版面面积约35m2;含设计制作安装；
2、整个墙面宣绒墙布UV丝印打印,含基膜；
3、造型及文字：雪弗板+亚克力雕刻+UV丝印，面积约7㎡;
4、最终呈现样式符合方案效果图；</t>
  </si>
  <si>
    <t>家长等候区2</t>
  </si>
  <si>
    <t>1、定制版面面积约13.5㎡;含设计制作安装；
2、整个墙面宣绒墙布UV丝印打印,含基膜；
3、造型及文字：雪弗板+亚克力雕刻+UV丝印、5mm亚克力雕刻，面积约6㎡;
4、最终呈现样式符合方案效果图；</t>
  </si>
  <si>
    <t>家长等候区3</t>
  </si>
  <si>
    <t>1、定制版面面积约15.75㎡;含设计制作安装；
2、整个墙面宣绒墙布UV丝印打印,含基膜；
3、造型及文字：雪弗板+亚克力雕刻+UV丝印、5mm亚克力雕刻，面积约5㎡;
4、最终呈现样式符合方案效果图；</t>
  </si>
  <si>
    <t>地下室电梯间门牌</t>
  </si>
  <si>
    <t>1、电梯间门牌，尺寸240*110mm;
2、广告胶贴墙安装</t>
  </si>
  <si>
    <t>套</t>
  </si>
  <si>
    <t>地下室卫生间牌</t>
  </si>
  <si>
    <t>1、卫生间门牌；
2、广告胶贴墙安装</t>
  </si>
  <si>
    <t>六、</t>
  </si>
  <si>
    <t>门头</t>
  </si>
  <si>
    <t>以“第一声问候·第一眼风景”为设计理念，将校园门头定位为学校形象的第一展示面、师生每日进出的精神门户。整体设计在满足安全、通透等功能需求的基础上，通过造型、材质与色彩的有机融合，传递温暖、向上、开放的校园气质。
设计思路：整体采用对称式构图，校名采用立体发光字，底层辅以暖色背光，确保夜间清晰可辨。
材质选择：校名及校徽采用不锈钢立体字，表面烤漆或拉丝处理，质感精致。
色彩搭配：以玫瑰金色、白色为主基调，呼应小学温暖亲切的校园氛围。
一、门头：镀锌钢架镀锌板制作门头，外观展开面积约140㎡；不锈钢烤漆字、不锈钢烤漆L0GO，画面设计及布展由投标供应商创作及深化。
备注：1.具体图案或标语或文字内容以采购人最终确认的方案为准，依据设计美观需求及现场实际情况，产品尺寸允许灵活调整±5%。
2.投标供应商需综合考虑布展效果所配套的工序完成所需的全部费用，采购人不另计费。</t>
  </si>
  <si>
    <t>门楼</t>
  </si>
  <si>
    <t>1、镀锌钢架镀锌板制作门头，外观展开面积约141㎡
2、中间造型，立面面积约14㎡;
3、不锈钢烤漆字、不锈钢烤漆L0GO、不锈钢和平烤漆鸽；
4、含安装配套支架；
5、含吊装；
6、最终呈现样式符合方案效果图；</t>
  </si>
  <si>
    <t>七、</t>
  </si>
  <si>
    <t>种子馆布展</t>
  </si>
  <si>
    <t>以“一颗种子的力量”为主题，围绕“种子的生命密码——从萌芽到传承”展开叙事，构建自然、科技与教育深度融合的现代生态型课程馆。设计遵循“知·行·果”三层逻辑，对应“认知探究—实践操作—成果展示”的完整学习生态，引导学生在沉浸式体验中理解生命、参与劳动、传承文化。
空间规划：采用三馆递进布局——第一教室“种子认知馆”设序厅、标本展示区与互动体验区，通过电子影像、立体展柜解密种子的结构与智慧；第二教室“种子实践馆”规划有土育苗区与无土栽培区，配置多层育苗架、观察记录工具及水培装置墙，支持学生亲手播种与记录；第三教室“种子成果馆”涵盖成果展示墙、故事会小剧场、种子图书馆与种子银行，实现作品陈列、分享交流与资源传承，形成可持续发展的校园基因库。
材质选择：主体结构采用环保木工板与浅色原木饰面，营造自然温润的触感；展示柜及标牌选用亚克力与雪弗板组合，画面清晰且更换便捷；育苗区使用耐腐蚀金属架与透明亚克力水培槽，体现科技感。
色彩搭配：以原木色、米白为基调，融入土壤褐、新芽绿与天光蓝，形成“大地—生命—天空”的色彩叙事，稳定而富有生机，既契合农耕文化主题，又激发探索欲。一、种子课程馆门头：铝板饰面造型，面积约40㎡，画面设计及布展由投标供应商创作及深化。
二、入口：配套实木玻璃展示柜（长度约2.3m），画面设计及布展由投标供应商创作及深化。
三、序厅：种子发芽墙面造型制作（面积约7.5㎡），画面设计及布展由投标供应商创作及深化。
四、标本展示区：共3处。标本展示区1（展示墙面水晶亚克力标本展示盒及标本介绍牌，单个尺寸约0.3m*0.3m）；标本展示区2（墙面木质造型（面积约60㎡）、L形实木玻璃展示柜（含灯、柜体带抽屉、长度约4.5m）；标本展示区3（玻璃柜1（木制相框+玻璃）3个（长度约1.5m）、玻璃柜2（木制相框+玻璃）4个（长度约1.2m），画面设计及布展由投标供应商创作及深化。
五、种子的光年文化墙（墙面木质造型，含镶嵌低压灯带，木质造型面积约16㎡），画面设计及布展由投标供应商创作及深化。
六、2F种植区（户外防腐木花架6个（长度约1m）、户外防腐木种植箱16个（长度约1.5m/个）、水培墙（30个水培装置瓶（含吊绳）），画面设计及布展由投标供应商创作及深化。
七、3F展示区（实木展示柜及背景墙、长度约4m；种子银行实木展示柜（含灯带）、长度约5m），画面设计及布展由投标供应商创作及深化。
备注：1.具体图案或标语或文字内容以采购人最终确认的方案为准，依据设计美观需求及现场实际情况，产品尺寸允许灵活调整±5%。
2.投标供应商需综合考虑布展效果所配套的工序完成所需的全部费用，采购人不另计费。</t>
  </si>
  <si>
    <t>种子课程馆门头</t>
  </si>
  <si>
    <t>1、墙面钢骨架基层2mm铝板饰面造型，面积约41㎡;
2、亚克力激光雕刻造型字及图案；
3、不锈钢门套；
4、墙面无机涂料三遍，含腻子，面积约41㎡;
5、含局部墙顶面封闭处理，面积约5.5㎡;
6、含泛光灯带；
7、最终呈现样式符合方案效果图；</t>
  </si>
  <si>
    <t>入口区</t>
  </si>
  <si>
    <t>1、入口处配套内嵌式磁吸轨道2.4m及轨道射灯2个；
2、电视机1台，大小1570*0.95mm;
3、悬浮实木玻璃展示柜，内镶嵌低压灯带，展示柜外观尺寸：2240*400*600mm;
4、墙面不锈钢踢脚线踢脚线2.4m;
5、墙面无机涂料三遍，含腻子，面积约41㎡;
6、地台切割、地面修复；
7、最终呈现样式符合方案效果图；</t>
  </si>
  <si>
    <t>序厅</t>
  </si>
  <si>
    <t>1、不锈钢烤漆精工发光字一组；
2、种子发芽墙面造型制作，面积约7.5㎡;
3、投影灯1座，含灯片，展示序言文字；
4、墙面无机涂料三遍，含腻子，面积约35㎡;
5、最终呈现样式符合方案效果图；</t>
  </si>
  <si>
    <t>标本展示区1</t>
  </si>
  <si>
    <t>1、展示墙面水晶亚克力标本展示盒33个，单个尺寸约300*300*130mm；
2、3㎜亚克力字背贴雪弗板5㎜标本介绍牌33个，单个尺寸约350*150mm；
3、实木木饰面装饰墙面造型，面积约3.6㎡;
4、墙面顶部内嵌式磁吸轨道5.14m及轨道射灯4个；
6、石膏板吊顶，封墙，面刷无机涂料（一底两面），满批腻子三遍，面积约18.8㎡;
7,墙面不锈钢踢脚线踢脚线5.14m;
8、最终呈现样式符合方案效果图；</t>
  </si>
  <si>
    <t>标本展示区2</t>
  </si>
  <si>
    <t xml:space="preserve">1、墙面木质造型，含仿真青苔造景、镶嵌低压灯带，木质造型面积约27.6㎡；
2、种子之最介绍造型墙面3㎜亚克力字背贴雪弗板5㎜，面积约11.65㎡;
3、种子结构阐述造型墙面3㎜亚克力字背贴雪弗板5㎜，面积约15.95㎡;
4、定制双层圆形实木展示柜，直径约1.5m，数量共2个；
5、L形实木玻璃展示柜(含灯、柜体带抽屉)，外观尺寸：4460*2230*600mm;
6、墙面不锈钢踢脚线踢脚线16m;
7、铝方通吊顶50*50*0.8mm，含龙骨吊筋、收边条、开孔等，吊顶面积约30㎡
8、墙面封闭处理，面积约23.3㎡;
9、墙面无机涂料三遍，含腻子，面积约40㎡;
10、最终呈现样式符合方案效果图；
</t>
  </si>
  <si>
    <t>标本展示区3</t>
  </si>
  <si>
    <t xml:space="preserve">1、定制玻璃柜1（木制相框+玻璃）3个，立面尺寸1535*700mm；
2、定制玻璃柜2（木制相框+玻璃）4个，立面尺寸1114*700mm；
3、镶嵌低压灯带9m;
4、墙面不锈钢踢脚线踢脚线6.17m;
5、顶面射灯6个；
6、亚克力指引发光字一组；
7、不锈钢门套6.5m;
8、铝方通吊顶50*50*0.8mm，含龙骨吊筋、收边条、开孔等，吊顶面积约40㎡；
9、墙面无机涂料三遍，含腻子，面积约13㎡;
10、最终呈现样式符合方案效果图；
</t>
  </si>
  <si>
    <t>种子的光年文化墙</t>
  </si>
  <si>
    <t xml:space="preserve">1、墙面木质造型，含镶嵌低压灯带，木质造型面积约15.8㎡；
2、造型墙面3㎜亚克力字背贴雪弗板5㎜，面积约15.8㎡;
3、亚克力激光雕刻字烤漆一组;
6、墙面不锈钢踢脚线踢脚线6.32m;
7、铝方通吊顶50*50*0.8mm，含龙骨吊筋、收边条、开孔等，吊顶面积约13.2㎡；
8、墙面无机涂料三遍，含腻子，面积约15.8㎡;
9、最终呈现样式符合方案效果图；
</t>
  </si>
  <si>
    <t>电器耗材</t>
  </si>
  <si>
    <t>电线、电气配管、金属软管、配电箱等</t>
  </si>
  <si>
    <t>2F种植区-种植花架</t>
  </si>
  <si>
    <t>定制户外防腐木花架，外观尺寸900*1500*380mm;</t>
  </si>
  <si>
    <t>2F种植区-种植花箱</t>
  </si>
  <si>
    <t>定制户外防腐木种植箱，外观尺寸1500*600*600mm;</t>
  </si>
  <si>
    <t>2F种植区-水培墙施工</t>
  </si>
  <si>
    <t>1、定制水培装置瓶（含吊绳），瓶子规格φ60*140mm；共30个；
2、配套成品钢架，长度5.5m;</t>
  </si>
  <si>
    <t>3F展示区</t>
  </si>
  <si>
    <t>1、实木定制展示柜，外观尺寸4100*1500*200mm;
2、种子银行实木展示柜（含灯带），外观尺寸4900*1500*300mm;
3、舞台背景区实木定制展示背景及柜体，外观尺寸4000*1500*200mm;
4、实木定制书架，外观尺寸5390*1500*300mm;
5、定制实木坐凳，外观尺寸5390*300*300mm；
6、毛毡墙装饰2组，每组尺寸2940*2000mm;
7、最终呈现样式符合方案效果图；</t>
  </si>
  <si>
    <t>八</t>
  </si>
  <si>
    <t>零星布展</t>
  </si>
  <si>
    <t>体现学校的特色和文化底蕴，以建筑环境为依托，以文化传承为理念，提炼具有学校特色的文化主题。
一、户外雪弗板亚力克插槽（10mm雪弗板+2mm瓷白+3mm透明亚克力、8个）
二、L型减速提示牌（不锈钢烤漆1个、长度约0.8m）
三、出入口序号提示牌（2MM瓷白亚克力双面UV，外观尺寸约400*200mm、9个）
四、1米线（可移黑胶斜纹地板膜、尺寸约120*100mm、10个）
五、楼栋定位立牌（不锈钢烤漆、墙面固定安装、单块外观尺寸约800*1000*50mm、22块）
六、礼仪牌（包含班级文化氛围、核心价值观、文明守则、八礼四仪（5mm雪弗板UV丝印、广告胶贴墙安装、单块尺寸约1000*700mm）；40块）
七、班级氛围牌（班级公约（5mm雪弗板UV丝印+水晶字、单块尺寸约800*1200mm、广告胶贴墙安装）、氛围牌（3mm雪弗板UV丝印、单块尺寸约450*150mm、广告胶贴墙安装）、每组1块班级公约牌+1块氛围牌、40组）
八、消防栓画面（黑胶车贴哑膜消防栓画面、广告胶粘贴安装、其中（单块尺寸约800*1800mm共80块、单块尺寸约：1200*800mm共200块））
九、食堂灯箱（UV软膜灯箱、灯箱尺寸约3500*530mm一块、灯箱尺寸约7260*530mm一块）
十、雪弗板牌（5mm雪弗板UV牌子、尺寸约250*250mm、广告胶贴墙安装、5块）
十一、卫生间门牌（洗手间标识牌、广告胶贴墙安装、16块）
备注：1.具体图案或标语或文字内容以采购人最终确认的方案为准，依据设计美观需求及现场实际情况，产品尺寸允许灵活调整±5%。
2.投标供应商需综合考虑布展效果所配套的工序完成所需的全部费用，采购人不另计费。</t>
  </si>
  <si>
    <t>户外雪弗板亚力克插槽</t>
  </si>
  <si>
    <t>1、插槽：10mm雪弗板+2mm瓷白+3mm透明亚克力</t>
  </si>
  <si>
    <t>L型减速提示牌</t>
  </si>
  <si>
    <t>1、不锈钢烤漆，外观尺寸810*450mm</t>
  </si>
  <si>
    <t>出入口序号提示牌</t>
  </si>
  <si>
    <t>1、2MM瓷白亚克力双面UV,外观尺寸400*200mm</t>
  </si>
  <si>
    <t>1米线</t>
  </si>
  <si>
    <t>1、可移黑胶斜纹地板膜,尺寸120*100mm</t>
  </si>
  <si>
    <t>楼栋定位立牌</t>
  </si>
  <si>
    <t>1、不锈钢烤漆，侧厚5cm，内容丝印，侧面围边立体，内置不锈钢龙骨立杆，含不锈钢配件；
2、墙面固定安装，膨胀螺丝固定，挂墙打结构胶水；
3、单块外观尺寸：800*1000*50mm</t>
  </si>
  <si>
    <t>块</t>
  </si>
  <si>
    <t>班级文化氛围
核心价值观、文明守则、八礼四仪</t>
  </si>
  <si>
    <t>1、5mm雪弗板UV丝印丝印海报，单块尺寸：1000*700mm;
2、广告胶贴墙安装</t>
  </si>
  <si>
    <t>班级氛围牌</t>
  </si>
  <si>
    <t>1、班级公约5mm雪弗板+2mm亚克力UV丝印丝印+水晶字，单块尺寸：800*1200mm;
2、氛围牌3mm雪弗板UV丝印丝印，单块尺寸：450*150mm;
3、广告胶贴墙安装；
4、每组1块班级公约牌+1块氛围牌</t>
  </si>
  <si>
    <t>消防栓画面</t>
  </si>
  <si>
    <t xml:space="preserve">1、黑胶车贴哑膜消防栓画面；单块尺寸：800*1800mm;
2、广告胶黏贴安装
</t>
  </si>
  <si>
    <t xml:space="preserve">1、黑胶车贴哑膜消防栓画面；单块尺寸：1200*800mm;
2、广告胶黏贴安装
</t>
  </si>
  <si>
    <t>食堂灯箱</t>
  </si>
  <si>
    <t>1、UV软膜灯箱L型龙骨；灯箱尺寸：3500*530、7260*530mm;
2、含设计、制作、安装</t>
  </si>
  <si>
    <t>雪弗板牌子</t>
  </si>
  <si>
    <t>1、5mm雪弗板UV牌子，尺寸250*250mm;
2、广告胶贴墙安装</t>
  </si>
  <si>
    <t>卫生间门牌</t>
  </si>
  <si>
    <t>1、洗手间标识牌；
2、广告胶贴墙安装</t>
  </si>
  <si>
    <t>合计</t>
  </si>
  <si>
    <t>注：投标供应商每项报价包括标的物深化方案设计（含施工图设计）、标的物及辅助材料的制作、包装、运输、装卸、安装调试、安装措施（包括安全文明工作、登高作业、成品保护、机械设备使用等）、检测、验收、质保及相关劳务支出等工作所发生的全部费用（含人员保险）以及企业利润、税金、管理费和政策性文件规定及合同包含的所有风险、责任等各项应有费用。</t>
  </si>
  <si>
    <t xml:space="preserve">投标供应商（公章）：                        </t>
  </si>
  <si>
    <t xml:space="preserve">法定代表人或授权委托人（签字或盖章）：                    </t>
  </si>
  <si>
    <t>日期：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</si>
</sst>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b/>
      <sz val="24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黑体"/>
      <charset val="134"/>
    </font>
    <font>
      <b/>
      <sz val="14"/>
      <color theme="1"/>
      <name val="黑体"/>
      <charset val="134"/>
    </font>
    <font>
      <b/>
      <sz val="12"/>
      <color indexed="8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4"/>
      <color theme="1"/>
      <name val="黑体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 readingOrder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</xf>
    <xf numFmtId="43" fontId="1" fillId="0" borderId="0" xfId="0" applyNumberFormat="1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</xf>
    <xf numFmtId="0" fontId="7" fillId="2" borderId="1" xfId="0" applyFont="1" applyFill="1" applyBorder="1" applyAlignment="1" applyProtection="1">
      <alignment horizontal="left" vertical="center" wrapText="1" readingOrder="1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2" Type="http://schemas.openxmlformats.org/officeDocument/2006/relationships/image" Target="media/image93.png"/><Relationship Id="rId91" Type="http://schemas.openxmlformats.org/officeDocument/2006/relationships/image" Target="media/image92.png"/><Relationship Id="rId90" Type="http://schemas.openxmlformats.org/officeDocument/2006/relationships/image" Target="media/image91.png"/><Relationship Id="rId9" Type="http://schemas.openxmlformats.org/officeDocument/2006/relationships/image" Target="media/image10.png"/><Relationship Id="rId89" Type="http://schemas.openxmlformats.org/officeDocument/2006/relationships/image" Target="media/image90.png"/><Relationship Id="rId88" Type="http://schemas.openxmlformats.org/officeDocument/2006/relationships/image" Target="media/image89.png"/><Relationship Id="rId87" Type="http://schemas.openxmlformats.org/officeDocument/2006/relationships/image" Target="media/image88.png"/><Relationship Id="rId86" Type="http://schemas.openxmlformats.org/officeDocument/2006/relationships/image" Target="media/image87.png"/><Relationship Id="rId85" Type="http://schemas.openxmlformats.org/officeDocument/2006/relationships/image" Target="media/image86.png"/><Relationship Id="rId84" Type="http://schemas.openxmlformats.org/officeDocument/2006/relationships/image" Target="media/image85.png"/><Relationship Id="rId83" Type="http://schemas.openxmlformats.org/officeDocument/2006/relationships/image" Target="media/image84.png"/><Relationship Id="rId82" Type="http://schemas.openxmlformats.org/officeDocument/2006/relationships/image" Target="media/image83.png"/><Relationship Id="rId81" Type="http://schemas.openxmlformats.org/officeDocument/2006/relationships/image" Target="media/image82.png"/><Relationship Id="rId80" Type="http://schemas.openxmlformats.org/officeDocument/2006/relationships/image" Target="media/image81.png"/><Relationship Id="rId8" Type="http://schemas.openxmlformats.org/officeDocument/2006/relationships/image" Target="media/image9.png"/><Relationship Id="rId79" Type="http://schemas.openxmlformats.org/officeDocument/2006/relationships/image" Target="media/image80.png"/><Relationship Id="rId78" Type="http://schemas.openxmlformats.org/officeDocument/2006/relationships/image" Target="media/image79.png"/><Relationship Id="rId77" Type="http://schemas.openxmlformats.org/officeDocument/2006/relationships/image" Target="media/image78.png"/><Relationship Id="rId76" Type="http://schemas.openxmlformats.org/officeDocument/2006/relationships/image" Target="media/image77.png"/><Relationship Id="rId75" Type="http://schemas.openxmlformats.org/officeDocument/2006/relationships/image" Target="media/image76.png"/><Relationship Id="rId74" Type="http://schemas.openxmlformats.org/officeDocument/2006/relationships/image" Target="media/image75.png"/><Relationship Id="rId73" Type="http://schemas.openxmlformats.org/officeDocument/2006/relationships/image" Target="media/image74.png"/><Relationship Id="rId72" Type="http://schemas.openxmlformats.org/officeDocument/2006/relationships/image" Target="media/image73.png"/><Relationship Id="rId71" Type="http://schemas.openxmlformats.org/officeDocument/2006/relationships/image" Target="media/image72.png"/><Relationship Id="rId70" Type="http://schemas.openxmlformats.org/officeDocument/2006/relationships/image" Target="media/image71.png"/><Relationship Id="rId7" Type="http://schemas.openxmlformats.org/officeDocument/2006/relationships/image" Target="media/image8.png"/><Relationship Id="rId69" Type="http://schemas.openxmlformats.org/officeDocument/2006/relationships/image" Target="media/image70.png"/><Relationship Id="rId68" Type="http://schemas.openxmlformats.org/officeDocument/2006/relationships/image" Target="media/image69.png"/><Relationship Id="rId67" Type="http://schemas.openxmlformats.org/officeDocument/2006/relationships/image" Target="media/image68.png"/><Relationship Id="rId66" Type="http://schemas.openxmlformats.org/officeDocument/2006/relationships/image" Target="media/image67.png"/><Relationship Id="rId65" Type="http://schemas.openxmlformats.org/officeDocument/2006/relationships/image" Target="media/image66.png"/><Relationship Id="rId64" Type="http://schemas.openxmlformats.org/officeDocument/2006/relationships/image" Target="media/image65.png"/><Relationship Id="rId63" Type="http://schemas.openxmlformats.org/officeDocument/2006/relationships/image" Target="media/image64.png"/><Relationship Id="rId62" Type="http://schemas.openxmlformats.org/officeDocument/2006/relationships/image" Target="media/image63.png"/><Relationship Id="rId61" Type="http://schemas.openxmlformats.org/officeDocument/2006/relationships/image" Target="media/image62.png"/><Relationship Id="rId60" Type="http://schemas.openxmlformats.org/officeDocument/2006/relationships/image" Target="media/image61.png"/><Relationship Id="rId6" Type="http://schemas.openxmlformats.org/officeDocument/2006/relationships/image" Target="media/image7.png"/><Relationship Id="rId59" Type="http://schemas.openxmlformats.org/officeDocument/2006/relationships/image" Target="media/image60.png"/><Relationship Id="rId58" Type="http://schemas.openxmlformats.org/officeDocument/2006/relationships/image" Target="media/image59.png"/><Relationship Id="rId57" Type="http://schemas.openxmlformats.org/officeDocument/2006/relationships/image" Target="media/image58.png"/><Relationship Id="rId56" Type="http://schemas.openxmlformats.org/officeDocument/2006/relationships/image" Target="media/image57.png"/><Relationship Id="rId55" Type="http://schemas.openxmlformats.org/officeDocument/2006/relationships/image" Target="media/image56.png"/><Relationship Id="rId54" Type="http://schemas.openxmlformats.org/officeDocument/2006/relationships/image" Target="media/image55.png"/><Relationship Id="rId53" Type="http://schemas.openxmlformats.org/officeDocument/2006/relationships/image" Target="media/image54.png"/><Relationship Id="rId52" Type="http://schemas.openxmlformats.org/officeDocument/2006/relationships/image" Target="media/image53.png"/><Relationship Id="rId51" Type="http://schemas.openxmlformats.org/officeDocument/2006/relationships/image" Target="media/image52.png"/><Relationship Id="rId50" Type="http://schemas.openxmlformats.org/officeDocument/2006/relationships/image" Target="media/image51.png"/><Relationship Id="rId5" Type="http://schemas.openxmlformats.org/officeDocument/2006/relationships/image" Target="media/image6.png"/><Relationship Id="rId49" Type="http://schemas.openxmlformats.org/officeDocument/2006/relationships/image" Target="media/image50.png"/><Relationship Id="rId48" Type="http://schemas.openxmlformats.org/officeDocument/2006/relationships/image" Target="media/image49.png"/><Relationship Id="rId47" Type="http://schemas.openxmlformats.org/officeDocument/2006/relationships/image" Target="media/image48.png"/><Relationship Id="rId46" Type="http://schemas.openxmlformats.org/officeDocument/2006/relationships/image" Target="media/image47.png"/><Relationship Id="rId45" Type="http://schemas.openxmlformats.org/officeDocument/2006/relationships/image" Target="media/image46.png"/><Relationship Id="rId44" Type="http://schemas.openxmlformats.org/officeDocument/2006/relationships/image" Target="media/image45.png"/><Relationship Id="rId43" Type="http://schemas.openxmlformats.org/officeDocument/2006/relationships/image" Target="media/image44.png"/><Relationship Id="rId42" Type="http://schemas.openxmlformats.org/officeDocument/2006/relationships/image" Target="media/image43.png"/><Relationship Id="rId41" Type="http://schemas.openxmlformats.org/officeDocument/2006/relationships/image" Target="media/image42.jpeg"/><Relationship Id="rId40" Type="http://schemas.openxmlformats.org/officeDocument/2006/relationships/image" Target="media/image41.png"/><Relationship Id="rId4" Type="http://schemas.openxmlformats.org/officeDocument/2006/relationships/image" Target="media/image5.png"/><Relationship Id="rId39" Type="http://schemas.openxmlformats.org/officeDocument/2006/relationships/image" Target="media/image40.png"/><Relationship Id="rId38" Type="http://schemas.openxmlformats.org/officeDocument/2006/relationships/image" Target="media/image39.png"/><Relationship Id="rId37" Type="http://schemas.openxmlformats.org/officeDocument/2006/relationships/image" Target="media/image38.png"/><Relationship Id="rId36" Type="http://schemas.openxmlformats.org/officeDocument/2006/relationships/image" Target="media/image37.png"/><Relationship Id="rId35" Type="http://schemas.openxmlformats.org/officeDocument/2006/relationships/image" Target="media/image36.png"/><Relationship Id="rId34" Type="http://schemas.openxmlformats.org/officeDocument/2006/relationships/image" Target="media/image35.png"/><Relationship Id="rId33" Type="http://schemas.openxmlformats.org/officeDocument/2006/relationships/image" Target="media/image34.png"/><Relationship Id="rId32" Type="http://schemas.openxmlformats.org/officeDocument/2006/relationships/image" Target="media/image33.png"/><Relationship Id="rId31" Type="http://schemas.openxmlformats.org/officeDocument/2006/relationships/image" Target="media/image32.png"/><Relationship Id="rId30" Type="http://schemas.openxmlformats.org/officeDocument/2006/relationships/image" Target="media/image31.png"/><Relationship Id="rId3" Type="http://schemas.openxmlformats.org/officeDocument/2006/relationships/image" Target="media/image4.png"/><Relationship Id="rId29" Type="http://schemas.openxmlformats.org/officeDocument/2006/relationships/image" Target="media/image30.png"/><Relationship Id="rId28" Type="http://schemas.openxmlformats.org/officeDocument/2006/relationships/image" Target="media/image29.png"/><Relationship Id="rId27" Type="http://schemas.openxmlformats.org/officeDocument/2006/relationships/image" Target="media/image28.png"/><Relationship Id="rId26" Type="http://schemas.openxmlformats.org/officeDocument/2006/relationships/image" Target="media/image27.png"/><Relationship Id="rId25" Type="http://schemas.openxmlformats.org/officeDocument/2006/relationships/image" Target="media/image26.png"/><Relationship Id="rId24" Type="http://schemas.openxmlformats.org/officeDocument/2006/relationships/image" Target="media/image25.png"/><Relationship Id="rId23" Type="http://schemas.openxmlformats.org/officeDocument/2006/relationships/image" Target="media/image24.png"/><Relationship Id="rId22" Type="http://schemas.openxmlformats.org/officeDocument/2006/relationships/image" Target="media/image23.png"/><Relationship Id="rId21" Type="http://schemas.openxmlformats.org/officeDocument/2006/relationships/image" Target="media/image22.png"/><Relationship Id="rId20" Type="http://schemas.openxmlformats.org/officeDocument/2006/relationships/image" Target="media/image21.png"/><Relationship Id="rId2" Type="http://schemas.openxmlformats.org/officeDocument/2006/relationships/image" Target="media/image3.png"/><Relationship Id="rId19" Type="http://schemas.openxmlformats.org/officeDocument/2006/relationships/image" Target="media/image20.png"/><Relationship Id="rId18" Type="http://schemas.openxmlformats.org/officeDocument/2006/relationships/image" Target="media/image19.png"/><Relationship Id="rId17" Type="http://schemas.openxmlformats.org/officeDocument/2006/relationships/image" Target="media/image18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761365</xdr:colOff>
      <xdr:row>72</xdr:row>
      <xdr:rowOff>15240</xdr:rowOff>
    </xdr:from>
    <xdr:to>
      <xdr:col>3</xdr:col>
      <xdr:colOff>3122295</xdr:colOff>
      <xdr:row>73</xdr:row>
      <xdr:rowOff>1067435</xdr:rowOff>
    </xdr:to>
    <xdr:pic>
      <xdr:nvPicPr>
        <xdr:cNvPr id="35" name="ID_C364115DE79F4D54B535B5151BBADA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96735" y="107723940"/>
          <a:ext cx="2360930" cy="2106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128"/>
  <sheetViews>
    <sheetView tabSelected="1" zoomScale="70" zoomScaleNormal="70" zoomScaleSheetLayoutView="70" topLeftCell="C1" workbookViewId="0">
      <pane ySplit="2" topLeftCell="A74" activePane="bottomLeft" state="frozen"/>
      <selection/>
      <selection pane="bottomLeft" activeCell="D76" sqref="D76"/>
    </sheetView>
  </sheetViews>
  <sheetFormatPr defaultColWidth="24.6272727272727" defaultRowHeight="60" customHeight="1"/>
  <cols>
    <col min="1" max="1" width="11.3545454545455" style="1" customWidth="1"/>
    <col min="2" max="2" width="20.1181818181818" style="1" customWidth="1"/>
    <col min="3" max="3" width="238.181818181818" style="3" customWidth="1"/>
    <col min="4" max="4" width="55.5818181818182" style="3" customWidth="1"/>
    <col min="5" max="5" width="13.2818181818182" style="1" customWidth="1"/>
    <col min="6" max="6" width="13.7636363636364" style="1" customWidth="1"/>
    <col min="7" max="7" width="17.9181818181818" style="1" customWidth="1"/>
    <col min="8" max="8" width="15.7545454545455" style="1" customWidth="1"/>
    <col min="9" max="16179" width="24.6272727272727" style="1" customWidth="1"/>
    <col min="16180" max="16384" width="24.6272727272727" style="1"/>
  </cols>
  <sheetData>
    <row r="1" s="1" customFormat="1" ht="53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49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</row>
    <row r="3" s="2" customFormat="1" ht="237" customHeight="1" spans="1:8">
      <c r="A3" s="10" t="s">
        <v>9</v>
      </c>
      <c r="B3" s="10" t="s">
        <v>10</v>
      </c>
      <c r="C3" s="11" t="s">
        <v>11</v>
      </c>
      <c r="D3" s="11"/>
      <c r="E3" s="10" t="s">
        <v>12</v>
      </c>
      <c r="F3" s="10">
        <v>1</v>
      </c>
      <c r="G3" s="12"/>
      <c r="H3" s="13"/>
    </row>
    <row r="4" s="1" customFormat="1" ht="181" customHeight="1" outlineLevel="1" spans="1:8">
      <c r="A4" s="14">
        <v>1</v>
      </c>
      <c r="B4" s="15" t="s">
        <v>13</v>
      </c>
      <c r="C4" s="16" t="s">
        <v>14</v>
      </c>
      <c r="D4" s="15" t="str">
        <f>_xlfn.DISPIMG("ID_9BE0629124AA4541A9A1A3EAEC5400B6",1)</f>
        <v>=DISPIMG("ID_9BE0629124AA4541A9A1A3EAEC5400B6",1)</v>
      </c>
      <c r="E4" s="15" t="s">
        <v>12</v>
      </c>
      <c r="F4" s="15">
        <v>1</v>
      </c>
      <c r="G4" s="17"/>
      <c r="H4" s="17"/>
    </row>
    <row r="5" s="1" customFormat="1" ht="201" customHeight="1" outlineLevel="1" spans="1:8">
      <c r="A5" s="14">
        <v>2</v>
      </c>
      <c r="B5" s="15" t="s">
        <v>15</v>
      </c>
      <c r="C5" s="16" t="s">
        <v>16</v>
      </c>
      <c r="D5" s="15" t="str">
        <f>_xlfn.DISPIMG("ID_E06ACE5EFFE643FAB49962A89A375A32",1)</f>
        <v>=DISPIMG("ID_E06ACE5EFFE643FAB49962A89A375A32",1)</v>
      </c>
      <c r="E5" s="15" t="s">
        <v>12</v>
      </c>
      <c r="F5" s="15">
        <v>1</v>
      </c>
      <c r="G5" s="17"/>
      <c r="H5" s="17"/>
    </row>
    <row r="6" s="1" customFormat="1" ht="202" customHeight="1" outlineLevel="1" spans="1:8">
      <c r="A6" s="14">
        <v>3</v>
      </c>
      <c r="B6" s="15" t="s">
        <v>17</v>
      </c>
      <c r="C6" s="16" t="s">
        <v>18</v>
      </c>
      <c r="D6" s="15" t="str">
        <f>_xlfn.DISPIMG("ID_D8B3E2532E364209AE0EC0F872F276B6",1)</f>
        <v>=DISPIMG("ID_D8B3E2532E364209AE0EC0F872F276B6",1)</v>
      </c>
      <c r="E6" s="15" t="s">
        <v>12</v>
      </c>
      <c r="F6" s="15">
        <v>1</v>
      </c>
      <c r="G6" s="17"/>
      <c r="H6" s="17"/>
    </row>
    <row r="7" s="1" customFormat="1" ht="219" customHeight="1" outlineLevel="1" spans="1:8">
      <c r="A7" s="14">
        <v>4</v>
      </c>
      <c r="B7" s="15" t="s">
        <v>19</v>
      </c>
      <c r="C7" s="16" t="s">
        <v>20</v>
      </c>
      <c r="D7" s="15" t="str">
        <f>_xlfn.DISPIMG("ID_63774959FDD14AE7AD305EB3B5F7224C",1)</f>
        <v>=DISPIMG("ID_63774959FDD14AE7AD305EB3B5F7224C",1)</v>
      </c>
      <c r="E7" s="15" t="s">
        <v>12</v>
      </c>
      <c r="F7" s="15">
        <v>1</v>
      </c>
      <c r="G7" s="17"/>
      <c r="H7" s="17"/>
    </row>
    <row r="8" s="1" customFormat="1" ht="172" customHeight="1" outlineLevel="1" spans="1:8">
      <c r="A8" s="14">
        <v>5</v>
      </c>
      <c r="B8" s="15" t="s">
        <v>21</v>
      </c>
      <c r="C8" s="16" t="s">
        <v>22</v>
      </c>
      <c r="D8" s="15" t="str">
        <f>_xlfn.DISPIMG("ID_ADE1EE37A0184C21A34F84AF9E2F931C",1)</f>
        <v>=DISPIMG("ID_ADE1EE37A0184C21A34F84AF9E2F931C",1)</v>
      </c>
      <c r="E8" s="15" t="s">
        <v>12</v>
      </c>
      <c r="F8" s="15">
        <v>1</v>
      </c>
      <c r="G8" s="17"/>
      <c r="H8" s="17"/>
    </row>
    <row r="9" s="1" customFormat="1" ht="190" customHeight="1" outlineLevel="1" spans="1:8">
      <c r="A9" s="14">
        <v>6</v>
      </c>
      <c r="B9" s="15" t="s">
        <v>23</v>
      </c>
      <c r="C9" s="16" t="s">
        <v>24</v>
      </c>
      <c r="D9" s="15" t="str">
        <f>_xlfn.DISPIMG("ID_D90087EA72A947C09012134D39F5654C",1)</f>
        <v>=DISPIMG("ID_D90087EA72A947C09012134D39F5654C",1)</v>
      </c>
      <c r="E9" s="15" t="s">
        <v>12</v>
      </c>
      <c r="F9" s="15">
        <v>1</v>
      </c>
      <c r="G9" s="17"/>
      <c r="H9" s="17"/>
    </row>
    <row r="10" s="1" customFormat="1" ht="166" customHeight="1" outlineLevel="1" spans="1:8">
      <c r="A10" s="14">
        <v>7</v>
      </c>
      <c r="B10" s="15" t="s">
        <v>25</v>
      </c>
      <c r="C10" s="16" t="s">
        <v>26</v>
      </c>
      <c r="D10" s="15" t="str">
        <f>_xlfn.DISPIMG("ID_57C37AD2BFA341099ED6F6A62ACC7F6E",1)</f>
        <v>=DISPIMG("ID_57C37AD2BFA341099ED6F6A62ACC7F6E",1)</v>
      </c>
      <c r="E10" s="15" t="s">
        <v>12</v>
      </c>
      <c r="F10" s="15">
        <v>1</v>
      </c>
      <c r="G10" s="17"/>
      <c r="H10" s="17"/>
    </row>
    <row r="11" s="1" customFormat="1" ht="153" customHeight="1" outlineLevel="1" spans="1:8">
      <c r="A11" s="14">
        <v>8</v>
      </c>
      <c r="B11" s="15" t="s">
        <v>27</v>
      </c>
      <c r="C11" s="16" t="s">
        <v>28</v>
      </c>
      <c r="D11" s="15" t="str">
        <f>_xlfn.DISPIMG("ID_7668EAD424F048CC9E1ED47EF0F981B9",1)</f>
        <v>=DISPIMG("ID_7668EAD424F048CC9E1ED47EF0F981B9",1)</v>
      </c>
      <c r="E11" s="15" t="s">
        <v>12</v>
      </c>
      <c r="F11" s="15">
        <v>1</v>
      </c>
      <c r="G11" s="17"/>
      <c r="H11" s="17"/>
    </row>
    <row r="12" s="1" customFormat="1" ht="146" customHeight="1" outlineLevel="1" spans="1:8">
      <c r="A12" s="14">
        <v>9</v>
      </c>
      <c r="B12" s="15" t="s">
        <v>29</v>
      </c>
      <c r="C12" s="16" t="s">
        <v>30</v>
      </c>
      <c r="D12" s="15" t="str">
        <f>_xlfn.DISPIMG("ID_3AC685DC54B34DBEB2C24F12DF8017BC",1)</f>
        <v>=DISPIMG("ID_3AC685DC54B34DBEB2C24F12DF8017BC",1)</v>
      </c>
      <c r="E12" s="15" t="s">
        <v>31</v>
      </c>
      <c r="F12" s="15">
        <v>2</v>
      </c>
      <c r="G12" s="17"/>
      <c r="H12" s="17"/>
    </row>
    <row r="13" s="1" customFormat="1" ht="185" customHeight="1" outlineLevel="1" spans="1:8">
      <c r="A13" s="14">
        <v>10</v>
      </c>
      <c r="B13" s="15" t="s">
        <v>32</v>
      </c>
      <c r="C13" s="16" t="s">
        <v>33</v>
      </c>
      <c r="D13" s="15" t="str">
        <f>_xlfn.DISPIMG("ID_0CB228D5360D49BB8C3D215EDDF94851",1)</f>
        <v>=DISPIMG("ID_0CB228D5360D49BB8C3D215EDDF94851",1)</v>
      </c>
      <c r="E13" s="15" t="s">
        <v>31</v>
      </c>
      <c r="F13" s="15">
        <v>1</v>
      </c>
      <c r="G13" s="17"/>
      <c r="H13" s="17"/>
    </row>
    <row r="14" s="1" customFormat="1" ht="196" customHeight="1" outlineLevel="1" spans="1:8">
      <c r="A14" s="14">
        <v>11</v>
      </c>
      <c r="B14" s="18" t="s">
        <v>34</v>
      </c>
      <c r="C14" s="19" t="s">
        <v>35</v>
      </c>
      <c r="D14" s="15" t="str">
        <f>_xlfn.DISPIMG("ID_5540C6DD32D045A3A2B105ED323F42DE",1)</f>
        <v>=DISPIMG("ID_5540C6DD32D045A3A2B105ED323F42DE",1)</v>
      </c>
      <c r="E14" s="15" t="s">
        <v>31</v>
      </c>
      <c r="F14" s="15">
        <v>8</v>
      </c>
      <c r="G14" s="17"/>
      <c r="H14" s="17"/>
    </row>
    <row r="15" s="1" customFormat="1" ht="195" customHeight="1" outlineLevel="1" spans="1:8">
      <c r="A15" s="14">
        <v>12</v>
      </c>
      <c r="B15" s="18" t="s">
        <v>36</v>
      </c>
      <c r="C15" s="16" t="s">
        <v>37</v>
      </c>
      <c r="D15" s="20" t="str">
        <f>_xlfn.DISPIMG("ID_9BDC27ACE637426A887140F8F6C7FF05",1)</f>
        <v>=DISPIMG("ID_9BDC27ACE637426A887140F8F6C7FF05",1)</v>
      </c>
      <c r="E15" s="15" t="s">
        <v>31</v>
      </c>
      <c r="F15" s="15">
        <v>1</v>
      </c>
      <c r="G15" s="17"/>
      <c r="H15" s="17"/>
    </row>
    <row r="16" s="1" customFormat="1" ht="168" customHeight="1" outlineLevel="1" spans="1:8">
      <c r="A16" s="14">
        <v>13</v>
      </c>
      <c r="B16" s="18" t="s">
        <v>38</v>
      </c>
      <c r="C16" s="16" t="s">
        <v>39</v>
      </c>
      <c r="D16" s="20" t="str">
        <f>_xlfn.DISPIMG("ID_90183C985DE04C18A885294B18D518CD",1)</f>
        <v>=DISPIMG("ID_90183C985DE04C18A885294B18D518CD",1)</v>
      </c>
      <c r="E16" s="15" t="s">
        <v>31</v>
      </c>
      <c r="F16" s="15">
        <v>1</v>
      </c>
      <c r="G16" s="17"/>
      <c r="H16" s="17"/>
    </row>
    <row r="17" s="1" customFormat="1" ht="175" customHeight="1" outlineLevel="1" spans="1:8">
      <c r="A17" s="14">
        <v>14</v>
      </c>
      <c r="B17" s="18" t="s">
        <v>40</v>
      </c>
      <c r="C17" s="16" t="s">
        <v>41</v>
      </c>
      <c r="D17" s="20" t="str">
        <f>_xlfn.DISPIMG("ID_29D9B949590149D1A59B1881461B29B6",1)</f>
        <v>=DISPIMG("ID_29D9B949590149D1A59B1881461B29B6",1)</v>
      </c>
      <c r="E17" s="15" t="s">
        <v>31</v>
      </c>
      <c r="F17" s="15">
        <v>1</v>
      </c>
      <c r="G17" s="17"/>
      <c r="H17" s="17"/>
    </row>
    <row r="18" s="1" customFormat="1" ht="177" customHeight="1" outlineLevel="1" spans="1:8">
      <c r="A18" s="14">
        <v>15</v>
      </c>
      <c r="B18" s="18" t="s">
        <v>42</v>
      </c>
      <c r="C18" s="16" t="s">
        <v>43</v>
      </c>
      <c r="D18" s="20" t="str">
        <f>_xlfn.DISPIMG("ID_526BF2F603C24042AFD2F1B0D1C8F4DC",1)</f>
        <v>=DISPIMG("ID_526BF2F603C24042AFD2F1B0D1C8F4DC",1)</v>
      </c>
      <c r="E18" s="15" t="s">
        <v>31</v>
      </c>
      <c r="F18" s="15">
        <v>1</v>
      </c>
      <c r="G18" s="17"/>
      <c r="H18" s="17"/>
    </row>
    <row r="19" s="1" customFormat="1" ht="162" customHeight="1" outlineLevel="1" spans="1:8">
      <c r="A19" s="14">
        <v>16</v>
      </c>
      <c r="B19" s="15" t="s">
        <v>44</v>
      </c>
      <c r="C19" s="16" t="s">
        <v>45</v>
      </c>
      <c r="D19" s="15" t="str">
        <f>_xlfn.DISPIMG("ID_31888737985144ED8D08E66D0A6D6EE6",1)</f>
        <v>=DISPIMG("ID_31888737985144ED8D08E66D0A6D6EE6",1)</v>
      </c>
      <c r="E19" s="15" t="s">
        <v>31</v>
      </c>
      <c r="F19" s="15">
        <v>1</v>
      </c>
      <c r="G19" s="17"/>
      <c r="H19" s="17"/>
    </row>
    <row r="20" s="1" customFormat="1" ht="109" customHeight="1" outlineLevel="1" spans="1:8">
      <c r="A20" s="14">
        <v>17</v>
      </c>
      <c r="B20" s="15" t="s">
        <v>46</v>
      </c>
      <c r="C20" s="16" t="s">
        <v>47</v>
      </c>
      <c r="D20" s="15" t="str">
        <f>_xlfn.DISPIMG("ID_A87F41AD7478410E9E94F4807066124A",1)</f>
        <v>=DISPIMG("ID_A87F41AD7478410E9E94F4807066124A",1)</v>
      </c>
      <c r="E20" s="15" t="s">
        <v>31</v>
      </c>
      <c r="F20" s="15">
        <v>1</v>
      </c>
      <c r="G20" s="17"/>
      <c r="H20" s="17"/>
    </row>
    <row r="21" s="1" customFormat="1" ht="101" customHeight="1" outlineLevel="1" spans="1:8">
      <c r="A21" s="14">
        <v>18</v>
      </c>
      <c r="B21" s="15" t="s">
        <v>48</v>
      </c>
      <c r="C21" s="16" t="s">
        <v>49</v>
      </c>
      <c r="D21" s="15" t="str">
        <f>_xlfn.DISPIMG("ID_52AAFE25C3AE4FB084F42FC49983B6F1",1)</f>
        <v>=DISPIMG("ID_52AAFE25C3AE4FB084F42FC49983B6F1",1)</v>
      </c>
      <c r="E21" s="15" t="s">
        <v>31</v>
      </c>
      <c r="F21" s="15">
        <v>1</v>
      </c>
      <c r="G21" s="17"/>
      <c r="H21" s="17"/>
    </row>
    <row r="22" s="1" customFormat="1" ht="96" customHeight="1" outlineLevel="1" spans="1:8">
      <c r="A22" s="14">
        <v>19</v>
      </c>
      <c r="B22" s="15" t="s">
        <v>50</v>
      </c>
      <c r="C22" s="16" t="s">
        <v>51</v>
      </c>
      <c r="D22" s="15" t="str">
        <f>_xlfn.DISPIMG("ID_DB6CA94F6F0A48F49635A48D6BC73A5F",1)</f>
        <v>=DISPIMG("ID_DB6CA94F6F0A48F49635A48D6BC73A5F",1)</v>
      </c>
      <c r="E22" s="15" t="s">
        <v>31</v>
      </c>
      <c r="F22" s="15">
        <v>1</v>
      </c>
      <c r="G22" s="17"/>
      <c r="H22" s="17"/>
    </row>
    <row r="23" s="1" customFormat="1" ht="105" customHeight="1" outlineLevel="1" spans="1:8">
      <c r="A23" s="14">
        <v>20</v>
      </c>
      <c r="B23" s="15" t="s">
        <v>52</v>
      </c>
      <c r="C23" s="16" t="s">
        <v>53</v>
      </c>
      <c r="D23" s="15" t="str">
        <f>_xlfn.DISPIMG("ID_8AD5CCB800A84DAA90CAD94B1A4B5BB5",1)</f>
        <v>=DISPIMG("ID_8AD5CCB800A84DAA90CAD94B1A4B5BB5",1)</v>
      </c>
      <c r="E23" s="15" t="s">
        <v>31</v>
      </c>
      <c r="F23" s="15">
        <v>1</v>
      </c>
      <c r="G23" s="17"/>
      <c r="H23" s="17"/>
    </row>
    <row r="24" s="1" customFormat="1" ht="97" customHeight="1" outlineLevel="1" spans="1:8">
      <c r="A24" s="14">
        <v>21</v>
      </c>
      <c r="B24" s="15" t="s">
        <v>54</v>
      </c>
      <c r="C24" s="16" t="s">
        <v>55</v>
      </c>
      <c r="D24" s="15" t="str">
        <f>_xlfn.DISPIMG("ID_46AE5E2646F14789AEFCEB595A952F19",1)</f>
        <v>=DISPIMG("ID_46AE5E2646F14789AEFCEB595A952F19",1)</v>
      </c>
      <c r="E24" s="15" t="s">
        <v>31</v>
      </c>
      <c r="F24" s="15">
        <v>1</v>
      </c>
      <c r="G24" s="17"/>
      <c r="H24" s="17"/>
    </row>
    <row r="25" s="1" customFormat="1" ht="100" customHeight="1" outlineLevel="1" spans="1:8">
      <c r="A25" s="14">
        <v>22</v>
      </c>
      <c r="B25" s="15" t="s">
        <v>56</v>
      </c>
      <c r="C25" s="16" t="s">
        <v>57</v>
      </c>
      <c r="D25" s="15" t="str">
        <f>_xlfn.DISPIMG("ID_663B532187454C48ABBBB555D7CB44E3",1)</f>
        <v>=DISPIMG("ID_663B532187454C48ABBBB555D7CB44E3",1)</v>
      </c>
      <c r="E25" s="15" t="s">
        <v>31</v>
      </c>
      <c r="F25" s="15">
        <v>1</v>
      </c>
      <c r="G25" s="17"/>
      <c r="H25" s="17"/>
    </row>
    <row r="26" s="1" customFormat="1" ht="137" customHeight="1" outlineLevel="1" spans="1:8">
      <c r="A26" s="14">
        <v>23</v>
      </c>
      <c r="B26" s="18" t="s">
        <v>58</v>
      </c>
      <c r="C26" s="16" t="s">
        <v>59</v>
      </c>
      <c r="D26" s="21" t="str">
        <f>_xlfn.DISPIMG("ID_B73B8F2D2D4B4C94AC7F50E0A1B25732",1)</f>
        <v>=DISPIMG("ID_B73B8F2D2D4B4C94AC7F50E0A1B25732",1)</v>
      </c>
      <c r="E26" s="15" t="s">
        <v>12</v>
      </c>
      <c r="F26" s="15">
        <v>1</v>
      </c>
      <c r="G26" s="17"/>
      <c r="H26" s="17"/>
    </row>
    <row r="27" s="1" customFormat="1" ht="96" customHeight="1" outlineLevel="1" spans="1:8">
      <c r="A27" s="14">
        <v>24</v>
      </c>
      <c r="B27" s="15" t="s">
        <v>60</v>
      </c>
      <c r="C27" s="16" t="s">
        <v>61</v>
      </c>
      <c r="D27" s="15" t="str">
        <f>_xlfn.DISPIMG("ID_6BDDF21A9A2C47FE849A4213B91A7073",1)</f>
        <v>=DISPIMG("ID_6BDDF21A9A2C47FE849A4213B91A7073",1)</v>
      </c>
      <c r="E27" s="15" t="s">
        <v>12</v>
      </c>
      <c r="F27" s="15">
        <v>1</v>
      </c>
      <c r="G27" s="17"/>
      <c r="H27" s="17"/>
    </row>
    <row r="28" s="1" customFormat="1" ht="184" customHeight="1" outlineLevel="1" spans="1:8">
      <c r="A28" s="14">
        <v>25</v>
      </c>
      <c r="B28" s="18" t="s">
        <v>62</v>
      </c>
      <c r="C28" s="16" t="s">
        <v>63</v>
      </c>
      <c r="D28" s="20" t="str">
        <f>_xlfn.DISPIMG("ID_EF4214F1E86046A1AA81779DE4FE1735",1)</f>
        <v>=DISPIMG("ID_EF4214F1E86046A1AA81779DE4FE1735",1)</v>
      </c>
      <c r="E28" s="15" t="s">
        <v>12</v>
      </c>
      <c r="F28" s="15">
        <v>1</v>
      </c>
      <c r="G28" s="17"/>
      <c r="H28" s="17"/>
    </row>
    <row r="29" s="2" customFormat="1" ht="175" customHeight="1" spans="1:8">
      <c r="A29" s="22" t="s">
        <v>64</v>
      </c>
      <c r="B29" s="22" t="s">
        <v>65</v>
      </c>
      <c r="C29" s="23" t="s">
        <v>66</v>
      </c>
      <c r="D29" s="23"/>
      <c r="E29" s="10" t="s">
        <v>12</v>
      </c>
      <c r="F29" s="10">
        <v>1</v>
      </c>
      <c r="G29" s="13"/>
      <c r="H29" s="13"/>
    </row>
    <row r="30" s="1" customFormat="1" ht="85" customHeight="1" outlineLevel="1" spans="1:8">
      <c r="A30" s="14">
        <v>1</v>
      </c>
      <c r="B30" s="18" t="s">
        <v>67</v>
      </c>
      <c r="C30" s="16" t="s">
        <v>68</v>
      </c>
      <c r="D30" s="20" t="str">
        <f>_xlfn.DISPIMG("ID_E2E850F7CCA044BD8918EBBDDA53F740",1)</f>
        <v>=DISPIMG("ID_E2E850F7CCA044BD8918EBBDDA53F740",1)</v>
      </c>
      <c r="E30" s="15" t="s">
        <v>12</v>
      </c>
      <c r="F30" s="15">
        <v>1</v>
      </c>
      <c r="G30" s="17"/>
      <c r="H30" s="17"/>
    </row>
    <row r="31" s="1" customFormat="1" ht="100" customHeight="1" outlineLevel="1" spans="1:8">
      <c r="A31" s="14">
        <v>2</v>
      </c>
      <c r="B31" s="18" t="s">
        <v>69</v>
      </c>
      <c r="C31" s="16" t="s">
        <v>70</v>
      </c>
      <c r="D31" s="20" t="str">
        <f>_xlfn.DISPIMG("ID_DE31E55542774997AEB4687E642E50AF",1)</f>
        <v>=DISPIMG("ID_DE31E55542774997AEB4687E642E50AF",1)</v>
      </c>
      <c r="E31" s="15" t="s">
        <v>12</v>
      </c>
      <c r="F31" s="15">
        <v>1</v>
      </c>
      <c r="G31" s="17"/>
      <c r="H31" s="17"/>
    </row>
    <row r="32" s="1" customFormat="1" ht="104" customHeight="1" outlineLevel="1" spans="1:8">
      <c r="A32" s="14">
        <v>3</v>
      </c>
      <c r="B32" s="18" t="s">
        <v>71</v>
      </c>
      <c r="C32" s="16" t="s">
        <v>72</v>
      </c>
      <c r="D32" s="20" t="str">
        <f>_xlfn.DISPIMG("ID_7C4AA0684EA14147A7183EFB7ED687EB",1)</f>
        <v>=DISPIMG("ID_7C4AA0684EA14147A7183EFB7ED687EB",1)</v>
      </c>
      <c r="E32" s="15" t="s">
        <v>12</v>
      </c>
      <c r="F32" s="15">
        <v>1</v>
      </c>
      <c r="G32" s="17"/>
      <c r="H32" s="17"/>
    </row>
    <row r="33" s="2" customFormat="1" ht="409" customHeight="1" spans="1:8">
      <c r="A33" s="10" t="s">
        <v>73</v>
      </c>
      <c r="B33" s="10" t="s">
        <v>74</v>
      </c>
      <c r="C33" s="23" t="s">
        <v>75</v>
      </c>
      <c r="D33" s="11"/>
      <c r="E33" s="10" t="s">
        <v>12</v>
      </c>
      <c r="F33" s="10">
        <v>1</v>
      </c>
      <c r="G33" s="12"/>
      <c r="H33" s="13"/>
    </row>
    <row r="34" s="1" customFormat="1" ht="112" customHeight="1" outlineLevel="1" spans="1:8">
      <c r="A34" s="18">
        <v>1</v>
      </c>
      <c r="B34" s="18" t="s">
        <v>76</v>
      </c>
      <c r="C34" s="24" t="s">
        <v>77</v>
      </c>
      <c r="D34" s="20" t="str">
        <f>_xlfn.DISPIMG("ID_7097977FA1DD4D2BBCD1E94AB62793D3",1)</f>
        <v>=DISPIMG("ID_7097977FA1DD4D2BBCD1E94AB62793D3",1)</v>
      </c>
      <c r="E34" s="18" t="s">
        <v>12</v>
      </c>
      <c r="F34" s="18">
        <v>1</v>
      </c>
      <c r="G34" s="25"/>
      <c r="H34" s="25"/>
    </row>
    <row r="35" s="1" customFormat="1" ht="71" customHeight="1" outlineLevel="1" spans="1:8">
      <c r="A35" s="18">
        <v>2</v>
      </c>
      <c r="B35" s="18" t="s">
        <v>78</v>
      </c>
      <c r="C35" s="24" t="s">
        <v>79</v>
      </c>
      <c r="D35" s="20"/>
      <c r="E35" s="18" t="s">
        <v>12</v>
      </c>
      <c r="F35" s="18">
        <v>1</v>
      </c>
      <c r="G35" s="25"/>
      <c r="H35" s="25"/>
    </row>
    <row r="36" s="1" customFormat="1" ht="127" customHeight="1" outlineLevel="1" spans="1:8">
      <c r="A36" s="18">
        <v>3</v>
      </c>
      <c r="B36" s="18" t="s">
        <v>80</v>
      </c>
      <c r="C36" s="24" t="s">
        <v>81</v>
      </c>
      <c r="D36" s="26" t="str">
        <f>_xlfn.DISPIMG("ID_B27F7D64815D4A3084DB3427050488E4",1)</f>
        <v>=DISPIMG("ID_B27F7D64815D4A3084DB3427050488E4",1)</v>
      </c>
      <c r="E36" s="18" t="s">
        <v>12</v>
      </c>
      <c r="F36" s="18">
        <v>1</v>
      </c>
      <c r="G36" s="25"/>
      <c r="H36" s="25"/>
    </row>
    <row r="37" s="1" customFormat="1" ht="136" customHeight="1" outlineLevel="1" spans="1:8">
      <c r="A37" s="18">
        <v>4</v>
      </c>
      <c r="B37" s="18" t="s">
        <v>82</v>
      </c>
      <c r="C37" s="24" t="s">
        <v>83</v>
      </c>
      <c r="D37" s="20" t="str">
        <f>_xlfn.DISPIMG("ID_0B0A318F83EA4AE7B5EF43538C478B39",1)</f>
        <v>=DISPIMG("ID_0B0A318F83EA4AE7B5EF43538C478B39",1)</v>
      </c>
      <c r="E37" s="18" t="s">
        <v>12</v>
      </c>
      <c r="F37" s="18">
        <v>1</v>
      </c>
      <c r="G37" s="25"/>
      <c r="H37" s="25"/>
    </row>
    <row r="38" s="1" customFormat="1" customHeight="1" outlineLevel="1" spans="1:8">
      <c r="A38" s="18">
        <v>5</v>
      </c>
      <c r="B38" s="18" t="s">
        <v>84</v>
      </c>
      <c r="C38" s="24" t="s">
        <v>85</v>
      </c>
      <c r="D38" s="20" t="str">
        <f>_xlfn.DISPIMG("ID_32AFE3C174AE4AC18B11C28A0845EEF5",1)</f>
        <v>=DISPIMG("ID_32AFE3C174AE4AC18B11C28A0845EEF5",1)</v>
      </c>
      <c r="E38" s="18" t="s">
        <v>12</v>
      </c>
      <c r="F38" s="18">
        <v>1</v>
      </c>
      <c r="G38" s="25"/>
      <c r="H38" s="25"/>
    </row>
    <row r="39" s="1" customFormat="1" customHeight="1" outlineLevel="1" spans="1:8">
      <c r="A39" s="18">
        <v>6</v>
      </c>
      <c r="B39" s="18" t="s">
        <v>86</v>
      </c>
      <c r="C39" s="24" t="s">
        <v>87</v>
      </c>
      <c r="D39" s="20"/>
      <c r="E39" s="18" t="s">
        <v>12</v>
      </c>
      <c r="F39" s="18">
        <v>1</v>
      </c>
      <c r="G39" s="25"/>
      <c r="H39" s="25"/>
    </row>
    <row r="40" s="1" customFormat="1" customHeight="1" outlineLevel="1" spans="1:8">
      <c r="A40" s="18">
        <v>7</v>
      </c>
      <c r="B40" s="18" t="s">
        <v>88</v>
      </c>
      <c r="C40" s="24" t="s">
        <v>89</v>
      </c>
      <c r="D40" s="20"/>
      <c r="E40" s="18" t="s">
        <v>12</v>
      </c>
      <c r="F40" s="18">
        <v>1</v>
      </c>
      <c r="G40" s="25"/>
      <c r="H40" s="25"/>
    </row>
    <row r="41" s="1" customFormat="1" ht="98" customHeight="1" outlineLevel="1" spans="1:8">
      <c r="A41" s="18">
        <v>8</v>
      </c>
      <c r="B41" s="18" t="s">
        <v>90</v>
      </c>
      <c r="C41" s="24" t="s">
        <v>91</v>
      </c>
      <c r="D41" s="26" t="str">
        <f>_xlfn.DISPIMG("ID_F23D33B3FC4341BD9EC6564880B88C34",1)</f>
        <v>=DISPIMG("ID_F23D33B3FC4341BD9EC6564880B88C34",1)</v>
      </c>
      <c r="E41" s="18" t="s">
        <v>12</v>
      </c>
      <c r="F41" s="18">
        <v>1</v>
      </c>
      <c r="G41" s="25"/>
      <c r="H41" s="25"/>
    </row>
    <row r="42" s="1" customFormat="1" ht="112" customHeight="1" outlineLevel="1" spans="1:8">
      <c r="A42" s="18">
        <v>9</v>
      </c>
      <c r="B42" s="18" t="s">
        <v>92</v>
      </c>
      <c r="C42" s="24" t="s">
        <v>93</v>
      </c>
      <c r="D42" s="20" t="str">
        <f>_xlfn.DISPIMG("ID_8C9A44469F4349A594C2D58FCADB4192",1)</f>
        <v>=DISPIMG("ID_8C9A44469F4349A594C2D58FCADB4192",1)</v>
      </c>
      <c r="E42" s="18" t="s">
        <v>12</v>
      </c>
      <c r="F42" s="18">
        <v>1</v>
      </c>
      <c r="G42" s="25"/>
      <c r="H42" s="25"/>
    </row>
    <row r="43" s="1" customFormat="1" customHeight="1" outlineLevel="1" spans="1:8">
      <c r="A43" s="18">
        <v>10</v>
      </c>
      <c r="B43" s="18" t="s">
        <v>94</v>
      </c>
      <c r="C43" s="24" t="s">
        <v>95</v>
      </c>
      <c r="D43" s="20" t="str">
        <f>_xlfn.DISPIMG("ID_4DF2B518DAF84A0EBF3231B295A536C4",1)</f>
        <v>=DISPIMG("ID_4DF2B518DAF84A0EBF3231B295A536C4",1)</v>
      </c>
      <c r="E43" s="18" t="s">
        <v>12</v>
      </c>
      <c r="F43" s="18">
        <v>1</v>
      </c>
      <c r="G43" s="25"/>
      <c r="H43" s="25"/>
    </row>
    <row r="44" s="1" customFormat="1" customHeight="1" outlineLevel="1" spans="1:8">
      <c r="A44" s="18">
        <v>11</v>
      </c>
      <c r="B44" s="18" t="s">
        <v>96</v>
      </c>
      <c r="C44" s="24" t="s">
        <v>97</v>
      </c>
      <c r="D44" s="20"/>
      <c r="E44" s="18" t="s">
        <v>12</v>
      </c>
      <c r="F44" s="18">
        <v>1</v>
      </c>
      <c r="G44" s="25"/>
      <c r="H44" s="25"/>
    </row>
    <row r="45" s="1" customFormat="1" customHeight="1" outlineLevel="1" spans="1:8">
      <c r="A45" s="18">
        <v>12</v>
      </c>
      <c r="B45" s="18" t="s">
        <v>98</v>
      </c>
      <c r="C45" s="24" t="s">
        <v>99</v>
      </c>
      <c r="D45" s="20"/>
      <c r="E45" s="18" t="s">
        <v>100</v>
      </c>
      <c r="F45" s="18">
        <v>10</v>
      </c>
      <c r="G45" s="25"/>
      <c r="H45" s="25"/>
    </row>
    <row r="46" s="1" customFormat="1" ht="139" customHeight="1" outlineLevel="1" spans="1:8">
      <c r="A46" s="18">
        <v>13</v>
      </c>
      <c r="B46" s="18" t="s">
        <v>101</v>
      </c>
      <c r="C46" s="24" t="s">
        <v>102</v>
      </c>
      <c r="D46" s="26" t="str">
        <f>_xlfn.DISPIMG("ID_0419AB67388042FD892EDDA7C200CF0B",1)</f>
        <v>=DISPIMG("ID_0419AB67388042FD892EDDA7C200CF0B",1)</v>
      </c>
      <c r="E46" s="18" t="s">
        <v>12</v>
      </c>
      <c r="F46" s="18">
        <v>1</v>
      </c>
      <c r="G46" s="25"/>
      <c r="H46" s="25"/>
    </row>
    <row r="47" s="1" customFormat="1" ht="100" customHeight="1" outlineLevel="1" spans="1:8">
      <c r="A47" s="18">
        <v>14</v>
      </c>
      <c r="B47" s="18" t="s">
        <v>103</v>
      </c>
      <c r="C47" s="24" t="s">
        <v>104</v>
      </c>
      <c r="D47" s="26" t="str">
        <f>_xlfn.DISPIMG("ID_DCFC50263D3F4F03B97F9223A042C867",1)</f>
        <v>=DISPIMG("ID_DCFC50263D3F4F03B97F9223A042C867",1)</v>
      </c>
      <c r="E47" s="18" t="s">
        <v>31</v>
      </c>
      <c r="F47" s="18">
        <v>3</v>
      </c>
      <c r="G47" s="25"/>
      <c r="H47" s="25"/>
    </row>
    <row r="48" s="1" customFormat="1" ht="97" customHeight="1" outlineLevel="1" spans="1:8">
      <c r="A48" s="18">
        <v>15</v>
      </c>
      <c r="B48" s="18" t="s">
        <v>105</v>
      </c>
      <c r="C48" s="24" t="s">
        <v>106</v>
      </c>
      <c r="D48" s="20" t="str">
        <f>_xlfn.DISPIMG("ID_2B04E13017CB439190385803F76DC8A7",1)</f>
        <v>=DISPIMG("ID_2B04E13017CB439190385803F76DC8A7",1)</v>
      </c>
      <c r="E48" s="18" t="s">
        <v>31</v>
      </c>
      <c r="F48" s="18">
        <v>3</v>
      </c>
      <c r="G48" s="25"/>
      <c r="H48" s="25"/>
    </row>
    <row r="49" s="1" customFormat="1" ht="110" customHeight="1" outlineLevel="1" spans="1:8">
      <c r="A49" s="18">
        <v>16</v>
      </c>
      <c r="B49" s="18" t="s">
        <v>107</v>
      </c>
      <c r="C49" s="24" t="s">
        <v>108</v>
      </c>
      <c r="D49" s="20" t="str">
        <f>_xlfn.DISPIMG("ID_7C77CE124DC7403D87B40CFD7BCA168B",1)</f>
        <v>=DISPIMG("ID_7C77CE124DC7403D87B40CFD7BCA168B",1)</v>
      </c>
      <c r="E49" s="18" t="s">
        <v>12</v>
      </c>
      <c r="F49" s="18">
        <v>1</v>
      </c>
      <c r="G49" s="25"/>
      <c r="H49" s="25"/>
    </row>
    <row r="50" s="1" customFormat="1" ht="121" customHeight="1" outlineLevel="1" spans="1:8">
      <c r="A50" s="18">
        <v>17</v>
      </c>
      <c r="B50" s="18" t="s">
        <v>109</v>
      </c>
      <c r="C50" s="24" t="s">
        <v>110</v>
      </c>
      <c r="D50" s="20" t="str">
        <f>_xlfn.DISPIMG("ID_F01BE671CEE64BD3BC40EA72D735A826",1)</f>
        <v>=DISPIMG("ID_F01BE671CEE64BD3BC40EA72D735A826",1)</v>
      </c>
      <c r="E50" s="18" t="s">
        <v>12</v>
      </c>
      <c r="F50" s="18">
        <v>1</v>
      </c>
      <c r="G50" s="25"/>
      <c r="H50" s="25"/>
    </row>
    <row r="51" s="1" customFormat="1" ht="55" customHeight="1" outlineLevel="1" spans="1:8">
      <c r="A51" s="18">
        <v>18</v>
      </c>
      <c r="B51" s="18" t="s">
        <v>111</v>
      </c>
      <c r="C51" s="24" t="s">
        <v>112</v>
      </c>
      <c r="D51" s="24"/>
      <c r="E51" s="18" t="s">
        <v>12</v>
      </c>
      <c r="F51" s="18">
        <v>1</v>
      </c>
      <c r="G51" s="25"/>
      <c r="H51" s="25"/>
    </row>
    <row r="52" s="1" customFormat="1" ht="55" customHeight="1" outlineLevel="1" spans="1:8">
      <c r="A52" s="18">
        <v>19</v>
      </c>
      <c r="B52" s="18" t="s">
        <v>113</v>
      </c>
      <c r="C52" s="24" t="s">
        <v>114</v>
      </c>
      <c r="D52" s="24"/>
      <c r="E52" s="18" t="s">
        <v>100</v>
      </c>
      <c r="F52" s="18">
        <v>24</v>
      </c>
      <c r="G52" s="25"/>
      <c r="H52" s="25"/>
    </row>
    <row r="53" s="1" customFormat="1" ht="107" customHeight="1" outlineLevel="1" spans="1:8">
      <c r="A53" s="18">
        <v>20</v>
      </c>
      <c r="B53" s="18" t="s">
        <v>115</v>
      </c>
      <c r="C53" s="24" t="s">
        <v>116</v>
      </c>
      <c r="D53" s="20" t="str">
        <f>_xlfn.DISPIMG("ID_AE58030864514D719595AE545CECBB29",1)</f>
        <v>=DISPIMG("ID_AE58030864514D719595AE545CECBB29",1)</v>
      </c>
      <c r="E53" s="15" t="s">
        <v>31</v>
      </c>
      <c r="F53" s="15">
        <v>2</v>
      </c>
      <c r="G53" s="17"/>
      <c r="H53" s="17"/>
    </row>
    <row r="54" s="1" customFormat="1" ht="137" customHeight="1" outlineLevel="1" spans="1:8">
      <c r="A54" s="18">
        <v>21</v>
      </c>
      <c r="B54" s="18" t="s">
        <v>117</v>
      </c>
      <c r="C54" s="24" t="s">
        <v>118</v>
      </c>
      <c r="D54" s="18" t="str">
        <f>_xlfn.DISPIMG("ID_CC858BA2CAF04E09974F37FCC6F6A9E7",1)</f>
        <v>=DISPIMG("ID_CC858BA2CAF04E09974F37FCC6F6A9E7",1)</v>
      </c>
      <c r="E54" s="15" t="s">
        <v>31</v>
      </c>
      <c r="F54" s="15">
        <v>2</v>
      </c>
      <c r="G54" s="17"/>
      <c r="H54" s="17"/>
    </row>
    <row r="55" s="1" customFormat="1" ht="55" customHeight="1" outlineLevel="1" spans="1:8">
      <c r="A55" s="18">
        <v>22</v>
      </c>
      <c r="B55" s="18" t="s">
        <v>119</v>
      </c>
      <c r="C55" s="24" t="s">
        <v>120</v>
      </c>
      <c r="D55" s="24"/>
      <c r="E55" s="15" t="s">
        <v>31</v>
      </c>
      <c r="F55" s="15">
        <v>4</v>
      </c>
      <c r="G55" s="17"/>
      <c r="H55" s="17"/>
    </row>
    <row r="56" s="1" customFormat="1" ht="107" customHeight="1" outlineLevel="1" spans="1:8">
      <c r="A56" s="18">
        <v>23</v>
      </c>
      <c r="B56" s="18" t="s">
        <v>121</v>
      </c>
      <c r="C56" s="24" t="s">
        <v>122</v>
      </c>
      <c r="D56" s="20" t="str">
        <f>_xlfn.DISPIMG("ID_5B572B69F7E842F480A62269D8C44C28",1)</f>
        <v>=DISPIMG("ID_5B572B69F7E842F480A62269D8C44C28",1)</v>
      </c>
      <c r="E56" s="15" t="s">
        <v>31</v>
      </c>
      <c r="F56" s="15">
        <v>2</v>
      </c>
      <c r="G56" s="17"/>
      <c r="H56" s="17"/>
    </row>
    <row r="57" s="1" customFormat="1" ht="55" customHeight="1" outlineLevel="1" spans="1:8">
      <c r="A57" s="18">
        <v>24</v>
      </c>
      <c r="B57" s="18" t="s">
        <v>123</v>
      </c>
      <c r="C57" s="16" t="s">
        <v>124</v>
      </c>
      <c r="D57" s="20" t="str">
        <f>_xlfn.DISPIMG("ID_01CB67D3BC374E2F99CC419B9349B134",1)</f>
        <v>=DISPIMG("ID_01CB67D3BC374E2F99CC419B9349B134",1)</v>
      </c>
      <c r="E57" s="18" t="s">
        <v>12</v>
      </c>
      <c r="F57" s="18">
        <v>1</v>
      </c>
      <c r="G57" s="25"/>
      <c r="H57" s="25"/>
    </row>
    <row r="58" s="1" customFormat="1" ht="55" customHeight="1" outlineLevel="1" spans="1:8">
      <c r="A58" s="18">
        <v>25</v>
      </c>
      <c r="B58" s="18" t="s">
        <v>125</v>
      </c>
      <c r="C58" s="16" t="s">
        <v>126</v>
      </c>
      <c r="D58" s="20"/>
      <c r="E58" s="18" t="s">
        <v>12</v>
      </c>
      <c r="F58" s="18">
        <v>1</v>
      </c>
      <c r="G58" s="25"/>
      <c r="H58" s="25"/>
    </row>
    <row r="59" s="1" customFormat="1" ht="108" customHeight="1" outlineLevel="1" spans="1:8">
      <c r="A59" s="18">
        <v>26</v>
      </c>
      <c r="B59" s="18" t="s">
        <v>127</v>
      </c>
      <c r="C59" s="16" t="s">
        <v>128</v>
      </c>
      <c r="D59" s="20" t="str">
        <f>_xlfn.DISPIMG("ID_5D951A5DBEA8485DA7AC5673E507E9D6",1)</f>
        <v>=DISPIMG("ID_5D951A5DBEA8485DA7AC5673E507E9D6",1)</v>
      </c>
      <c r="E59" s="18" t="s">
        <v>31</v>
      </c>
      <c r="F59" s="18">
        <v>1</v>
      </c>
      <c r="G59" s="25"/>
      <c r="H59" s="25"/>
    </row>
    <row r="60" s="1" customFormat="1" ht="102" customHeight="1" outlineLevel="1" spans="1:8">
      <c r="A60" s="18">
        <v>27</v>
      </c>
      <c r="B60" s="18" t="s">
        <v>129</v>
      </c>
      <c r="C60" s="16" t="s">
        <v>130</v>
      </c>
      <c r="D60" s="26" t="str">
        <f>_xlfn.DISPIMG("ID_588D3FC15EBE4790A51A967D4BDAE83D",1)</f>
        <v>=DISPIMG("ID_588D3FC15EBE4790A51A967D4BDAE83D",1)</v>
      </c>
      <c r="E60" s="18" t="s">
        <v>31</v>
      </c>
      <c r="F60" s="18">
        <v>6</v>
      </c>
      <c r="G60" s="25"/>
      <c r="H60" s="25"/>
    </row>
    <row r="61" s="1" customFormat="1" ht="96" customHeight="1" outlineLevel="1" spans="1:8">
      <c r="A61" s="18">
        <v>28</v>
      </c>
      <c r="B61" s="18" t="s">
        <v>131</v>
      </c>
      <c r="C61" s="16" t="s">
        <v>132</v>
      </c>
      <c r="D61" s="20" t="str">
        <f>_xlfn.DISPIMG("ID_135CF39EB43244DFB7BB0A63B52FE36A",1)</f>
        <v>=DISPIMG("ID_135CF39EB43244DFB7BB0A63B52FE36A",1)</v>
      </c>
      <c r="E61" s="18" t="s">
        <v>12</v>
      </c>
      <c r="F61" s="18">
        <v>1</v>
      </c>
      <c r="G61" s="25"/>
      <c r="H61" s="25"/>
    </row>
    <row r="62" s="1" customFormat="1" ht="90" customHeight="1" outlineLevel="1" spans="1:8">
      <c r="A62" s="18">
        <v>29</v>
      </c>
      <c r="B62" s="18" t="s">
        <v>133</v>
      </c>
      <c r="C62" s="16" t="s">
        <v>134</v>
      </c>
      <c r="D62" s="20" t="str">
        <f>_xlfn.DISPIMG("ID_EB389C2688784FF5AEFAD1B4C83189A1",1)</f>
        <v>=DISPIMG("ID_EB389C2688784FF5AEFAD1B4C83189A1",1)</v>
      </c>
      <c r="E62" s="18" t="s">
        <v>12</v>
      </c>
      <c r="F62" s="18">
        <v>1</v>
      </c>
      <c r="G62" s="25"/>
      <c r="H62" s="25"/>
    </row>
    <row r="63" s="1" customFormat="1" customHeight="1" outlineLevel="1" spans="1:8">
      <c r="A63" s="18">
        <v>30</v>
      </c>
      <c r="B63" s="18" t="s">
        <v>135</v>
      </c>
      <c r="C63" s="24" t="s">
        <v>136</v>
      </c>
      <c r="D63" s="20" t="str">
        <f>_xlfn.DISPIMG("ID_6064171F74A642C384431C8DCDD6000D",1)</f>
        <v>=DISPIMG("ID_6064171F74A642C384431C8DCDD6000D",1)</v>
      </c>
      <c r="E63" s="18" t="s">
        <v>12</v>
      </c>
      <c r="F63" s="18">
        <v>1</v>
      </c>
      <c r="G63" s="25"/>
      <c r="H63" s="25"/>
    </row>
    <row r="64" s="1" customFormat="1" ht="55" customHeight="1" outlineLevel="1" spans="1:8">
      <c r="A64" s="18">
        <v>31</v>
      </c>
      <c r="B64" s="18" t="s">
        <v>137</v>
      </c>
      <c r="C64" s="24" t="s">
        <v>138</v>
      </c>
      <c r="D64" s="20"/>
      <c r="E64" s="18" t="s">
        <v>12</v>
      </c>
      <c r="F64" s="18">
        <v>1</v>
      </c>
      <c r="G64" s="25"/>
      <c r="H64" s="25"/>
    </row>
    <row r="65" s="1" customFormat="1" ht="99" customHeight="1" outlineLevel="1" spans="1:9">
      <c r="A65" s="18">
        <v>32</v>
      </c>
      <c r="B65" s="18" t="s">
        <v>139</v>
      </c>
      <c r="C65" s="24" t="s">
        <v>140</v>
      </c>
      <c r="D65" s="20" t="str">
        <f>_xlfn.DISPIMG("ID_65059D97E9A9493BB78F749C8E50A830",1)</f>
        <v>=DISPIMG("ID_65059D97E9A9493BB78F749C8E50A830",1)</v>
      </c>
      <c r="E65" s="18" t="s">
        <v>12</v>
      </c>
      <c r="F65" s="18">
        <v>1</v>
      </c>
      <c r="G65" s="25"/>
      <c r="H65" s="25"/>
    </row>
    <row r="66" s="1" customFormat="1" ht="100" customHeight="1" outlineLevel="1" spans="1:9">
      <c r="A66" s="18">
        <v>33</v>
      </c>
      <c r="B66" s="18" t="s">
        <v>141</v>
      </c>
      <c r="C66" s="24" t="s">
        <v>142</v>
      </c>
      <c r="D66" s="20" t="str">
        <f>_xlfn.DISPIMG("ID_F3F1000743254AB38672D9CBCB1AA1D3",1)</f>
        <v>=DISPIMG("ID_F3F1000743254AB38672D9CBCB1AA1D3",1)</v>
      </c>
      <c r="E66" s="18" t="s">
        <v>31</v>
      </c>
      <c r="F66" s="18">
        <v>1</v>
      </c>
      <c r="G66" s="25"/>
      <c r="H66" s="25"/>
    </row>
    <row r="67" s="1" customFormat="1" ht="50" customHeight="1" outlineLevel="1" spans="1:9">
      <c r="A67" s="18">
        <v>34</v>
      </c>
      <c r="B67" s="18" t="s">
        <v>143</v>
      </c>
      <c r="C67" s="24" t="s">
        <v>144</v>
      </c>
      <c r="D67" s="24"/>
      <c r="E67" s="18" t="s">
        <v>12</v>
      </c>
      <c r="F67" s="18">
        <v>1</v>
      </c>
      <c r="G67" s="25"/>
      <c r="H67" s="25"/>
    </row>
    <row r="68" s="1" customFormat="1" ht="50" customHeight="1" outlineLevel="1" spans="1:9">
      <c r="A68" s="18">
        <v>35</v>
      </c>
      <c r="B68" s="18" t="s">
        <v>145</v>
      </c>
      <c r="C68" s="24" t="s">
        <v>146</v>
      </c>
      <c r="D68" s="24"/>
      <c r="E68" s="18" t="s">
        <v>12</v>
      </c>
      <c r="F68" s="18">
        <v>1</v>
      </c>
      <c r="G68" s="25"/>
      <c r="H68" s="25"/>
    </row>
    <row r="69" s="1" customFormat="1" ht="50" customHeight="1" outlineLevel="1" spans="1:9">
      <c r="A69" s="18">
        <v>36</v>
      </c>
      <c r="B69" s="18" t="s">
        <v>147</v>
      </c>
      <c r="C69" s="24" t="s">
        <v>148</v>
      </c>
      <c r="D69" s="24"/>
      <c r="E69" s="18" t="s">
        <v>31</v>
      </c>
      <c r="F69" s="18">
        <v>2</v>
      </c>
      <c r="G69" s="25"/>
      <c r="H69" s="25"/>
    </row>
    <row r="70" s="1" customFormat="1" ht="117" customHeight="1" outlineLevel="1" spans="1:9">
      <c r="A70" s="18">
        <v>37</v>
      </c>
      <c r="B70" s="18" t="s">
        <v>149</v>
      </c>
      <c r="C70" s="24" t="s">
        <v>150</v>
      </c>
      <c r="D70" s="20" t="str">
        <f>_xlfn.DISPIMG("ID_8619B4F892FB4B49BE37048599F161FE",1)</f>
        <v>=DISPIMG("ID_8619B4F892FB4B49BE37048599F161FE",1)</v>
      </c>
      <c r="E70" s="18" t="s">
        <v>12</v>
      </c>
      <c r="F70" s="18">
        <v>1</v>
      </c>
      <c r="G70" s="25"/>
      <c r="H70" s="25"/>
    </row>
    <row r="71" s="1" customFormat="1" ht="110" customHeight="1" outlineLevel="1" spans="1:9">
      <c r="A71" s="18">
        <v>38</v>
      </c>
      <c r="B71" s="18" t="s">
        <v>151</v>
      </c>
      <c r="C71" s="24" t="s">
        <v>152</v>
      </c>
      <c r="D71" s="26" t="str">
        <f>_xlfn.DISPIMG("ID_BD38769BBB504B26909E7FF0AFC5A379",1)</f>
        <v>=DISPIMG("ID_BD38769BBB504B26909E7FF0AFC5A379",1)</v>
      </c>
      <c r="E71" s="18" t="s">
        <v>31</v>
      </c>
      <c r="F71" s="18">
        <v>2</v>
      </c>
      <c r="G71" s="25"/>
      <c r="H71" s="25"/>
    </row>
    <row r="72" s="1" customFormat="1" customHeight="1" outlineLevel="1" spans="1:9">
      <c r="A72" s="18">
        <v>39</v>
      </c>
      <c r="B72" s="18" t="s">
        <v>153</v>
      </c>
      <c r="C72" s="24" t="s">
        <v>154</v>
      </c>
      <c r="D72" s="24"/>
      <c r="E72" s="18" t="s">
        <v>12</v>
      </c>
      <c r="F72" s="18">
        <v>1</v>
      </c>
      <c r="G72" s="25"/>
      <c r="H72" s="25"/>
    </row>
    <row r="73" s="1" customFormat="1" ht="83" customHeight="1" outlineLevel="1" spans="1:9">
      <c r="A73" s="18">
        <v>40</v>
      </c>
      <c r="B73" s="18" t="s">
        <v>155</v>
      </c>
      <c r="C73" s="24" t="s">
        <v>156</v>
      </c>
      <c r="D73" s="20"/>
      <c r="E73" s="18" t="s">
        <v>12</v>
      </c>
      <c r="F73" s="18">
        <v>1</v>
      </c>
      <c r="G73" s="25"/>
      <c r="H73" s="25"/>
    </row>
    <row r="74" s="1" customFormat="1" ht="85" customHeight="1" outlineLevel="1" spans="1:9">
      <c r="A74" s="18">
        <v>41</v>
      </c>
      <c r="B74" s="18" t="s">
        <v>157</v>
      </c>
      <c r="C74" s="24" t="s">
        <v>130</v>
      </c>
      <c r="D74" s="20"/>
      <c r="E74" s="18" t="s">
        <v>31</v>
      </c>
      <c r="F74" s="18">
        <v>5</v>
      </c>
      <c r="G74" s="25"/>
      <c r="H74" s="25"/>
      <c r="I74" s="27"/>
    </row>
    <row r="75" s="1" customFormat="1" ht="129" customHeight="1" outlineLevel="1" spans="1:9">
      <c r="A75" s="18">
        <v>42</v>
      </c>
      <c r="B75" s="18" t="s">
        <v>158</v>
      </c>
      <c r="C75" s="24" t="s">
        <v>159</v>
      </c>
      <c r="D75" s="20" t="str">
        <f>_xlfn.DISPIMG("ID_9760A93B80BA4FCC8BFAB6F09FEEFECD",1)</f>
        <v>=DISPIMG("ID_9760A93B80BA4FCC8BFAB6F09FEEFECD",1)</v>
      </c>
      <c r="E75" s="18" t="s">
        <v>12</v>
      </c>
      <c r="F75" s="18">
        <v>1</v>
      </c>
      <c r="G75" s="25"/>
      <c r="H75" s="25"/>
    </row>
    <row r="76" s="1" customFormat="1" ht="137" customHeight="1" outlineLevel="1" spans="1:9">
      <c r="A76" s="18">
        <v>43</v>
      </c>
      <c r="B76" s="18" t="s">
        <v>160</v>
      </c>
      <c r="C76" s="24" t="s">
        <v>161</v>
      </c>
      <c r="D76" s="20" t="str">
        <f>_xlfn.DISPIMG("ID_7081B78172914A159610943ACE700517",1)</f>
        <v>=DISPIMG("ID_7081B78172914A159610943ACE700517",1)</v>
      </c>
      <c r="E76" s="18" t="s">
        <v>12</v>
      </c>
      <c r="F76" s="18">
        <v>1</v>
      </c>
      <c r="G76" s="25"/>
      <c r="H76" s="25"/>
    </row>
    <row r="77" s="1" customFormat="1" ht="132" customHeight="1" outlineLevel="1" spans="1:9">
      <c r="A77" s="18">
        <v>44</v>
      </c>
      <c r="B77" s="18" t="s">
        <v>162</v>
      </c>
      <c r="C77" s="24" t="s">
        <v>163</v>
      </c>
      <c r="D77" s="20" t="str">
        <f>_xlfn.DISPIMG("ID_FE3CAFF604DD4FDFA51E1DB7B5DC3A5B",1)</f>
        <v>=DISPIMG("ID_FE3CAFF604DD4FDFA51E1DB7B5DC3A5B",1)</v>
      </c>
      <c r="E77" s="18" t="s">
        <v>12</v>
      </c>
      <c r="F77" s="18">
        <v>1</v>
      </c>
      <c r="G77" s="25"/>
      <c r="H77" s="25"/>
    </row>
    <row r="78" s="1" customFormat="1" ht="120" customHeight="1" outlineLevel="1" spans="1:9">
      <c r="A78" s="18">
        <v>45</v>
      </c>
      <c r="B78" s="18" t="s">
        <v>164</v>
      </c>
      <c r="C78" s="24" t="s">
        <v>165</v>
      </c>
      <c r="D78" s="20" t="str">
        <f>_xlfn.DISPIMG("ID_5858022BF52744768AE2223B6A810A88",1)</f>
        <v>=DISPIMG("ID_5858022BF52744768AE2223B6A810A88",1)</v>
      </c>
      <c r="E78" s="18" t="s">
        <v>12</v>
      </c>
      <c r="F78" s="18">
        <v>1</v>
      </c>
      <c r="G78" s="25"/>
      <c r="H78" s="25"/>
    </row>
    <row r="79" s="1" customFormat="1" ht="127" customHeight="1" outlineLevel="1" spans="1:9">
      <c r="A79" s="18">
        <v>46</v>
      </c>
      <c r="B79" s="18" t="s">
        <v>166</v>
      </c>
      <c r="C79" s="16" t="s">
        <v>167</v>
      </c>
      <c r="D79" s="20" t="str">
        <f>_xlfn.DISPIMG("ID_B0B32D5E24704A9EA3A79F9ED373D9EC",1)</f>
        <v>=DISPIMG("ID_B0B32D5E24704A9EA3A79F9ED373D9EC",1)</v>
      </c>
      <c r="E79" s="15" t="s">
        <v>12</v>
      </c>
      <c r="F79" s="15">
        <v>1</v>
      </c>
      <c r="G79" s="17"/>
      <c r="H79" s="17"/>
    </row>
    <row r="80" s="1" customFormat="1" ht="128" customHeight="1" outlineLevel="1" spans="1:9">
      <c r="A80" s="18">
        <v>47</v>
      </c>
      <c r="B80" s="18" t="s">
        <v>168</v>
      </c>
      <c r="C80" s="16" t="s">
        <v>169</v>
      </c>
      <c r="D80" s="20" t="str">
        <f>_xlfn.DISPIMG("ID_F4E8694BB0204F77890C62824F814C10",1)</f>
        <v>=DISPIMG("ID_F4E8694BB0204F77890C62824F814C10",1)</v>
      </c>
      <c r="E80" s="15" t="s">
        <v>12</v>
      </c>
      <c r="F80" s="15">
        <v>1</v>
      </c>
      <c r="G80" s="17"/>
      <c r="H80" s="17"/>
    </row>
    <row r="81" s="1" customFormat="1" ht="120" customHeight="1" outlineLevel="1" spans="1:8">
      <c r="A81" s="18">
        <v>48</v>
      </c>
      <c r="B81" s="18" t="s">
        <v>170</v>
      </c>
      <c r="C81" s="16" t="s">
        <v>171</v>
      </c>
      <c r="D81" s="20" t="str">
        <f>_xlfn.DISPIMG("ID_7112FDF57FED41A98FE611F3B6F656CB",1)</f>
        <v>=DISPIMG("ID_7112FDF57FED41A98FE611F3B6F656CB",1)</v>
      </c>
      <c r="E81" s="15" t="s">
        <v>12</v>
      </c>
      <c r="F81" s="15">
        <v>1</v>
      </c>
      <c r="G81" s="17"/>
      <c r="H81" s="17"/>
    </row>
    <row r="82" s="1" customFormat="1" ht="409" customHeight="1" spans="1:8">
      <c r="A82" s="28" t="s">
        <v>172</v>
      </c>
      <c r="B82" s="28" t="s">
        <v>173</v>
      </c>
      <c r="C82" s="29" t="s">
        <v>174</v>
      </c>
      <c r="D82" s="29"/>
      <c r="E82" s="10" t="s">
        <v>12</v>
      </c>
      <c r="F82" s="10">
        <v>1</v>
      </c>
      <c r="G82" s="30"/>
      <c r="H82" s="30"/>
    </row>
    <row r="83" s="1" customFormat="1" ht="98" customHeight="1" outlineLevel="1" spans="1:8">
      <c r="A83" s="15">
        <v>1</v>
      </c>
      <c r="B83" s="15" t="s">
        <v>175</v>
      </c>
      <c r="C83" s="16" t="s">
        <v>176</v>
      </c>
      <c r="D83" s="15" t="str">
        <f>_xlfn.DISPIMG("ID_A5B07622FFD543BCA280654C9153DF01",1)</f>
        <v>=DISPIMG("ID_A5B07622FFD543BCA280654C9153DF01",1)</v>
      </c>
      <c r="E83" s="15" t="s">
        <v>12</v>
      </c>
      <c r="F83" s="15">
        <v>1</v>
      </c>
      <c r="G83" s="17"/>
      <c r="H83" s="17"/>
    </row>
    <row r="84" s="1" customFormat="1" ht="97" customHeight="1" outlineLevel="1" spans="1:8">
      <c r="A84" s="15">
        <v>2</v>
      </c>
      <c r="B84" s="15" t="s">
        <v>177</v>
      </c>
      <c r="C84" s="16" t="s">
        <v>178</v>
      </c>
      <c r="D84" s="15" t="str">
        <f>_xlfn.DISPIMG("ID_834A87C6AD0244F1A5472563B146E084",1)</f>
        <v>=DISPIMG("ID_834A87C6AD0244F1A5472563B146E084",1)</v>
      </c>
      <c r="E84" s="15" t="s">
        <v>12</v>
      </c>
      <c r="F84" s="15">
        <v>1</v>
      </c>
      <c r="G84" s="17"/>
      <c r="H84" s="17"/>
    </row>
    <row r="85" s="1" customFormat="1" ht="107" customHeight="1" outlineLevel="1" spans="1:8">
      <c r="A85" s="15">
        <v>3</v>
      </c>
      <c r="B85" s="15" t="s">
        <v>179</v>
      </c>
      <c r="C85" s="16" t="s">
        <v>180</v>
      </c>
      <c r="D85" s="15" t="str">
        <f>_xlfn.DISPIMG("ID_0C401DF392A043AD87A4B82EA5AE6B1C",1)</f>
        <v>=DISPIMG("ID_0C401DF392A043AD87A4B82EA5AE6B1C",1)</v>
      </c>
      <c r="E85" s="15" t="s">
        <v>12</v>
      </c>
      <c r="F85" s="15">
        <v>1</v>
      </c>
      <c r="G85" s="17"/>
      <c r="H85" s="17"/>
    </row>
    <row r="86" s="1" customFormat="1" ht="104" customHeight="1" outlineLevel="1" spans="1:8">
      <c r="A86" s="15">
        <v>4</v>
      </c>
      <c r="B86" s="15" t="s">
        <v>181</v>
      </c>
      <c r="C86" s="16" t="s">
        <v>182</v>
      </c>
      <c r="D86" s="15" t="str">
        <f>_xlfn.DISPIMG("ID_B58FBD7D762245A9859C6B20EF9C2595",1)</f>
        <v>=DISPIMG("ID_B58FBD7D762245A9859C6B20EF9C2595",1)</v>
      </c>
      <c r="E86" s="15" t="s">
        <v>12</v>
      </c>
      <c r="F86" s="15">
        <v>1</v>
      </c>
      <c r="G86" s="17"/>
      <c r="H86" s="17"/>
    </row>
    <row r="87" s="1" customFormat="1" ht="104" customHeight="1" outlineLevel="1" spans="1:8">
      <c r="A87" s="15">
        <v>5</v>
      </c>
      <c r="B87" s="15" t="s">
        <v>183</v>
      </c>
      <c r="C87" s="16" t="s">
        <v>184</v>
      </c>
      <c r="D87" s="21" t="str">
        <f>_xlfn.DISPIMG("ID_92970E0A72C446AABB52F6156CF494BD",1)</f>
        <v>=DISPIMG("ID_92970E0A72C446AABB52F6156CF494BD",1)</v>
      </c>
      <c r="E87" s="15" t="s">
        <v>12</v>
      </c>
      <c r="F87" s="15">
        <v>1</v>
      </c>
      <c r="G87" s="17"/>
      <c r="H87" s="17"/>
    </row>
    <row r="88" s="1" customFormat="1" ht="161" customHeight="1" outlineLevel="1" spans="1:8">
      <c r="A88" s="15">
        <v>6</v>
      </c>
      <c r="B88" s="15" t="s">
        <v>185</v>
      </c>
      <c r="C88" s="16" t="s">
        <v>186</v>
      </c>
      <c r="D88" s="15" t="str">
        <f>_xlfn.DISPIMG("ID_342977DC4BD7403D8B7E8CFD6D39ECDC",1)</f>
        <v>=DISPIMG("ID_342977DC4BD7403D8B7E8CFD6D39ECDC",1)</v>
      </c>
      <c r="E88" s="15" t="s">
        <v>12</v>
      </c>
      <c r="F88" s="15">
        <v>1</v>
      </c>
      <c r="G88" s="17"/>
      <c r="H88" s="17"/>
    </row>
    <row r="89" s="1" customFormat="1" ht="124" customHeight="1" spans="1:8">
      <c r="A89" s="22" t="s">
        <v>187</v>
      </c>
      <c r="B89" s="22" t="s">
        <v>188</v>
      </c>
      <c r="C89" s="23" t="s">
        <v>189</v>
      </c>
      <c r="D89" s="23"/>
      <c r="E89" s="10" t="s">
        <v>12</v>
      </c>
      <c r="F89" s="10">
        <v>1</v>
      </c>
      <c r="G89" s="13"/>
      <c r="H89" s="13"/>
    </row>
    <row r="90" s="1" customFormat="1" ht="93" customHeight="1" outlineLevel="1" spans="1:8">
      <c r="A90" s="15">
        <v>1</v>
      </c>
      <c r="B90" s="31" t="s">
        <v>190</v>
      </c>
      <c r="C90" s="16" t="s">
        <v>191</v>
      </c>
      <c r="D90" s="15" t="str">
        <f>_xlfn.DISPIMG("ID_1BF544AD5AD640BDB375122652078DF2",1)</f>
        <v>=DISPIMG("ID_1BF544AD5AD640BDB375122652078DF2",1)</v>
      </c>
      <c r="E90" s="15" t="s">
        <v>12</v>
      </c>
      <c r="F90" s="15">
        <v>1</v>
      </c>
      <c r="G90" s="17"/>
      <c r="H90" s="17"/>
    </row>
    <row r="91" s="1" customFormat="1" ht="105" customHeight="1" outlineLevel="1" spans="1:8">
      <c r="A91" s="31">
        <v>2</v>
      </c>
      <c r="B91" s="31" t="s">
        <v>192</v>
      </c>
      <c r="C91" s="16" t="s">
        <v>193</v>
      </c>
      <c r="D91" s="15" t="str">
        <f>_xlfn.DISPIMG("ID_0B1F23EDF329476298E80002F92D0877",1)</f>
        <v>=DISPIMG("ID_0B1F23EDF329476298E80002F92D0877",1)</v>
      </c>
      <c r="E91" s="15" t="s">
        <v>12</v>
      </c>
      <c r="F91" s="15">
        <v>1</v>
      </c>
      <c r="G91" s="17"/>
      <c r="H91" s="17"/>
    </row>
    <row r="92" s="1" customFormat="1" ht="97" customHeight="1" outlineLevel="1" spans="1:8">
      <c r="A92" s="15">
        <v>3</v>
      </c>
      <c r="B92" s="31" t="s">
        <v>194</v>
      </c>
      <c r="C92" s="16" t="s">
        <v>195</v>
      </c>
      <c r="D92" s="15" t="str">
        <f>_xlfn.DISPIMG("ID_B2B799BA219A41D2B8B772A6DB65654C",1)</f>
        <v>=DISPIMG("ID_B2B799BA219A41D2B8B772A6DB65654C",1)</v>
      </c>
      <c r="E92" s="15" t="s">
        <v>12</v>
      </c>
      <c r="F92" s="15">
        <v>1</v>
      </c>
      <c r="G92" s="17"/>
      <c r="H92" s="17"/>
    </row>
    <row r="93" s="1" customFormat="1" ht="100" customHeight="1" outlineLevel="1" spans="1:8">
      <c r="A93" s="31">
        <v>4</v>
      </c>
      <c r="B93" s="15" t="s">
        <v>196</v>
      </c>
      <c r="C93" s="16" t="s">
        <v>197</v>
      </c>
      <c r="D93" s="15" t="str">
        <f>_xlfn.DISPIMG("ID_6A348B63EBBE4FD0803D2105C2A2F49F",1)</f>
        <v>=DISPIMG("ID_6A348B63EBBE4FD0803D2105C2A2F49F",1)</v>
      </c>
      <c r="E93" s="15" t="s">
        <v>12</v>
      </c>
      <c r="F93" s="15">
        <v>1</v>
      </c>
      <c r="G93" s="17"/>
      <c r="H93" s="17"/>
    </row>
    <row r="94" s="1" customFormat="1" ht="84" customHeight="1" outlineLevel="1" spans="1:8">
      <c r="A94" s="15">
        <v>5</v>
      </c>
      <c r="B94" s="15" t="s">
        <v>198</v>
      </c>
      <c r="C94" s="16" t="s">
        <v>199</v>
      </c>
      <c r="D94" s="15" t="str">
        <f>_xlfn.DISPIMG("ID_26DF47EF37B34F9A8DDBCCCA04339800",1)</f>
        <v>=DISPIMG("ID_26DF47EF37B34F9A8DDBCCCA04339800",1)</v>
      </c>
      <c r="E94" s="15" t="s">
        <v>200</v>
      </c>
      <c r="F94" s="15">
        <v>1</v>
      </c>
      <c r="G94" s="17"/>
      <c r="H94" s="17"/>
    </row>
    <row r="95" s="1" customFormat="1" customHeight="1" outlineLevel="1" spans="1:8">
      <c r="A95" s="31">
        <v>6</v>
      </c>
      <c r="B95" s="15" t="s">
        <v>201</v>
      </c>
      <c r="C95" s="16" t="s">
        <v>202</v>
      </c>
      <c r="D95" s="15" t="str">
        <f>_xlfn.DISPIMG("ID_BB60258CC360490C9E3C10372E9FE051",1)</f>
        <v>=DISPIMG("ID_BB60258CC360490C9E3C10372E9FE051",1)</v>
      </c>
      <c r="E95" s="15" t="s">
        <v>200</v>
      </c>
      <c r="F95" s="15">
        <v>2</v>
      </c>
      <c r="G95" s="17"/>
      <c r="H95" s="17"/>
    </row>
    <row r="96" s="2" customFormat="1" ht="145" customHeight="1" spans="1:8">
      <c r="A96" s="22" t="s">
        <v>203</v>
      </c>
      <c r="B96" s="22" t="s">
        <v>204</v>
      </c>
      <c r="C96" s="23" t="s">
        <v>205</v>
      </c>
      <c r="D96" s="23"/>
      <c r="E96" s="10" t="s">
        <v>12</v>
      </c>
      <c r="F96" s="10">
        <v>1</v>
      </c>
      <c r="G96" s="13"/>
      <c r="H96" s="13"/>
    </row>
    <row r="97" s="1" customFormat="1" ht="99" customHeight="1" outlineLevel="1" spans="1:8">
      <c r="A97" s="15">
        <v>1</v>
      </c>
      <c r="B97" s="15" t="s">
        <v>206</v>
      </c>
      <c r="C97" s="16" t="s">
        <v>207</v>
      </c>
      <c r="D97" s="15" t="str">
        <f>_xlfn.DISPIMG("ID_D2A9BFF138B74A6981189C765A590E79",1)</f>
        <v>=DISPIMG("ID_D2A9BFF138B74A6981189C765A590E79",1)</v>
      </c>
      <c r="E97" s="15" t="s">
        <v>12</v>
      </c>
      <c r="F97" s="15">
        <v>1</v>
      </c>
      <c r="G97" s="17"/>
      <c r="H97" s="17"/>
    </row>
    <row r="98" s="2" customFormat="1" ht="270" customHeight="1" spans="1:8">
      <c r="A98" s="22" t="s">
        <v>208</v>
      </c>
      <c r="B98" s="22" t="s">
        <v>209</v>
      </c>
      <c r="C98" s="23" t="s">
        <v>210</v>
      </c>
      <c r="D98" s="23"/>
      <c r="E98" s="10" t="s">
        <v>12</v>
      </c>
      <c r="F98" s="10">
        <v>1</v>
      </c>
      <c r="G98" s="13"/>
      <c r="H98" s="13"/>
    </row>
    <row r="99" s="1" customFormat="1" ht="120" customHeight="1" outlineLevel="1" spans="1:8">
      <c r="A99" s="15">
        <v>1</v>
      </c>
      <c r="B99" s="15" t="s">
        <v>211</v>
      </c>
      <c r="C99" s="16" t="s">
        <v>212</v>
      </c>
      <c r="D99" s="15" t="str">
        <f>_xlfn.DISPIMG("ID_0849C20758914608A47D93DBC3D968DC",1)</f>
        <v>=DISPIMG("ID_0849C20758914608A47D93DBC3D968DC",1)</v>
      </c>
      <c r="E99" s="15" t="s">
        <v>12</v>
      </c>
      <c r="F99" s="15">
        <v>1</v>
      </c>
      <c r="G99" s="17"/>
      <c r="H99" s="17"/>
    </row>
    <row r="100" s="1" customFormat="1" ht="120" customHeight="1" outlineLevel="1" spans="1:8">
      <c r="A100" s="15">
        <v>2</v>
      </c>
      <c r="B100" s="15" t="s">
        <v>213</v>
      </c>
      <c r="C100" s="16" t="s">
        <v>214</v>
      </c>
      <c r="D100" s="15" t="str">
        <f>_xlfn.DISPIMG("ID_E8DCB03BA29D4087B5A687C6206136E3",1)</f>
        <v>=DISPIMG("ID_E8DCB03BA29D4087B5A687C6206136E3",1)</v>
      </c>
      <c r="E100" s="15" t="s">
        <v>12</v>
      </c>
      <c r="F100" s="15">
        <v>1</v>
      </c>
      <c r="G100" s="17"/>
      <c r="H100" s="17"/>
    </row>
    <row r="101" s="1" customFormat="1" ht="120" customHeight="1" outlineLevel="1" spans="1:8">
      <c r="A101" s="15">
        <v>3</v>
      </c>
      <c r="B101" s="15" t="s">
        <v>215</v>
      </c>
      <c r="C101" s="16" t="s">
        <v>216</v>
      </c>
      <c r="D101" s="15" t="str">
        <f>_xlfn.DISPIMG("ID_5ED5E6D577F449E8A995112942119186",1)</f>
        <v>=DISPIMG("ID_5ED5E6D577F449E8A995112942119186",1)</v>
      </c>
      <c r="E101" s="15" t="s">
        <v>12</v>
      </c>
      <c r="F101" s="15">
        <v>1</v>
      </c>
      <c r="G101" s="17"/>
      <c r="H101" s="17"/>
    </row>
    <row r="102" s="1" customFormat="1" ht="120" customHeight="1" outlineLevel="1" spans="1:8">
      <c r="A102" s="15">
        <v>4</v>
      </c>
      <c r="B102" s="15" t="s">
        <v>217</v>
      </c>
      <c r="C102" s="16" t="s">
        <v>218</v>
      </c>
      <c r="D102" s="15" t="str">
        <f>_xlfn.DISPIMG("ID_0EBDF52FCFE34A9AA48B2E8EC14AD9B2",1)</f>
        <v>=DISPIMG("ID_0EBDF52FCFE34A9AA48B2E8EC14AD9B2",1)</v>
      </c>
      <c r="E102" s="15" t="s">
        <v>12</v>
      </c>
      <c r="F102" s="15">
        <v>1</v>
      </c>
      <c r="G102" s="17"/>
      <c r="H102" s="17"/>
    </row>
    <row r="103" s="1" customFormat="1" ht="168" customHeight="1" outlineLevel="1" spans="1:8">
      <c r="A103" s="15">
        <v>5</v>
      </c>
      <c r="B103" s="15" t="s">
        <v>219</v>
      </c>
      <c r="C103" s="16" t="s">
        <v>220</v>
      </c>
      <c r="D103" s="15" t="str">
        <f>_xlfn.DISPIMG("ID_A5B2BDAFF89F45F285AC612CE7B017D2",1)</f>
        <v>=DISPIMG("ID_A5B2BDAFF89F45F285AC612CE7B017D2",1)</v>
      </c>
      <c r="E103" s="15" t="s">
        <v>12</v>
      </c>
      <c r="F103" s="15">
        <v>1</v>
      </c>
      <c r="G103" s="17"/>
      <c r="H103" s="17"/>
    </row>
    <row r="104" s="1" customFormat="1" ht="166" customHeight="1" outlineLevel="1" spans="1:8">
      <c r="A104" s="15">
        <v>6</v>
      </c>
      <c r="B104" s="15" t="s">
        <v>221</v>
      </c>
      <c r="C104" s="16" t="s">
        <v>222</v>
      </c>
      <c r="D104" s="15" t="str">
        <f>_xlfn.DISPIMG("ID_946D1D6E64D1415CB71FF0CA3B73A28A",1)</f>
        <v>=DISPIMG("ID_946D1D6E64D1415CB71FF0CA3B73A28A",1)</v>
      </c>
      <c r="E104" s="15" t="s">
        <v>12</v>
      </c>
      <c r="F104" s="15">
        <v>1</v>
      </c>
      <c r="G104" s="17"/>
      <c r="H104" s="17"/>
    </row>
    <row r="105" s="1" customFormat="1" ht="68" customHeight="1" outlineLevel="1" spans="1:8">
      <c r="A105" s="15">
        <v>7</v>
      </c>
      <c r="B105" s="15" t="s">
        <v>223</v>
      </c>
      <c r="C105" s="16" t="s">
        <v>224</v>
      </c>
      <c r="D105" s="15" t="str">
        <f>_xlfn.DISPIMG("ID_F15C0952FD444F8C91A18BB91631FAEF",1)</f>
        <v>=DISPIMG("ID_F15C0952FD444F8C91A18BB91631FAEF",1)</v>
      </c>
      <c r="E105" s="15" t="s">
        <v>12</v>
      </c>
      <c r="F105" s="15">
        <v>1</v>
      </c>
      <c r="G105" s="17"/>
      <c r="H105" s="17"/>
    </row>
    <row r="106" s="1" customFormat="1" ht="40" customHeight="1" outlineLevel="1" spans="1:8">
      <c r="A106" s="15">
        <v>8</v>
      </c>
      <c r="B106" s="15" t="s">
        <v>225</v>
      </c>
      <c r="C106" s="16" t="s">
        <v>226</v>
      </c>
      <c r="D106" s="16"/>
      <c r="E106" s="15" t="s">
        <v>12</v>
      </c>
      <c r="F106" s="15">
        <v>1</v>
      </c>
      <c r="G106" s="17"/>
      <c r="H106" s="17"/>
    </row>
    <row r="107" s="1" customFormat="1" ht="40" customHeight="1" outlineLevel="1" spans="1:8">
      <c r="A107" s="15">
        <v>9</v>
      </c>
      <c r="B107" s="15" t="s">
        <v>227</v>
      </c>
      <c r="C107" s="16" t="s">
        <v>228</v>
      </c>
      <c r="D107" s="15" t="str">
        <f>_xlfn.DISPIMG("ID_EBB0BC36F6B64A15B82876518915D588",1)</f>
        <v>=DISPIMG("ID_EBB0BC36F6B64A15B82876518915D588",1)</v>
      </c>
      <c r="E107" s="15" t="s">
        <v>100</v>
      </c>
      <c r="F107" s="15">
        <v>6</v>
      </c>
      <c r="G107" s="17"/>
      <c r="H107" s="17"/>
    </row>
    <row r="108" s="1" customFormat="1" ht="40" customHeight="1" outlineLevel="1" spans="1:8">
      <c r="A108" s="15">
        <v>10</v>
      </c>
      <c r="B108" s="15" t="s">
        <v>229</v>
      </c>
      <c r="C108" s="16" t="s">
        <v>230</v>
      </c>
      <c r="D108" s="15" t="str">
        <f>_xlfn.DISPIMG("ID_2488E4AAEE1449DDBA4F2ED8E918E358",1)</f>
        <v>=DISPIMG("ID_2488E4AAEE1449DDBA4F2ED8E918E358",1)</v>
      </c>
      <c r="E108" s="15" t="s">
        <v>100</v>
      </c>
      <c r="F108" s="15">
        <v>16</v>
      </c>
      <c r="G108" s="17"/>
      <c r="H108" s="17"/>
    </row>
    <row r="109" s="1" customFormat="1" ht="40" customHeight="1" outlineLevel="1" spans="1:8">
      <c r="A109" s="15">
        <v>11</v>
      </c>
      <c r="B109" s="15" t="s">
        <v>231</v>
      </c>
      <c r="C109" s="16" t="s">
        <v>232</v>
      </c>
      <c r="D109" s="15" t="str">
        <f>_xlfn.DISPIMG("ID_970E5B5373634D769FB3454AD12B95BA",1)</f>
        <v>=DISPIMG("ID_970E5B5373634D769FB3454AD12B95BA",1)</v>
      </c>
      <c r="E109" s="15" t="s">
        <v>12</v>
      </c>
      <c r="F109" s="15">
        <v>1</v>
      </c>
      <c r="G109" s="17"/>
      <c r="H109" s="17"/>
    </row>
    <row r="110" s="1" customFormat="1" ht="89" customHeight="1" outlineLevel="1" spans="1:8">
      <c r="A110" s="15">
        <v>12</v>
      </c>
      <c r="B110" s="15" t="s">
        <v>233</v>
      </c>
      <c r="C110" s="16" t="s">
        <v>234</v>
      </c>
      <c r="D110" s="15" t="str">
        <f>_xlfn.DISPIMG("ID_D391A5B3A246484FA62A839B1FBEBE95",1)</f>
        <v>=DISPIMG("ID_D391A5B3A246484FA62A839B1FBEBE95",1)</v>
      </c>
      <c r="E110" s="15" t="s">
        <v>12</v>
      </c>
      <c r="F110" s="15">
        <v>1</v>
      </c>
      <c r="G110" s="17"/>
      <c r="H110" s="17"/>
    </row>
    <row r="111" s="1" customFormat="1" ht="226" customHeight="1" spans="1:8">
      <c r="A111" s="22" t="s">
        <v>235</v>
      </c>
      <c r="B111" s="22" t="s">
        <v>236</v>
      </c>
      <c r="C111" s="23" t="s">
        <v>237</v>
      </c>
      <c r="D111" s="23"/>
      <c r="E111" s="10" t="s">
        <v>12</v>
      </c>
      <c r="F111" s="10">
        <v>1</v>
      </c>
      <c r="G111" s="32"/>
      <c r="H111" s="32"/>
    </row>
    <row r="112" s="1" customFormat="1" ht="50" customHeight="1" outlineLevel="1" spans="1:8">
      <c r="A112" s="15">
        <v>1</v>
      </c>
      <c r="B112" s="15" t="s">
        <v>238</v>
      </c>
      <c r="C112" s="16" t="s">
        <v>239</v>
      </c>
      <c r="D112" s="16"/>
      <c r="E112" s="15" t="s">
        <v>100</v>
      </c>
      <c r="F112" s="15">
        <v>8</v>
      </c>
      <c r="G112" s="17"/>
      <c r="H112" s="17"/>
    </row>
    <row r="113" s="1" customFormat="1" ht="50" customHeight="1" outlineLevel="1" spans="1:8">
      <c r="A113" s="15">
        <v>2</v>
      </c>
      <c r="B113" s="15" t="s">
        <v>240</v>
      </c>
      <c r="C113" s="16" t="s">
        <v>241</v>
      </c>
      <c r="D113" s="16"/>
      <c r="E113" s="15" t="s">
        <v>100</v>
      </c>
      <c r="F113" s="15">
        <v>1</v>
      </c>
      <c r="G113" s="17"/>
      <c r="H113" s="17"/>
    </row>
    <row r="114" s="1" customFormat="1" ht="50" customHeight="1" outlineLevel="1" spans="1:8">
      <c r="A114" s="15">
        <v>3</v>
      </c>
      <c r="B114" s="15" t="s">
        <v>242</v>
      </c>
      <c r="C114" s="16" t="s">
        <v>243</v>
      </c>
      <c r="D114" s="16"/>
      <c r="E114" s="15" t="s">
        <v>100</v>
      </c>
      <c r="F114" s="15">
        <v>9</v>
      </c>
      <c r="G114" s="17"/>
      <c r="H114" s="17"/>
    </row>
    <row r="115" s="1" customFormat="1" ht="50" customHeight="1" outlineLevel="1" spans="1:8">
      <c r="A115" s="15">
        <v>4</v>
      </c>
      <c r="B115" s="15" t="s">
        <v>244</v>
      </c>
      <c r="C115" s="16" t="s">
        <v>245</v>
      </c>
      <c r="D115" s="16"/>
      <c r="E115" s="15" t="s">
        <v>100</v>
      </c>
      <c r="F115" s="15">
        <v>10</v>
      </c>
      <c r="G115" s="17"/>
      <c r="H115" s="17"/>
    </row>
    <row r="116" s="1" customFormat="1" ht="73" customHeight="1" outlineLevel="1" spans="1:8">
      <c r="A116" s="15">
        <v>5</v>
      </c>
      <c r="B116" s="31" t="s">
        <v>246</v>
      </c>
      <c r="C116" s="16" t="s">
        <v>247</v>
      </c>
      <c r="D116" s="15" t="str">
        <f>_xlfn.DISPIMG("ID_A9E82FFAE53F4F4F9B4ABF0D342F771B",1)</f>
        <v>=DISPIMG("ID_A9E82FFAE53F4F4F9B4ABF0D342F771B",1)</v>
      </c>
      <c r="E116" s="15" t="s">
        <v>248</v>
      </c>
      <c r="F116" s="15">
        <v>22</v>
      </c>
      <c r="G116" s="17"/>
      <c r="H116" s="17"/>
    </row>
    <row r="117" s="1" customFormat="1" ht="73" customHeight="1" outlineLevel="1" spans="1:8">
      <c r="A117" s="15">
        <v>6</v>
      </c>
      <c r="B117" s="31" t="s">
        <v>249</v>
      </c>
      <c r="C117" s="16" t="s">
        <v>250</v>
      </c>
      <c r="D117" s="15" t="str">
        <f>_xlfn.DISPIMG("ID_FCAF74345B0540FF9C7C1EEE1B619CB5",1)</f>
        <v>=DISPIMG("ID_FCAF74345B0540FF9C7C1EEE1B619CB5",1)</v>
      </c>
      <c r="E117" s="15" t="s">
        <v>248</v>
      </c>
      <c r="F117" s="15">
        <v>40</v>
      </c>
      <c r="G117" s="17"/>
      <c r="H117" s="17"/>
    </row>
    <row r="118" s="1" customFormat="1" ht="52" customHeight="1" outlineLevel="1" spans="1:8">
      <c r="A118" s="15">
        <v>7</v>
      </c>
      <c r="B118" s="31" t="s">
        <v>251</v>
      </c>
      <c r="C118" s="16" t="s">
        <v>252</v>
      </c>
      <c r="D118" s="15" t="str">
        <f>_xlfn.DISPIMG("ID_F85514D0F150484CABCEB1EC28420CB8",1)</f>
        <v>=DISPIMG("ID_F85514D0F150484CABCEB1EC28420CB8",1)</v>
      </c>
      <c r="E118" s="15" t="s">
        <v>31</v>
      </c>
      <c r="F118" s="15">
        <v>40</v>
      </c>
      <c r="G118" s="17"/>
      <c r="H118" s="17"/>
    </row>
    <row r="119" s="1" customFormat="1" ht="68" customHeight="1" outlineLevel="1" spans="1:8">
      <c r="A119" s="15">
        <v>8</v>
      </c>
      <c r="B119" s="31" t="s">
        <v>253</v>
      </c>
      <c r="C119" s="16" t="s">
        <v>254</v>
      </c>
      <c r="D119" s="15" t="str">
        <f>_xlfn.DISPIMG("ID_D858ACF419D64E33AFD1AB4FA4CED4DF",1)</f>
        <v>=DISPIMG("ID_D858ACF419D64E33AFD1AB4FA4CED4DF",1)</v>
      </c>
      <c r="E119" s="15" t="s">
        <v>248</v>
      </c>
      <c r="F119" s="15">
        <v>80</v>
      </c>
      <c r="G119" s="17"/>
      <c r="H119" s="17"/>
    </row>
    <row r="120" s="1" customFormat="1" ht="50" customHeight="1" outlineLevel="1" spans="1:8">
      <c r="A120" s="15">
        <v>9</v>
      </c>
      <c r="B120" s="15" t="s">
        <v>253</v>
      </c>
      <c r="C120" s="16" t="s">
        <v>255</v>
      </c>
      <c r="D120" s="15" t="str">
        <f>_xlfn.DISPIMG("ID_C6CF72479F344B12BB543A6E93853267",1)</f>
        <v>=DISPIMG("ID_C6CF72479F344B12BB543A6E93853267",1)</v>
      </c>
      <c r="E120" s="15" t="s">
        <v>200</v>
      </c>
      <c r="F120" s="15">
        <v>200</v>
      </c>
      <c r="G120" s="17"/>
      <c r="H120" s="17"/>
    </row>
    <row r="121" s="1" customFormat="1" ht="51" customHeight="1" outlineLevel="1" spans="1:8">
      <c r="A121" s="15">
        <v>10</v>
      </c>
      <c r="B121" s="15" t="s">
        <v>256</v>
      </c>
      <c r="C121" s="16" t="s">
        <v>257</v>
      </c>
      <c r="D121" s="21" t="str">
        <f>_xlfn.DISPIMG("ID_D521262381864B94A1244399264AA3D5",1)</f>
        <v>=DISPIMG("ID_D521262381864B94A1244399264AA3D5",1)</v>
      </c>
      <c r="E121" s="15" t="s">
        <v>12</v>
      </c>
      <c r="F121" s="15">
        <v>1</v>
      </c>
      <c r="G121" s="17"/>
      <c r="H121" s="17"/>
    </row>
    <row r="122" s="1" customFormat="1" ht="70" customHeight="1" outlineLevel="1" spans="1:8">
      <c r="A122" s="15">
        <v>11</v>
      </c>
      <c r="B122" s="15" t="s">
        <v>258</v>
      </c>
      <c r="C122" s="16" t="s">
        <v>259</v>
      </c>
      <c r="D122" s="15" t="str">
        <f>_xlfn.DISPIMG("ID_60EF73EBA4D64102965117BE8E68D603",1)</f>
        <v>=DISPIMG("ID_60EF73EBA4D64102965117BE8E68D603",1)</v>
      </c>
      <c r="E122" s="15" t="s">
        <v>248</v>
      </c>
      <c r="F122" s="15">
        <v>5</v>
      </c>
      <c r="G122" s="17"/>
      <c r="H122" s="17"/>
    </row>
    <row r="123" s="1" customFormat="1" ht="63" customHeight="1" outlineLevel="1" spans="1:8">
      <c r="A123" s="15">
        <v>12</v>
      </c>
      <c r="B123" s="15" t="s">
        <v>260</v>
      </c>
      <c r="C123" s="16" t="s">
        <v>261</v>
      </c>
      <c r="D123" s="15" t="str">
        <f>_xlfn.DISPIMG("ID_C364AF5019BD4FC7878F3DCDB8965B7E",1)</f>
        <v>=DISPIMG("ID_C364AF5019BD4FC7878F3DCDB8965B7E",1)</v>
      </c>
      <c r="E123" s="15" t="s">
        <v>200</v>
      </c>
      <c r="F123" s="15">
        <v>16</v>
      </c>
      <c r="G123" s="17"/>
      <c r="H123" s="17"/>
    </row>
    <row r="124" s="1" customFormat="1" ht="62" customHeight="1" spans="1:8">
      <c r="A124" s="33" t="s">
        <v>262</v>
      </c>
      <c r="B124" s="33"/>
      <c r="C124" s="34"/>
      <c r="D124" s="34"/>
      <c r="E124" s="35"/>
      <c r="F124" s="35"/>
      <c r="G124" s="35"/>
      <c r="H124" s="33"/>
    </row>
    <row r="125" ht="71" customHeight="1" spans="1:8">
      <c r="A125" s="36" t="s">
        <v>263</v>
      </c>
      <c r="B125" s="36"/>
      <c r="C125" s="36"/>
      <c r="D125" s="36"/>
      <c r="E125" s="36"/>
      <c r="F125" s="36"/>
      <c r="G125" s="36"/>
      <c r="H125" s="36"/>
    </row>
    <row r="126" customHeight="1" spans="1:8">
      <c r="D126" s="37" t="s">
        <v>264</v>
      </c>
      <c r="E126" s="37"/>
      <c r="F126" s="37"/>
      <c r="G126" s="37"/>
      <c r="H126" s="37"/>
    </row>
    <row r="127" customHeight="1" spans="1:8">
      <c r="D127" s="37" t="s">
        <v>265</v>
      </c>
      <c r="E127" s="37"/>
      <c r="F127" s="37"/>
      <c r="G127" s="37"/>
      <c r="H127" s="37"/>
    </row>
    <row r="128" customHeight="1" spans="1:8">
      <c r="D128" s="37" t="s">
        <v>266</v>
      </c>
      <c r="E128" s="37"/>
      <c r="F128" s="37"/>
      <c r="G128" s="37"/>
      <c r="H128" s="37"/>
    </row>
  </sheetData>
  <autoFilter xmlns:etc="http://www.wps.cn/officeDocument/2017/etCustomData" ref="A2:H128" etc:filterBottomFollowUsedRange="0">
    <extLst/>
  </autoFilter>
  <mergeCells count="12">
    <mergeCell ref="A1:H1"/>
    <mergeCell ref="A124:B124"/>
    <mergeCell ref="A125:H125"/>
    <mergeCell ref="D126:H126"/>
    <mergeCell ref="D127:H127"/>
    <mergeCell ref="D128:H128"/>
    <mergeCell ref="D34:D35"/>
    <mergeCell ref="D38:D40"/>
    <mergeCell ref="D43:D45"/>
    <mergeCell ref="D57:D58"/>
    <mergeCell ref="D63:D64"/>
    <mergeCell ref="D73:D74"/>
  </mergeCells>
  <printOptions horizontalCentered="1" verticalCentered="1"/>
  <pageMargins left="0.550694444444444" right="0.393055555555556" top="0.354166666666667" bottom="0.393055555555556" header="0" footer="0"/>
  <pageSetup paperSize="9" scale="24" fitToHeight="0" orientation="portrait"/>
  <headerFooter/>
  <ignoredErrors>
    <ignoredError sqref="B1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妍妍就爱吃煎蛋</cp:lastModifiedBy>
  <dcterms:created xsi:type="dcterms:W3CDTF">2025-04-30T03:58:00Z</dcterms:created>
  <dcterms:modified xsi:type="dcterms:W3CDTF">2026-06-12T04:07:46Z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18DFE6C3C36D4270A4FADCE9B7B18536_13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