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8" activeTab="6"/>
  </bookViews>
  <sheets>
    <sheet name="控制价汇总表" sheetId="6" r:id="rId1"/>
    <sheet name="1、镇级道路保洁" sheetId="19" r:id="rId2"/>
    <sheet name="2、村道保洁" sheetId="22" r:id="rId3"/>
    <sheet name="3、游园保洁" sheetId="18" r:id="rId4"/>
    <sheet name="4、公厕保洁" sheetId="4" r:id="rId5"/>
    <sheet name="5.厨余垃圾" sheetId="26" r:id="rId6"/>
    <sheet name="6.河道管理" sheetId="34" r:id="rId7"/>
    <sheet name="7.无人驾驶清扫" sheetId="35" r:id="rId8"/>
    <sheet name="8.防汛、防寒物资" sheetId="36" r:id="rId9"/>
    <sheet name="9.厚桥社区保洁" sheetId="65" r:id="rId10"/>
    <sheet name="10.厚桥社区垃圾分类" sheetId="66" r:id="rId11"/>
  </sheets>
  <definedNames>
    <definedName name="_xlnm._FilterDatabase" localSheetId="1" hidden="1">'1、镇级道路保洁'!$A$5:$BO$220</definedName>
    <definedName name="_xlnm._FilterDatabase" localSheetId="2" hidden="1">'2、村道保洁'!$A$1:$A$360</definedName>
    <definedName name="_xlnm.Print_Area" localSheetId="1">'1、镇级道路保洁'!$A$1:$BO$222</definedName>
    <definedName name="_xlnm.Print_Area" localSheetId="2">'2、村道保洁'!$A$1:$BH$359</definedName>
    <definedName name="_xlnm.Print_Area" localSheetId="3">'3、游园保洁'!$A$1:$J$11</definedName>
    <definedName name="_xlnm.Print_Area" localSheetId="0">控制价汇总表!$A$1:$F$13</definedName>
    <definedName name="_xlnm.Print_Titles" localSheetId="1">'1、镇级道路保洁'!$1:$5</definedName>
    <definedName name="_xlnm.Print_Titles" localSheetId="2">'2、村道保洁'!$1:$5</definedName>
    <definedName name="_xlnm.Print_Area" localSheetId="7">'7.无人驾驶清扫'!$A$1:$F$22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W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打五折</t>
        </r>
      </text>
    </comment>
  </commentList>
</comments>
</file>

<file path=xl/sharedStrings.xml><?xml version="1.0" encoding="utf-8"?>
<sst xmlns="http://schemas.openxmlformats.org/spreadsheetml/2006/main" count="3354" uniqueCount="822">
  <si>
    <t>2026年-2028年度厚桥街道环卫一体化服务项目清单</t>
  </si>
  <si>
    <t>序号</t>
  </si>
  <si>
    <t>项目</t>
  </si>
  <si>
    <t>区划</t>
  </si>
  <si>
    <t>完税合价（万元/年）</t>
  </si>
  <si>
    <t>完税合价（万元/2026-2028年）</t>
  </si>
  <si>
    <t>备注</t>
  </si>
  <si>
    <t>道路保洁</t>
  </si>
  <si>
    <t>街道</t>
  </si>
  <si>
    <t>在对照落实市级文件要求的前提下，根据片区实际情况如人口密度、道路特点等制定“一路一策”标准，配备多种型号的小型作业设备，以机械代替人工对背街小巷、农村道路、游园广场、人行道板等实施清扫保洁，偏僻区域综合保洁人员配备机动车辆，拉长保洁距离</t>
  </si>
  <si>
    <t>游园保洁</t>
  </si>
  <si>
    <t>游园地面清扫，垃圾桶清理，绿化带垃圾清扫，各类路灯、指示牌保洁等。</t>
  </si>
  <si>
    <t>公厕保洁</t>
  </si>
  <si>
    <t>15座镇级公厕</t>
  </si>
  <si>
    <t>厨余垃圾</t>
  </si>
  <si>
    <t>1辆车，2个人</t>
  </si>
  <si>
    <t>河道管理</t>
  </si>
  <si>
    <t>无人驾驶清扫</t>
  </si>
  <si>
    <t>2辆车，2位运维工程师</t>
  </si>
  <si>
    <t>防汛、防寒物资</t>
  </si>
  <si>
    <t>社区保洁</t>
  </si>
  <si>
    <t>厚桥社区</t>
  </si>
  <si>
    <t>垃圾分类</t>
  </si>
  <si>
    <t>小计</t>
  </si>
  <si>
    <t>备注：
本项目以上价格均为全费用价格，包括完成服务清单中一个规定计量单位项目所需的人工、材料费、安装费、机械使用和折旧费、垃圾清运费、管理费、利润、规费、税金等，并考虑一定的风险因素费用。</t>
  </si>
  <si>
    <t>1、镇级道路保洁明细</t>
  </si>
  <si>
    <t>id</t>
  </si>
  <si>
    <t>道路名</t>
  </si>
  <si>
    <t>起点</t>
  </si>
  <si>
    <t>止点</t>
  </si>
  <si>
    <t>道路长度</t>
  </si>
  <si>
    <t>保洁总宽度（米）</t>
  </si>
  <si>
    <t>保洁总面积
（㎡）</t>
  </si>
  <si>
    <t>道路作业类别</t>
  </si>
  <si>
    <t>道路作业类别（测算人工）</t>
  </si>
  <si>
    <t>道路实扫面积
小计（㎡）</t>
  </si>
  <si>
    <t>道路清扫实扫面积（㎡）</t>
  </si>
  <si>
    <t>道路保洁
长度（米）</t>
  </si>
  <si>
    <t>机扫里程（公里）</t>
  </si>
  <si>
    <t>机扫车额定配置</t>
  </si>
  <si>
    <t>洗地里程
(公里）</t>
  </si>
  <si>
    <t>洗扫车额定配置</t>
  </si>
  <si>
    <t>冲洒水里程
（公里）</t>
  </si>
  <si>
    <t>清洗车额定配置</t>
  </si>
  <si>
    <t>小扫里程（公里）</t>
  </si>
  <si>
    <t>果壳箱个数</t>
  </si>
  <si>
    <t>夜保洁</t>
  </si>
  <si>
    <t>机械清扫经费
（万元/年）</t>
  </si>
  <si>
    <t>人工清扫经费
（万元/年）</t>
  </si>
  <si>
    <t>小扫经费（万元/年）</t>
  </si>
  <si>
    <t>夜保洁经费（万元/年）</t>
  </si>
  <si>
    <t>洗地经费（万元/年）</t>
  </si>
  <si>
    <t>冲水经费（万元/年）</t>
  </si>
  <si>
    <t>广场、人行道板冲水经费（万元/年）（1、2类道路道板须冲水）</t>
  </si>
  <si>
    <t>护栏机械（万元/年）</t>
  </si>
  <si>
    <t>护栏人工（万元/年）</t>
  </si>
  <si>
    <t>废物箱（万元/年）</t>
  </si>
  <si>
    <t>游园、小广场保洁费用（万元/年）</t>
  </si>
  <si>
    <t>绿化带（万元/年）</t>
  </si>
  <si>
    <t>经费合计（万元/年）</t>
  </si>
  <si>
    <t>经费合计（万元/2026年-2028年）</t>
  </si>
  <si>
    <t>备注1</t>
  </si>
  <si>
    <t>备注2</t>
  </si>
  <si>
    <t>人工实扫面积小计
（㎡）</t>
  </si>
  <si>
    <t>机动车道</t>
  </si>
  <si>
    <t>人工清扫面积
小计（㎡）</t>
  </si>
  <si>
    <t>非机动车道</t>
  </si>
  <si>
    <t>人行道</t>
  </si>
  <si>
    <t>机动车道护栏</t>
  </si>
  <si>
    <t>其他护栏长度</t>
  </si>
  <si>
    <t>其他护栏</t>
  </si>
  <si>
    <t>辅助清扫面积</t>
  </si>
  <si>
    <t>绿化带面积</t>
  </si>
  <si>
    <t>绿化带</t>
  </si>
  <si>
    <t>机动车道侧石边脚</t>
  </si>
  <si>
    <t>主道侧石边脚</t>
  </si>
  <si>
    <t>辅道侧石边角</t>
  </si>
  <si>
    <t>机扫长度</t>
  </si>
  <si>
    <t>面积</t>
  </si>
  <si>
    <t>宽</t>
  </si>
  <si>
    <t>人工清扫面积</t>
  </si>
  <si>
    <t>非机动车道面积</t>
  </si>
  <si>
    <t>非机动车道侧石边脚</t>
  </si>
  <si>
    <t>人行道面积</t>
  </si>
  <si>
    <t>机动车护栏长度</t>
  </si>
  <si>
    <t>清扫面积（㎡）</t>
  </si>
  <si>
    <t>人行道护栏长度</t>
  </si>
  <si>
    <t>非机动车道护栏长度</t>
  </si>
  <si>
    <t>天桥护栏长度</t>
  </si>
  <si>
    <t>绿化护栏长度</t>
  </si>
  <si>
    <t>店面门前面积</t>
  </si>
  <si>
    <t>开放式广场面积</t>
  </si>
  <si>
    <t>机动车道中间隔离绿化面积</t>
  </si>
  <si>
    <t>机非隔离绿化带面积</t>
  </si>
  <si>
    <t>道路两侧绿化带面积</t>
  </si>
  <si>
    <t>机动车道面积</t>
  </si>
  <si>
    <t>机动车道辅道</t>
  </si>
  <si>
    <t>机扫</t>
  </si>
  <si>
    <t>人工</t>
  </si>
  <si>
    <t>东盛路</t>
  </si>
  <si>
    <t>胶山路</t>
  </si>
  <si>
    <t>安泰三路</t>
  </si>
  <si>
    <t/>
  </si>
  <si>
    <t>胶阳路</t>
  </si>
  <si>
    <t>东盛路-宛山湖西路路口</t>
  </si>
  <si>
    <t>宛山湖西路</t>
  </si>
  <si>
    <t>厚丰路</t>
  </si>
  <si>
    <t>2A</t>
  </si>
  <si>
    <t>东盛路-厚丰路路口</t>
  </si>
  <si>
    <t>胶阳东路</t>
  </si>
  <si>
    <t>安泰二路</t>
  </si>
  <si>
    <t>东盛路-安泰二路路口</t>
  </si>
  <si>
    <t>大成路</t>
  </si>
  <si>
    <t>锡沪路</t>
  </si>
  <si>
    <t>安泰一路</t>
  </si>
  <si>
    <t>中心路</t>
  </si>
  <si>
    <t>厚鸿路</t>
  </si>
  <si>
    <t>厚东路</t>
  </si>
  <si>
    <t>1A</t>
  </si>
  <si>
    <t>厚东路（改联义路）</t>
  </si>
  <si>
    <t>锡山大道</t>
  </si>
  <si>
    <t>厚嵩路</t>
  </si>
  <si>
    <t>厚东路（村道）</t>
  </si>
  <si>
    <t>低坝上支路4</t>
  </si>
  <si>
    <t>联谦路</t>
  </si>
  <si>
    <t>联福路</t>
  </si>
  <si>
    <t>厚丰路-联福路路口</t>
  </si>
  <si>
    <t>厚丰路-联谦路路口</t>
  </si>
  <si>
    <t>走马塘东路</t>
  </si>
  <si>
    <t>厚乐路</t>
  </si>
  <si>
    <t>厚仁路</t>
  </si>
  <si>
    <t>厚仁路-厚裕路路口</t>
  </si>
  <si>
    <t>厚裕路</t>
  </si>
  <si>
    <t>厚学路</t>
  </si>
  <si>
    <t>厚学路-厚鸿路路口</t>
  </si>
  <si>
    <t>厚宁路</t>
  </si>
  <si>
    <t>厚宁路-联太路路口</t>
  </si>
  <si>
    <t>联太路</t>
  </si>
  <si>
    <t>厚安路</t>
  </si>
  <si>
    <t>厚安路-联太路路口</t>
  </si>
  <si>
    <t>厚安路-联福路路口</t>
  </si>
  <si>
    <t>田庄桥</t>
  </si>
  <si>
    <t>锡东大道</t>
  </si>
  <si>
    <t>贸易新街</t>
  </si>
  <si>
    <t>厚嵩路-联福路路口</t>
  </si>
  <si>
    <t>厚嵩路-贸易新街路口</t>
  </si>
  <si>
    <t>厚嵩路-厚东路路口</t>
  </si>
  <si>
    <t>厚惠路</t>
  </si>
  <si>
    <t>桥中心</t>
  </si>
  <si>
    <t>厚惠路-联福路路口</t>
  </si>
  <si>
    <t>厚惠路-厚裕路路口</t>
  </si>
  <si>
    <t>厚泽路</t>
  </si>
  <si>
    <t>厚泽街-德安街路口</t>
  </si>
  <si>
    <t>厚泽街</t>
  </si>
  <si>
    <t>德安街</t>
  </si>
  <si>
    <t>厚荡路</t>
  </si>
  <si>
    <t>毕家坝十字路口</t>
  </si>
  <si>
    <t>锡太路</t>
  </si>
  <si>
    <t>厚荡路（村道）</t>
  </si>
  <si>
    <t>街道线</t>
  </si>
  <si>
    <t>厚裕路-厚安路路口</t>
  </si>
  <si>
    <t>厚裕路（该村道）</t>
  </si>
  <si>
    <t>钱更上支路</t>
  </si>
  <si>
    <t>厚谢路</t>
  </si>
  <si>
    <t>联义路</t>
  </si>
  <si>
    <t>新羊大道</t>
  </si>
  <si>
    <t>厚谢路（改村道）</t>
  </si>
  <si>
    <t>厚西路</t>
  </si>
  <si>
    <t>甘厚路</t>
  </si>
  <si>
    <t>金城东路</t>
  </si>
  <si>
    <t>至贤路</t>
  </si>
  <si>
    <t>联清路</t>
  </si>
  <si>
    <t>团结桥</t>
  </si>
  <si>
    <t>安泰一路-东盛路路口</t>
  </si>
  <si>
    <t>走马塘河</t>
  </si>
  <si>
    <t>联吉路</t>
  </si>
  <si>
    <t>东廊路</t>
  </si>
  <si>
    <t>联广路</t>
  </si>
  <si>
    <t>安泰三路-东盛路路口</t>
  </si>
  <si>
    <t>安泰三路-联吉路路口</t>
  </si>
  <si>
    <t>安泰三路-联清路路口</t>
  </si>
  <si>
    <t>安泰三路-联谦路路口</t>
  </si>
  <si>
    <t>安泰三路-联福路路口</t>
  </si>
  <si>
    <t>安泰三路-联广路路口</t>
  </si>
  <si>
    <t>安泰二路-联福路路口</t>
  </si>
  <si>
    <t>安泰二路-联清路路口</t>
  </si>
  <si>
    <t>安泰二路-联广路路口</t>
  </si>
  <si>
    <t>宛山湖东路</t>
  </si>
  <si>
    <t>长吉路</t>
  </si>
  <si>
    <t>宛山湖东路-长吉路路口</t>
  </si>
  <si>
    <t>仓布路</t>
  </si>
  <si>
    <t>宛山湖西路-厚谢路路口</t>
  </si>
  <si>
    <t>宛山湖西路-联福路路口</t>
  </si>
  <si>
    <t>宛山湖西路-长吉路路口</t>
  </si>
  <si>
    <t>宛山湖西路-厚惠路路口</t>
  </si>
  <si>
    <t>商盛桥</t>
  </si>
  <si>
    <t>宛山湖西路-走马塘东路路口</t>
  </si>
  <si>
    <t>宛山湖大桥北</t>
  </si>
  <si>
    <t>九里河</t>
  </si>
  <si>
    <t>贸易北街</t>
  </si>
  <si>
    <t>联广路-胶阳路路口</t>
  </si>
  <si>
    <t>锡虞路</t>
  </si>
  <si>
    <t>联清路-胶阳路路口</t>
  </si>
  <si>
    <t>联福路-厚乐路路口</t>
  </si>
  <si>
    <t>联福路-安泰一路路口</t>
  </si>
  <si>
    <t>联福路-胶阳路路口</t>
  </si>
  <si>
    <t>联行路</t>
  </si>
  <si>
    <t>联谦路-安泰二路路口</t>
  </si>
  <si>
    <t>联谦路-安泰一路路口</t>
  </si>
  <si>
    <t>农新桥</t>
  </si>
  <si>
    <t>胶山路-联谦路路口</t>
  </si>
  <si>
    <t>胶山路-东盛路路口</t>
  </si>
  <si>
    <t>胶山路-联清路路口</t>
  </si>
  <si>
    <t>胶山路-联福路路口</t>
  </si>
  <si>
    <t>胶阳东路-东盛路路口</t>
  </si>
  <si>
    <t>走马塘桥</t>
  </si>
  <si>
    <t>胶阳路-联谦路路口</t>
  </si>
  <si>
    <t>贸易北街（村道）</t>
  </si>
  <si>
    <t>河北路</t>
  </si>
  <si>
    <t>贸易新街（村道）</t>
  </si>
  <si>
    <t>飞凤路</t>
  </si>
  <si>
    <t>2C</t>
  </si>
  <si>
    <t>金城东路-飞凤路路口</t>
  </si>
  <si>
    <t>金城东路-厚鸿路路口</t>
  </si>
  <si>
    <t>边界</t>
  </si>
  <si>
    <t>金城东路高架</t>
  </si>
  <si>
    <t>锡太路-新羊大道路口</t>
  </si>
  <si>
    <t>锡张高速</t>
  </si>
  <si>
    <t>锡山大道-联福路路口</t>
  </si>
  <si>
    <t>锡山大道-联太路路口</t>
  </si>
  <si>
    <t>锡山大道-厚裕路路口</t>
  </si>
  <si>
    <t>锡山大道-宛山湖西路路口</t>
  </si>
  <si>
    <t>锡山大道-厚东路路口</t>
  </si>
  <si>
    <t>长吉路（增加）</t>
  </si>
  <si>
    <t>北顶头</t>
  </si>
  <si>
    <t>锡沪路-东盛路路口</t>
  </si>
  <si>
    <t>隆达路（增加）</t>
  </si>
  <si>
    <t>中杏里路（增加）</t>
  </si>
  <si>
    <t>联乐路（增加）</t>
  </si>
  <si>
    <t>联谦路（大成路——厚仁路）</t>
  </si>
  <si>
    <t>大成路（走马塘桥——东廊路）</t>
  </si>
  <si>
    <t>联谦路（宛山湖西路——锡沪路）</t>
  </si>
  <si>
    <t>厚民路（联谦路——厚裕路）</t>
  </si>
  <si>
    <t>联吉路（胶山路——锡虞路）</t>
  </si>
  <si>
    <t>厚文路（东盛路——联谦路）</t>
  </si>
  <si>
    <t>通锡高速支路1</t>
  </si>
  <si>
    <t>通锡高速匝道</t>
  </si>
  <si>
    <t>通锡高速支路2</t>
  </si>
  <si>
    <t>通锡高速支路3</t>
  </si>
  <si>
    <t>合计</t>
  </si>
  <si>
    <t>2、村道保洁明细</t>
  </si>
  <si>
    <t xml:space="preserve">道路作业类别
</t>
  </si>
  <si>
    <t>广场、人行道板冲水经费（万元/年）</t>
  </si>
  <si>
    <t xml:space="preserve">宽 </t>
  </si>
  <si>
    <t>丁家桥路</t>
  </si>
  <si>
    <t>陆家湾支路2</t>
  </si>
  <si>
    <t>三（人工）</t>
  </si>
  <si>
    <t>东桥支路</t>
  </si>
  <si>
    <t>东桥支路1</t>
  </si>
  <si>
    <t>新谊路</t>
  </si>
  <si>
    <t>小西庄支路2</t>
  </si>
  <si>
    <t>东桥支路3</t>
  </si>
  <si>
    <t>旱地</t>
  </si>
  <si>
    <t>东桥支路4</t>
  </si>
  <si>
    <t>东桥支路5</t>
  </si>
  <si>
    <t>河流</t>
  </si>
  <si>
    <t>东桥支路6</t>
  </si>
  <si>
    <t>东盛路支路</t>
  </si>
  <si>
    <t>宛山湖西路支路3</t>
  </si>
  <si>
    <t>东盛路支路1</t>
  </si>
  <si>
    <t>东盛路支路2</t>
  </si>
  <si>
    <t>宛山湖西路支路</t>
  </si>
  <si>
    <t>东盛路支路3</t>
  </si>
  <si>
    <t>东盛路支路4</t>
  </si>
  <si>
    <t>中心路支路1</t>
  </si>
  <si>
    <t>中心路支路3</t>
  </si>
  <si>
    <t>中杏里支路1</t>
  </si>
  <si>
    <t>中杏里支路2</t>
  </si>
  <si>
    <t>中杏里支路11</t>
  </si>
  <si>
    <t>中杏里支路10</t>
  </si>
  <si>
    <t>厚嵩路支路3</t>
  </si>
  <si>
    <t>中杏里支路4</t>
  </si>
  <si>
    <t>五七干校支路1</t>
  </si>
  <si>
    <t>新谢路</t>
  </si>
  <si>
    <t>五七干校支路3</t>
  </si>
  <si>
    <t>五七干校支路2</t>
  </si>
  <si>
    <t>池塘</t>
  </si>
  <si>
    <t>绿化</t>
  </si>
  <si>
    <t>长大厦路</t>
  </si>
  <si>
    <t>杜庄上支路1</t>
  </si>
  <si>
    <t>仓布路支路</t>
  </si>
  <si>
    <t>低坝上支路1</t>
  </si>
  <si>
    <t>厚嵩路支路8</t>
  </si>
  <si>
    <t>低坝上支路3</t>
  </si>
  <si>
    <t>俞家湾支路3</t>
  </si>
  <si>
    <t>公司</t>
  </si>
  <si>
    <t>储更上支路5</t>
  </si>
  <si>
    <t>梅园里支路1</t>
  </si>
  <si>
    <t>冯更上支路1</t>
  </si>
  <si>
    <t>冯更上支路2</t>
  </si>
  <si>
    <t>水泥地</t>
  </si>
  <si>
    <t>冯更上支路3</t>
  </si>
  <si>
    <t>冯更上支路4</t>
  </si>
  <si>
    <t>冯更上</t>
  </si>
  <si>
    <t>北小桥支路1</t>
  </si>
  <si>
    <t>北小桥</t>
  </si>
  <si>
    <t>北小桥支路2</t>
  </si>
  <si>
    <t>北小桥支路3</t>
  </si>
  <si>
    <t>田</t>
  </si>
  <si>
    <t>南园支路</t>
  </si>
  <si>
    <t>南园支路1</t>
  </si>
  <si>
    <t>房屋</t>
  </si>
  <si>
    <t>南园支路6</t>
  </si>
  <si>
    <t>南水渠支路</t>
  </si>
  <si>
    <t>南水渠支路1</t>
  </si>
  <si>
    <t>南水渠支路2</t>
  </si>
  <si>
    <t>南水渠支路3</t>
  </si>
  <si>
    <t>厚南二村支路</t>
  </si>
  <si>
    <t>街东弄</t>
  </si>
  <si>
    <t>厚学路支路</t>
  </si>
  <si>
    <t>厚学路支路2</t>
  </si>
  <si>
    <t>厚学路支路3</t>
  </si>
  <si>
    <t>厚宁路支路</t>
  </si>
  <si>
    <t>厚嵩路支路1</t>
  </si>
  <si>
    <t>厚嵩路支路2</t>
  </si>
  <si>
    <t>厚嵩路支路4</t>
  </si>
  <si>
    <t>房子</t>
  </si>
  <si>
    <t>鱼塘</t>
  </si>
  <si>
    <t>厚嵩路支路5</t>
  </si>
  <si>
    <t>厚嵩路支路6</t>
  </si>
  <si>
    <t>厚嵩路支路7</t>
  </si>
  <si>
    <t>徐家湾支路1</t>
  </si>
  <si>
    <t>厚桥敬老院支路</t>
  </si>
  <si>
    <t>厚桥敬老院支路1</t>
  </si>
  <si>
    <t>厚桥敬老院路</t>
  </si>
  <si>
    <t>厚桥敬老院</t>
  </si>
  <si>
    <t>厚西路支路</t>
  </si>
  <si>
    <t>村委会</t>
  </si>
  <si>
    <t>厚西路支路2</t>
  </si>
  <si>
    <t>吕满房支路3</t>
  </si>
  <si>
    <t>嵩林路</t>
  </si>
  <si>
    <t>嵩吴路</t>
  </si>
  <si>
    <t>吕满房支路4</t>
  </si>
  <si>
    <t>山</t>
  </si>
  <si>
    <t>吕满房支路5</t>
  </si>
  <si>
    <t>苏州大房支路4</t>
  </si>
  <si>
    <t>周家角支路1</t>
  </si>
  <si>
    <t>潘浦巷支路</t>
  </si>
  <si>
    <t>王更上支路1</t>
  </si>
  <si>
    <t>四十六亩支路1</t>
  </si>
  <si>
    <t>渔业新村支路4</t>
  </si>
  <si>
    <t>渔业新村支路5</t>
  </si>
  <si>
    <t>四十六亩支路2</t>
  </si>
  <si>
    <t>堤岸道路</t>
  </si>
  <si>
    <t>塘里支路1</t>
  </si>
  <si>
    <t>大圩弄</t>
  </si>
  <si>
    <t>大坝头支路1</t>
  </si>
  <si>
    <t>大坝头支路2</t>
  </si>
  <si>
    <t>孙家坝支路1</t>
  </si>
  <si>
    <t>西安路</t>
  </si>
  <si>
    <t>孙家坝支路6</t>
  </si>
  <si>
    <t>孙家坝支路4</t>
  </si>
  <si>
    <t>安基里支路1</t>
  </si>
  <si>
    <t>宛山湖西路支路1</t>
  </si>
  <si>
    <t>宛山湖西路支路2</t>
  </si>
  <si>
    <t>大诚苑</t>
  </si>
  <si>
    <t>小西庄支路1</t>
  </si>
  <si>
    <t>小西庄支路3</t>
  </si>
  <si>
    <t>小西庄支路4</t>
  </si>
  <si>
    <t>小西庄支路8</t>
  </si>
  <si>
    <t>小西庄支路5</t>
  </si>
  <si>
    <t>小西庄支路6</t>
  </si>
  <si>
    <t>小西庄支路9</t>
  </si>
  <si>
    <t>尤村湾支路</t>
  </si>
  <si>
    <t>尤村湾支路1</t>
  </si>
  <si>
    <t>旺更上支路1</t>
  </si>
  <si>
    <t>尤村湾支路3</t>
  </si>
  <si>
    <t>尤村湾支路4</t>
  </si>
  <si>
    <t>储更上支路2</t>
  </si>
  <si>
    <t>嵩山大巷支路11</t>
  </si>
  <si>
    <t>嵩山大巷支路3</t>
  </si>
  <si>
    <t>新福路</t>
  </si>
  <si>
    <t>嵩山大巷支路4</t>
  </si>
  <si>
    <t>嵩山大巷支路5</t>
  </si>
  <si>
    <t>嵩山村支路1</t>
  </si>
  <si>
    <t>嵩山村支路5</t>
  </si>
  <si>
    <t>嵩山村</t>
  </si>
  <si>
    <t>嵩山禅寺支路1</t>
  </si>
  <si>
    <t>嵩山禅寺支路2</t>
  </si>
  <si>
    <t>嵩山禅寺支路3</t>
  </si>
  <si>
    <t>嵩山老年乐园支路1</t>
  </si>
  <si>
    <t>嵩山老年乐园</t>
  </si>
  <si>
    <t>浜沿上支路1</t>
  </si>
  <si>
    <t>嵩林支路3</t>
  </si>
  <si>
    <t>嵩林支路1</t>
  </si>
  <si>
    <t>张家里支路1</t>
  </si>
  <si>
    <t>庄基上支路</t>
  </si>
  <si>
    <t>庄基上支路1</t>
  </si>
  <si>
    <t>庄基上支路2</t>
  </si>
  <si>
    <t>张家桥支路1</t>
  </si>
  <si>
    <t>张家里</t>
  </si>
  <si>
    <t>张家里支路3</t>
  </si>
  <si>
    <t>张家里支路6</t>
  </si>
  <si>
    <t>徐家湾支路2</t>
  </si>
  <si>
    <t>徐家湾</t>
  </si>
  <si>
    <t>戴更上支路1</t>
  </si>
  <si>
    <t>戴更上支路2</t>
  </si>
  <si>
    <t>郑更上支路</t>
  </si>
  <si>
    <t>打油四房支路</t>
  </si>
  <si>
    <t>打油四房支路16</t>
  </si>
  <si>
    <t>打油四房支路2</t>
  </si>
  <si>
    <t>打油四房支路3</t>
  </si>
  <si>
    <t>打油四房支路4</t>
  </si>
  <si>
    <t>打油四房支路5</t>
  </si>
  <si>
    <t>高速</t>
  </si>
  <si>
    <t>新农支路</t>
  </si>
  <si>
    <t>湖泊</t>
  </si>
  <si>
    <t>新农支路1</t>
  </si>
  <si>
    <t>新农支路2</t>
  </si>
  <si>
    <t>新农支路3</t>
  </si>
  <si>
    <t>新宅基支路</t>
  </si>
  <si>
    <t>新宅基支路1</t>
  </si>
  <si>
    <t>新宅基支路2</t>
  </si>
  <si>
    <t>新宅基支路3</t>
  </si>
  <si>
    <t>老西庄支路3</t>
  </si>
  <si>
    <t>新村二弄</t>
  </si>
  <si>
    <t>新福路支路1</t>
  </si>
  <si>
    <t>新谊路支路1</t>
  </si>
  <si>
    <t>新谊路支路2</t>
  </si>
  <si>
    <t>方池头路</t>
  </si>
  <si>
    <t>时马巷支路2</t>
  </si>
  <si>
    <t>旺家桥支路2</t>
  </si>
  <si>
    <t>旺家桥支路1</t>
  </si>
  <si>
    <t>盛家桥支路5</t>
  </si>
  <si>
    <t>旺更上支路2</t>
  </si>
  <si>
    <t>旺更上支路3</t>
  </si>
  <si>
    <t>旺更上支路4</t>
  </si>
  <si>
    <t>晏家湾支路</t>
  </si>
  <si>
    <t>晏家湾支路1</t>
  </si>
  <si>
    <t>晏家湾支路10</t>
  </si>
  <si>
    <t>晏家湾支路8</t>
  </si>
  <si>
    <t>晏家湾支路9</t>
  </si>
  <si>
    <t>晏家湾支路11</t>
  </si>
  <si>
    <t>晏家湾支路12</t>
  </si>
  <si>
    <t>晏家湾支路13</t>
  </si>
  <si>
    <t>晏家湾支路2</t>
  </si>
  <si>
    <t>晏家湾支路3</t>
  </si>
  <si>
    <t>晏家湾支路4</t>
  </si>
  <si>
    <t>晏家湾支路5</t>
  </si>
  <si>
    <t>晏家湾支路6</t>
  </si>
  <si>
    <t>晏家湾支路7</t>
  </si>
  <si>
    <t>曹家里支路</t>
  </si>
  <si>
    <t>曹家里支路2</t>
  </si>
  <si>
    <t>曹家里支路3</t>
  </si>
  <si>
    <t>曹慕塘支路</t>
  </si>
  <si>
    <t>高更上支路2</t>
  </si>
  <si>
    <t>曹慕塘支路11</t>
  </si>
  <si>
    <t>曹慕塘支路10</t>
  </si>
  <si>
    <t>曹慕塘支路15</t>
  </si>
  <si>
    <t>曹慕塘支路7</t>
  </si>
  <si>
    <t>朱巷桥支路</t>
  </si>
  <si>
    <t>朱巷桥支路1</t>
  </si>
  <si>
    <t>李巷上支路</t>
  </si>
  <si>
    <t>李巷上支路2</t>
  </si>
  <si>
    <t>李巷上支路1</t>
  </si>
  <si>
    <t>李巷上支路3</t>
  </si>
  <si>
    <t>李巷上支路4</t>
  </si>
  <si>
    <t>李巷上支路5</t>
  </si>
  <si>
    <t>李巷上支路6</t>
  </si>
  <si>
    <t>李巷上支路7</t>
  </si>
  <si>
    <t>李巷上支路8</t>
  </si>
  <si>
    <t>杜庄上支路</t>
  </si>
  <si>
    <t>杜庄上支路8</t>
  </si>
  <si>
    <t>桑叶桥支路</t>
  </si>
  <si>
    <t>桥头冯家支路</t>
  </si>
  <si>
    <t>桥头冯家</t>
  </si>
  <si>
    <t>蒋更上支路5</t>
  </si>
  <si>
    <t>梅园里支路2</t>
  </si>
  <si>
    <t>梅园里支路3</t>
  </si>
  <si>
    <t>毕家坝支路1</t>
  </si>
  <si>
    <t>毕家坝支路3</t>
  </si>
  <si>
    <t>毕家坝支路2</t>
  </si>
  <si>
    <t>河北1</t>
  </si>
  <si>
    <t>厚嵩 路</t>
  </si>
  <si>
    <t>浜沿上支路2</t>
  </si>
  <si>
    <t>浜沿上支路4</t>
  </si>
  <si>
    <t>浜沿上支路 1</t>
  </si>
  <si>
    <t>浦六房支路3</t>
  </si>
  <si>
    <t>浦六房支路4</t>
  </si>
  <si>
    <t>渔业新村支路</t>
  </si>
  <si>
    <t>谢荡路</t>
  </si>
  <si>
    <t>渔业新村支路17</t>
  </si>
  <si>
    <t>公园</t>
  </si>
  <si>
    <t>渔业新村支路18</t>
  </si>
  <si>
    <t>渔业新村支路19</t>
  </si>
  <si>
    <t>渔业新村支路3</t>
  </si>
  <si>
    <t>渔业新村支路20</t>
  </si>
  <si>
    <t>渔业新村支路21</t>
  </si>
  <si>
    <t>渔业新村支路22</t>
  </si>
  <si>
    <t>渔业新村支路23</t>
  </si>
  <si>
    <t>渔业新村支路24</t>
  </si>
  <si>
    <t>渔业新村支路26</t>
  </si>
  <si>
    <t>渔业新村支路25</t>
  </si>
  <si>
    <t>渔业新村支路27</t>
  </si>
  <si>
    <t>渔业新村支路28</t>
  </si>
  <si>
    <t>渔业新村支路29</t>
  </si>
  <si>
    <t>渔垦村支路</t>
  </si>
  <si>
    <t>谢垦路</t>
  </si>
  <si>
    <t>渔垦村支路1</t>
  </si>
  <si>
    <t>广场</t>
  </si>
  <si>
    <t>渔垦村支路2</t>
  </si>
  <si>
    <t>渔垦村支路3</t>
  </si>
  <si>
    <t>渔垦村支路4</t>
  </si>
  <si>
    <t>渔垦路</t>
  </si>
  <si>
    <t>渔垦村支路7</t>
  </si>
  <si>
    <t>渔垦村支路8</t>
  </si>
  <si>
    <t>渔垦路支路2</t>
  </si>
  <si>
    <t>渔花支路1</t>
  </si>
  <si>
    <t>渔花支路2</t>
  </si>
  <si>
    <t>谢荡支路6</t>
  </si>
  <si>
    <t>潘浦巷支路10</t>
  </si>
  <si>
    <t>潘浦巷支路7</t>
  </si>
  <si>
    <t>潘浦巷支路1</t>
  </si>
  <si>
    <t>潘浦巷支路8</t>
  </si>
  <si>
    <t>潘浦巷支路9</t>
  </si>
  <si>
    <t>王家大桥支路1</t>
  </si>
  <si>
    <t>王家大桥</t>
  </si>
  <si>
    <t>周家角</t>
  </si>
  <si>
    <t>谢更上</t>
  </si>
  <si>
    <t>王更上支路4</t>
  </si>
  <si>
    <t>王更上支路5</t>
  </si>
  <si>
    <t>王更上</t>
  </si>
  <si>
    <t>石节山支路1</t>
  </si>
  <si>
    <t>石节山支路2</t>
  </si>
  <si>
    <t>石节山</t>
  </si>
  <si>
    <t>竹池里支路</t>
  </si>
  <si>
    <t>竹池里支路1</t>
  </si>
  <si>
    <t>竹池里支路2</t>
  </si>
  <si>
    <t>老西庄支路1</t>
  </si>
  <si>
    <t>老西庄支路2</t>
  </si>
  <si>
    <t>老西庄</t>
  </si>
  <si>
    <t>老西庄支路4</t>
  </si>
  <si>
    <t>老西庄支路5</t>
  </si>
  <si>
    <t>老西庄支路6</t>
  </si>
  <si>
    <t>胶东路</t>
  </si>
  <si>
    <t>胶山路支路</t>
  </si>
  <si>
    <t>苏州大房支路2</t>
  </si>
  <si>
    <t>苏州大房支路3</t>
  </si>
  <si>
    <t>范更上支路1</t>
  </si>
  <si>
    <t>范更上支路2</t>
  </si>
  <si>
    <t>范更上支路5</t>
  </si>
  <si>
    <t>范更上</t>
  </si>
  <si>
    <t>荡中支路1</t>
  </si>
  <si>
    <t>荡中支路5</t>
  </si>
  <si>
    <t>荡中支路6</t>
  </si>
  <si>
    <t>谢荡支路1</t>
  </si>
  <si>
    <t>荡中路</t>
  </si>
  <si>
    <t>蒋更上支路10</t>
  </si>
  <si>
    <t>蒋更上支路3</t>
  </si>
  <si>
    <t>蒋更上支路4</t>
  </si>
  <si>
    <t>蒋更上支路8</t>
  </si>
  <si>
    <t>蒋更上支路9</t>
  </si>
  <si>
    <t>虞家里支路</t>
  </si>
  <si>
    <t>街东弄支路</t>
  </si>
  <si>
    <t>街南支路3</t>
  </si>
  <si>
    <t>街南</t>
  </si>
  <si>
    <t>街南支路5</t>
  </si>
  <si>
    <t>街南支路4</t>
  </si>
  <si>
    <t>街南支路9</t>
  </si>
  <si>
    <t>街西支路</t>
  </si>
  <si>
    <t>西场上支路</t>
  </si>
  <si>
    <t>西场上支路1</t>
  </si>
  <si>
    <t>西场上支路2</t>
  </si>
  <si>
    <t>西场上支路3</t>
  </si>
  <si>
    <t>西场上支路4</t>
  </si>
  <si>
    <t>西场上支路5</t>
  </si>
  <si>
    <t>谢园路</t>
  </si>
  <si>
    <t>谢荡支路5</t>
  </si>
  <si>
    <t>谢更上支路1</t>
  </si>
  <si>
    <t>谢更上支路10</t>
  </si>
  <si>
    <t>谢更上支路11</t>
  </si>
  <si>
    <t>谢更上支路2</t>
  </si>
  <si>
    <t>谢更上支路3</t>
  </si>
  <si>
    <t>谢更上支路5</t>
  </si>
  <si>
    <t>谢更上支路7</t>
  </si>
  <si>
    <t>谢更上支路9</t>
  </si>
  <si>
    <t>谢荡支路</t>
  </si>
  <si>
    <t>谢荡支路18</t>
  </si>
  <si>
    <t>谢荡支路2</t>
  </si>
  <si>
    <t>谢荡支路7</t>
  </si>
  <si>
    <t>谢荡支路8</t>
  </si>
  <si>
    <t>谢荡支路9</t>
  </si>
  <si>
    <t>辞界桥支路3</t>
  </si>
  <si>
    <t>辞界桥支路4</t>
  </si>
  <si>
    <t>围墙</t>
  </si>
  <si>
    <t>辞界桥支路5</t>
  </si>
  <si>
    <t>郑更上</t>
  </si>
  <si>
    <t>郑更上支路1</t>
  </si>
  <si>
    <t>郑更上支路2</t>
  </si>
  <si>
    <t>郑更上支路3</t>
  </si>
  <si>
    <t>里浜路</t>
  </si>
  <si>
    <t>金家庄支路3</t>
  </si>
  <si>
    <t>金家庄支路4</t>
  </si>
  <si>
    <t>钱更上支路3</t>
  </si>
  <si>
    <t>银卡路</t>
  </si>
  <si>
    <t>陆家湾支路1</t>
  </si>
  <si>
    <t>陆家湾支路3</t>
  </si>
  <si>
    <t>陆皮桥村支路</t>
  </si>
  <si>
    <t>陆皮桥村支路1</t>
  </si>
  <si>
    <t>陆皮桥村支路2</t>
  </si>
  <si>
    <t>陆皮桥村支路3</t>
  </si>
  <si>
    <t>陆皮桥村支路4</t>
  </si>
  <si>
    <t>陆皮桥村支路5</t>
  </si>
  <si>
    <t>陆皮桥村支路6</t>
  </si>
  <si>
    <t>陆皮桥村支路7</t>
  </si>
  <si>
    <t>陈巷上支路1</t>
  </si>
  <si>
    <t>陈巷上支路8</t>
  </si>
  <si>
    <t>陈巷上支路13</t>
  </si>
  <si>
    <t>陈巷上</t>
  </si>
  <si>
    <t>陈巷上支路7</t>
  </si>
  <si>
    <t>隆达苑支路7</t>
  </si>
  <si>
    <t>飞凤路支路1</t>
  </si>
  <si>
    <t>高更上支路</t>
  </si>
  <si>
    <t>俞家湾支路2</t>
  </si>
  <si>
    <t>龚更上支路2</t>
  </si>
  <si>
    <t>低坝上支路8</t>
  </si>
  <si>
    <t>龚更上</t>
  </si>
  <si>
    <t>龚更上支路3</t>
  </si>
  <si>
    <t>龚更上支路1</t>
  </si>
  <si>
    <t xml:space="preserve">  </t>
  </si>
  <si>
    <t>3、游园保洁明细</t>
  </si>
  <si>
    <t>游园名称</t>
  </si>
  <si>
    <t>总面积（㎡）</t>
  </si>
  <si>
    <t>硬化、铺装面积（㎡）</t>
  </si>
  <si>
    <t>保洁费用（万元）</t>
  </si>
  <si>
    <t>绿化面积（㎡）</t>
  </si>
  <si>
    <t>绿化保洁费用（万元）</t>
  </si>
  <si>
    <t>总价（万元/年）</t>
  </si>
  <si>
    <t>总价（万元/2026年-2028年）</t>
  </si>
  <si>
    <t>东塘泾滨水绿廊</t>
  </si>
  <si>
    <t>街南游园</t>
  </si>
  <si>
    <t>街西公园</t>
  </si>
  <si>
    <t>体育公园</t>
  </si>
  <si>
    <t>大诚苑A区北广场（新增）</t>
  </si>
  <si>
    <t>大诚苑B区北广场（新增）</t>
  </si>
  <si>
    <t>谢埭荡村委南广场</t>
  </si>
  <si>
    <t>新丰桥口袋公园</t>
  </si>
  <si>
    <t>合  计</t>
  </si>
  <si>
    <t>4、公厕保洁明细</t>
  </si>
  <si>
    <t>名称</t>
  </si>
  <si>
    <t>公厕位置</t>
  </si>
  <si>
    <t>管理标准</t>
  </si>
  <si>
    <t>费用（万元/年）</t>
  </si>
  <si>
    <t>费用（万元/2026年-2028年）</t>
  </si>
  <si>
    <t>长吉路东城市驿站</t>
  </si>
  <si>
    <t>宛山湖西与长吉路交汇东侧</t>
  </si>
  <si>
    <t>智能专人公厕</t>
  </si>
  <si>
    <t>实施专人管理（6:00-22:00，遇节假日和重大活动延长至23:00）；含公厕水电费用</t>
  </si>
  <si>
    <t>长吉路西精品公厕</t>
  </si>
  <si>
    <t>宛山湖西与长吉路交汇西侧</t>
  </si>
  <si>
    <t>大成路公厕</t>
  </si>
  <si>
    <t>大成路北侧、宛山湖西路西侧</t>
  </si>
  <si>
    <t>大诚苑北城市书房</t>
  </si>
  <si>
    <t>东盛路东侧、宛山湖西路北侧</t>
  </si>
  <si>
    <t>体育公园公厕</t>
  </si>
  <si>
    <t>联福路厚嵩路西南角</t>
  </si>
  <si>
    <t>宛山湖湿地公园公厕</t>
  </si>
  <si>
    <t>大成路南侧、宛山湖西路东侧</t>
  </si>
  <si>
    <t>常规专人公厕</t>
  </si>
  <si>
    <t>外操场公厕</t>
  </si>
  <si>
    <t>贸易街41号</t>
  </si>
  <si>
    <t>停车场公厕</t>
  </si>
  <si>
    <t>厚荡路290号</t>
  </si>
  <si>
    <t>半壶春公厕</t>
  </si>
  <si>
    <t>厚盛南路95号-2</t>
  </si>
  <si>
    <t>新开河公厕</t>
  </si>
  <si>
    <t>中心路39号-7-2</t>
  </si>
  <si>
    <t>居民新村公厕</t>
  </si>
  <si>
    <t>中心路53号-2</t>
  </si>
  <si>
    <t>汽车站公厕</t>
  </si>
  <si>
    <t>厚嵩东路23-1</t>
  </si>
  <si>
    <t>厚德苑公厕</t>
  </si>
  <si>
    <t>厚德苑B区西门南边</t>
  </si>
  <si>
    <t>农贸市场公厕</t>
  </si>
  <si>
    <t>厚桥农贸市场东北侧</t>
  </si>
  <si>
    <t>大诚苑农贸市场公厕</t>
  </si>
  <si>
    <t>大诚苑农贸市场西南侧</t>
  </si>
  <si>
    <t>5、厨余垃圾</t>
  </si>
  <si>
    <t>费用名称</t>
  </si>
  <si>
    <t>月份</t>
  </si>
  <si>
    <t>单价（元）</t>
  </si>
  <si>
    <t>数量</t>
  </si>
  <si>
    <t>合计（元/年）</t>
  </si>
  <si>
    <t>合计（元/2026年-2028年）</t>
  </si>
  <si>
    <t>服装</t>
  </si>
  <si>
    <t>劳保物资</t>
  </si>
  <si>
    <t>驾驶员</t>
  </si>
  <si>
    <t>辅助工</t>
  </si>
  <si>
    <t>节假日补贴</t>
  </si>
  <si>
    <t>1</t>
  </si>
  <si>
    <t>法定节假日</t>
  </si>
  <si>
    <t>高温费</t>
  </si>
  <si>
    <t>6月-9月</t>
  </si>
  <si>
    <t>意外险</t>
  </si>
  <si>
    <t>厨余垃圾车油费</t>
  </si>
  <si>
    <t>厨余垃圾车折旧费</t>
  </si>
  <si>
    <t>厨余垃圾车保险费</t>
  </si>
  <si>
    <t>厨余垃圾车车辆维修、保养费</t>
  </si>
  <si>
    <t>管理费</t>
  </si>
  <si>
    <t>税金</t>
  </si>
  <si>
    <t>备注：1、厨余垃圾收集作业从分类房、准运点收集后运至厨余垃圾处理厂。2、以上考核项目由街道执法局综合科、各村委和各社区共同负责考核，考核时间原则上1-3天1次，每月不少于10次，将每次考核分数平均计算后，作为支付费用的依据之一。扣分情况要附带说明或图片及时提供给环卫保洁公司。</t>
  </si>
  <si>
    <t>6、河道管理（家河家塘）保洁清单</t>
  </si>
  <si>
    <t>行政村</t>
  </si>
  <si>
    <t>河道面积
（㎡）</t>
  </si>
  <si>
    <t>单 价
（元/㎡）</t>
  </si>
  <si>
    <t>合 价
（元/年）</t>
  </si>
  <si>
    <t>合 价
（元/2026年-2028年）</t>
  </si>
  <si>
    <t>中东村</t>
  </si>
  <si>
    <t>(含村级河道85255㎡和家河家塘22022㎡)水域及沿岸两侧各5米范围内清爽整洁，水面无漂浮杂物、水质无固体污染等，含打捞船购买维修等一切费用。</t>
  </si>
  <si>
    <t>谢埭荡村</t>
  </si>
  <si>
    <t>(含村级河道23593㎡和家河家塘99393㎡)水域及沿岸两侧各5米范围内清爽整洁，水面无漂浮杂物、水质无固体污染等，含打捞船购买维修等一切费用。</t>
  </si>
  <si>
    <t>新联村</t>
  </si>
  <si>
    <t>(含村级河道110243㎡和家河家塘14893㎡)水域及沿岸两侧各5米范围内清爽整洁，水面无漂浮杂物、水质无固体污染等，含打捞船购买维修等一切费用。</t>
  </si>
  <si>
    <t>(含村级河道30694㎡和家河家塘76364㎡)水域及沿岸两侧各5米范围内清爽整洁，水面无漂浮杂物、水质无固体污染等，含打捞船购买维修等一切费用。</t>
  </si>
  <si>
    <t>新厚桥村</t>
  </si>
  <si>
    <t>(含村级河道6977㎡和家河家塘772㎡)水域及沿岸两侧各5米范围内清爽整洁，水面无漂浮杂物、水质无固体污染等，含打捞船购买维修等一切费用。</t>
  </si>
  <si>
    <t>合 计</t>
  </si>
  <si>
    <t>7.无人驾驶清扫</t>
  </si>
  <si>
    <t>内容</t>
  </si>
  <si>
    <t>费用 元/年</t>
  </si>
  <si>
    <t>人员费用</t>
  </si>
  <si>
    <t>工资</t>
  </si>
  <si>
    <t>2人</t>
  </si>
  <si>
    <t>运维工程师</t>
  </si>
  <si>
    <t>地区</t>
  </si>
  <si>
    <t>所属街道（镇）</t>
  </si>
  <si>
    <t>区域具体地址</t>
  </si>
  <si>
    <r>
      <rPr>
        <b/>
        <sz val="11"/>
        <color theme="1"/>
        <rFont val="宋体"/>
        <charset val="134"/>
      </rPr>
      <t>备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宋体"/>
        <charset val="134"/>
      </rPr>
      <t>注</t>
    </r>
  </si>
  <si>
    <t>社保</t>
  </si>
  <si>
    <t>道路名称</t>
  </si>
  <si>
    <r>
      <rPr>
        <b/>
        <sz val="11"/>
        <color theme="1"/>
        <rFont val="宋体"/>
        <charset val="134"/>
      </rPr>
      <t>面积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（平方米）</t>
    </r>
  </si>
  <si>
    <r>
      <rPr>
        <b/>
        <sz val="11"/>
        <color theme="1"/>
        <rFont val="宋体"/>
        <charset val="134"/>
      </rPr>
      <t>无人驾驶作业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（是</t>
    </r>
    <r>
      <rPr>
        <b/>
        <sz val="11"/>
        <color theme="1"/>
        <rFont val="宋体"/>
        <charset val="134"/>
      </rPr>
      <t>/</t>
    </r>
    <r>
      <rPr>
        <b/>
        <sz val="11"/>
        <color theme="1"/>
        <rFont val="宋体"/>
        <charset val="134"/>
      </rPr>
      <t>否）</t>
    </r>
  </si>
  <si>
    <t>法定节假日加班费</t>
  </si>
  <si>
    <t>13天</t>
  </si>
  <si>
    <t>锡山区</t>
  </si>
  <si>
    <t>厚桥街道</t>
  </si>
  <si>
    <t>是</t>
  </si>
  <si>
    <t>走马塘桥——东廊路</t>
  </si>
  <si>
    <t>周末加班费</t>
  </si>
  <si>
    <t>104天</t>
  </si>
  <si>
    <t>东盛路——新羊大道</t>
  </si>
  <si>
    <t>宛山湖大桥北——锡太路</t>
  </si>
  <si>
    <t>福利</t>
  </si>
  <si>
    <t>劳保用品</t>
  </si>
  <si>
    <t>意外伤害险</t>
  </si>
  <si>
    <t>机械费用</t>
  </si>
  <si>
    <t>折旧</t>
  </si>
  <si>
    <t>2辆</t>
  </si>
  <si>
    <t>车辆损耗</t>
  </si>
  <si>
    <t>电费</t>
  </si>
  <si>
    <t>作业48公里空驶12公里</t>
  </si>
  <si>
    <t>水费</t>
  </si>
  <si>
    <t>场地费</t>
  </si>
  <si>
    <t>智能运行监管仪</t>
  </si>
  <si>
    <t>折旧费</t>
  </si>
  <si>
    <t>管理费及利润</t>
  </si>
  <si>
    <t>通讯费、培训费、办公费等</t>
  </si>
  <si>
    <t>税费</t>
  </si>
  <si>
    <t>元/年/2车</t>
  </si>
  <si>
    <t>总计（2年）</t>
  </si>
  <si>
    <t>1.清扫作业时行驶速度不超过8公里/小时，作业时禁止扫刷、吸嘴不落地；
2.核计有效作业公里数为48公里/班。（参照25年无锡市市区环卫作业任务定额中小型扫路机定额）</t>
  </si>
  <si>
    <t>8.防汛、防寒物资</t>
  </si>
  <si>
    <t>单位</t>
  </si>
  <si>
    <t>含税单价（元）</t>
  </si>
  <si>
    <t>小计（元）</t>
  </si>
  <si>
    <t>融雪剂</t>
  </si>
  <si>
    <t>吨</t>
  </si>
  <si>
    <t>环保型融雪剂，25KG/袋</t>
  </si>
  <si>
    <t>草包</t>
  </si>
  <si>
    <t>只</t>
  </si>
  <si>
    <t>规格≥50*85CM</t>
  </si>
  <si>
    <t>撬棍</t>
  </si>
  <si>
    <t>根</t>
  </si>
  <si>
    <t>规格≥20*1200MM</t>
  </si>
  <si>
    <t>铁锹</t>
  </si>
  <si>
    <t>把</t>
  </si>
  <si>
    <t>木柄铁锹，长≥120CM</t>
  </si>
  <si>
    <t>雨衣</t>
  </si>
  <si>
    <t>套</t>
  </si>
  <si>
    <t>分体式雨衣</t>
  </si>
  <si>
    <t>雨鞋</t>
  </si>
  <si>
    <t>双</t>
  </si>
  <si>
    <t>筒高≥35CM</t>
  </si>
  <si>
    <t>合计（2年）</t>
  </si>
  <si>
    <t>9、厚桥社区保洁</t>
  </si>
  <si>
    <t>保洁工具</t>
  </si>
  <si>
    <t>1年</t>
  </si>
  <si>
    <t>电动保洁车折旧费</t>
  </si>
  <si>
    <t>全新车辆4000元，按使用3年折旧计算，110元/月</t>
  </si>
  <si>
    <t>环境整治清运车折旧费</t>
  </si>
  <si>
    <t>全新车辆15000元，按使用3年折旧计算，420元/月</t>
  </si>
  <si>
    <t>车辆维修</t>
  </si>
  <si>
    <t>合计1</t>
  </si>
  <si>
    <t>人员</t>
  </si>
  <si>
    <t>项目经理</t>
  </si>
  <si>
    <t>村庄保洁员</t>
  </si>
  <si>
    <t>其他</t>
  </si>
  <si>
    <t>合计2</t>
  </si>
  <si>
    <t>共计</t>
  </si>
  <si>
    <t>10、厚桥社区垃圾分类</t>
  </si>
  <si>
    <t>硬件设施</t>
  </si>
  <si>
    <t>扫码设备</t>
  </si>
  <si>
    <t>电动三轮翻桶车折旧费</t>
  </si>
  <si>
    <t>全新车辆27000元，按使用3年折旧计算，750元/月</t>
  </si>
  <si>
    <t>电动高压冲洗车折旧费</t>
  </si>
  <si>
    <t>全新车辆26000元，按使用3年折旧计算，720元/月</t>
  </si>
  <si>
    <t>分类收集车折旧费</t>
  </si>
  <si>
    <t>全新车辆价格7800元，按使用2年折旧，每月折旧费325元（定制车辆）</t>
  </si>
  <si>
    <t>垃圾袋</t>
  </si>
  <si>
    <t>小礼品</t>
  </si>
  <si>
    <t>村庄垃圾分类收集员</t>
  </si>
  <si>
    <t>150户/人/天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</si>
</sst>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  <numFmt numFmtId="179" formatCode="0.0000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6"/>
      <name val="方正小标宋_GBK"/>
      <charset val="134"/>
    </font>
    <font>
      <sz val="2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b/>
      <sz val="20"/>
      <name val="宋体"/>
      <charset val="134"/>
      <scheme val="minor"/>
    </font>
    <font>
      <sz val="8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5" borderId="23" applyNumberFormat="0" applyAlignment="0" applyProtection="0">
      <alignment vertical="center"/>
    </xf>
    <xf numFmtId="0" fontId="46" fillId="6" borderId="24" applyNumberFormat="0" applyAlignment="0" applyProtection="0">
      <alignment vertical="center"/>
    </xf>
    <xf numFmtId="0" fontId="47" fillId="6" borderId="23" applyNumberFormat="0" applyAlignment="0" applyProtection="0">
      <alignment vertical="center"/>
    </xf>
    <xf numFmtId="0" fontId="48" fillId="7" borderId="25" applyNumberFormat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0" fillId="0" borderId="27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0" fillId="0" borderId="0"/>
    <xf numFmtId="0" fontId="56" fillId="0" borderId="0"/>
    <xf numFmtId="0" fontId="56" fillId="0" borderId="0"/>
  </cellStyleXfs>
  <cellXfs count="19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9" fontId="3" fillId="0" borderId="7" xfId="0" applyNumberFormat="1" applyFont="1" applyFill="1" applyBorder="1" applyAlignment="1">
      <alignment vertical="center"/>
    </xf>
    <xf numFmtId="9" fontId="3" fillId="0" borderId="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9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7" fontId="1" fillId="0" borderId="17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3" borderId="0" xfId="49" applyFill="1"/>
    <xf numFmtId="0" fontId="18" fillId="0" borderId="0" xfId="49" applyFont="1"/>
    <xf numFmtId="0" fontId="0" fillId="0" borderId="0" xfId="49"/>
    <xf numFmtId="0" fontId="21" fillId="0" borderId="0" xfId="49" applyFont="1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176" fontId="0" fillId="3" borderId="2" xfId="49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17" fillId="3" borderId="2" xfId="0" applyNumberFormat="1" applyFont="1" applyFill="1" applyBorder="1" applyAlignment="1">
      <alignment horizontal="center" vertical="center" wrapText="1"/>
    </xf>
    <xf numFmtId="176" fontId="0" fillId="0" borderId="2" xfId="49" applyNumberFormat="1" applyBorder="1" applyAlignment="1">
      <alignment horizontal="center" vertical="center"/>
    </xf>
    <xf numFmtId="0" fontId="0" fillId="0" borderId="2" xfId="49" applyBorder="1" applyAlignment="1">
      <alignment horizontal="center"/>
    </xf>
    <xf numFmtId="0" fontId="0" fillId="3" borderId="2" xfId="49" applyFill="1" applyBorder="1" applyAlignment="1">
      <alignment horizontal="center" vertical="center"/>
    </xf>
    <xf numFmtId="0" fontId="0" fillId="0" borderId="2" xfId="49" applyFill="1" applyBorder="1" applyAlignment="1">
      <alignment horizontal="center" vertical="center"/>
    </xf>
    <xf numFmtId="176" fontId="0" fillId="0" borderId="2" xfId="49" applyNumberFormat="1" applyFill="1" applyBorder="1" applyAlignment="1">
      <alignment horizontal="center" vertical="center"/>
    </xf>
    <xf numFmtId="176" fontId="17" fillId="0" borderId="2" xfId="0" applyNumberFormat="1" applyFont="1" applyFill="1" applyBorder="1" applyAlignment="1">
      <alignment horizontal="center" vertical="center" wrapText="1"/>
    </xf>
    <xf numFmtId="0" fontId="0" fillId="0" borderId="2" xfId="49" applyFill="1" applyBorder="1" applyAlignment="1">
      <alignment horizontal="center"/>
    </xf>
    <xf numFmtId="176" fontId="0" fillId="0" borderId="2" xfId="49" applyNumberFormat="1" applyFon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18" fillId="0" borderId="2" xfId="49" applyFont="1" applyBorder="1" applyAlignment="1">
      <alignment horizontal="center" vertical="center"/>
    </xf>
    <xf numFmtId="176" fontId="18" fillId="0" borderId="2" xfId="49" applyNumberFormat="1" applyFont="1" applyBorder="1" applyAlignment="1">
      <alignment vertical="center"/>
    </xf>
    <xf numFmtId="176" fontId="18" fillId="0" borderId="2" xfId="49" applyNumberFormat="1" applyFont="1" applyBorder="1" applyAlignment="1">
      <alignment horizontal="center" vertical="center"/>
    </xf>
    <xf numFmtId="0" fontId="18" fillId="0" borderId="2" xfId="49" applyFont="1" applyBorder="1"/>
    <xf numFmtId="0" fontId="7" fillId="0" borderId="0" xfId="0" applyFont="1" applyFill="1"/>
    <xf numFmtId="0" fontId="20" fillId="0" borderId="0" xfId="0" applyFont="1" applyFill="1"/>
    <xf numFmtId="178" fontId="22" fillId="0" borderId="14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78" fontId="20" fillId="0" borderId="2" xfId="0" applyNumberFormat="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 wrapText="1"/>
    </xf>
    <xf numFmtId="0" fontId="6" fillId="0" borderId="17" xfId="51" applyFont="1" applyFill="1" applyBorder="1" applyAlignment="1">
      <alignment horizontal="center" vertical="center" wrapText="1"/>
    </xf>
    <xf numFmtId="0" fontId="6" fillId="0" borderId="19" xfId="51" applyFont="1" applyFill="1" applyBorder="1" applyAlignment="1">
      <alignment horizontal="center" vertical="center" wrapText="1"/>
    </xf>
    <xf numFmtId="178" fontId="24" fillId="0" borderId="2" xfId="0" applyNumberFormat="1" applyFont="1" applyFill="1" applyBorder="1" applyAlignment="1">
      <alignment horizontal="center" vertical="center"/>
    </xf>
    <xf numFmtId="0" fontId="25" fillId="0" borderId="2" xfId="50" applyFont="1" applyFill="1" applyBorder="1" applyAlignment="1">
      <alignment horizontal="center" vertical="center" wrapText="1"/>
    </xf>
    <xf numFmtId="177" fontId="25" fillId="0" borderId="2" xfId="50" applyNumberFormat="1" applyFont="1" applyFill="1" applyBorder="1" applyAlignment="1">
      <alignment horizontal="center" vertical="center" wrapText="1"/>
    </xf>
    <xf numFmtId="176" fontId="25" fillId="0" borderId="2" xfId="0" applyNumberFormat="1" applyFont="1" applyFill="1" applyBorder="1" applyAlignment="1">
      <alignment horizontal="center" vertical="center"/>
    </xf>
    <xf numFmtId="178" fontId="25" fillId="0" borderId="2" xfId="0" applyNumberFormat="1" applyFont="1" applyFill="1" applyBorder="1" applyAlignment="1">
      <alignment horizontal="center" vertical="center"/>
    </xf>
    <xf numFmtId="178" fontId="25" fillId="0" borderId="2" xfId="50" applyNumberFormat="1" applyFont="1" applyFill="1" applyBorder="1" applyAlignment="1">
      <alignment horizontal="center" vertical="center" wrapText="1"/>
    </xf>
    <xf numFmtId="176" fontId="25" fillId="0" borderId="2" xfId="51" applyNumberFormat="1" applyFont="1" applyFill="1" applyBorder="1" applyAlignment="1">
      <alignment horizontal="center" vertical="center" wrapText="1"/>
    </xf>
    <xf numFmtId="176" fontId="25" fillId="0" borderId="2" xfId="50" applyNumberFormat="1" applyFont="1" applyFill="1" applyBorder="1" applyAlignment="1">
      <alignment horizontal="center" vertical="center" wrapText="1"/>
    </xf>
    <xf numFmtId="177" fontId="24" fillId="0" borderId="2" xfId="49" applyNumberFormat="1" applyFont="1" applyFill="1" applyBorder="1" applyAlignment="1">
      <alignment horizontal="center" vertical="center"/>
    </xf>
    <xf numFmtId="178" fontId="26" fillId="0" borderId="2" xfId="0" applyNumberFormat="1" applyFont="1" applyFill="1" applyBorder="1" applyAlignment="1">
      <alignment horizontal="center" vertical="center"/>
    </xf>
    <xf numFmtId="176" fontId="26" fillId="0" borderId="2" xfId="0" applyNumberFormat="1" applyFont="1" applyFill="1" applyBorder="1" applyAlignment="1">
      <alignment horizontal="center" vertical="center"/>
    </xf>
    <xf numFmtId="176" fontId="27" fillId="0" borderId="2" xfId="0" applyNumberFormat="1" applyFont="1" applyFill="1" applyBorder="1" applyAlignment="1">
      <alignment horizontal="center" vertical="center"/>
    </xf>
    <xf numFmtId="178" fontId="27" fillId="0" borderId="2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178" fontId="3" fillId="0" borderId="0" xfId="0" applyNumberFormat="1" applyFont="1" applyFill="1" applyAlignment="1">
      <alignment wrapText="1"/>
    </xf>
    <xf numFmtId="177" fontId="3" fillId="0" borderId="0" xfId="0" applyNumberFormat="1" applyFont="1" applyFill="1" applyAlignment="1">
      <alignment wrapText="1"/>
    </xf>
    <xf numFmtId="0" fontId="28" fillId="0" borderId="0" xfId="49" applyFont="1" applyFill="1" applyAlignment="1">
      <alignment horizontal="center" vertical="center"/>
    </xf>
    <xf numFmtId="0" fontId="29" fillId="0" borderId="0" xfId="49" applyFont="1" applyFill="1" applyAlignment="1">
      <alignment horizontal="center" vertical="center"/>
    </xf>
    <xf numFmtId="0" fontId="28" fillId="0" borderId="0" xfId="49" applyFont="1" applyFill="1" applyBorder="1" applyAlignment="1">
      <alignment horizontal="center" vertical="center"/>
    </xf>
    <xf numFmtId="178" fontId="28" fillId="0" borderId="0" xfId="49" applyNumberFormat="1" applyFont="1" applyFill="1" applyAlignment="1">
      <alignment horizontal="center" vertical="center"/>
    </xf>
    <xf numFmtId="177" fontId="28" fillId="0" borderId="0" xfId="49" applyNumberFormat="1" applyFont="1" applyFill="1" applyAlignment="1">
      <alignment horizontal="center" vertical="center"/>
    </xf>
    <xf numFmtId="176" fontId="28" fillId="0" borderId="0" xfId="49" applyNumberFormat="1" applyFont="1" applyFill="1" applyAlignment="1">
      <alignment horizontal="center" vertical="center"/>
    </xf>
    <xf numFmtId="179" fontId="28" fillId="0" borderId="0" xfId="49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29" fillId="0" borderId="2" xfId="0" applyNumberFormat="1" applyFont="1" applyFill="1" applyBorder="1" applyAlignment="1">
      <alignment horizontal="center" vertical="center" wrapText="1"/>
    </xf>
    <xf numFmtId="0" fontId="23" fillId="0" borderId="2" xfId="51" applyFont="1" applyFill="1" applyBorder="1" applyAlignment="1">
      <alignment horizontal="center" vertical="center" wrapText="1"/>
    </xf>
    <xf numFmtId="178" fontId="23" fillId="0" borderId="2" xfId="0" applyNumberFormat="1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/>
    </xf>
    <xf numFmtId="178" fontId="23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176" fontId="29" fillId="0" borderId="2" xfId="0" applyNumberFormat="1" applyFont="1" applyFill="1" applyBorder="1" applyAlignment="1">
      <alignment horizontal="center" vertical="center"/>
    </xf>
    <xf numFmtId="177" fontId="23" fillId="0" borderId="2" xfId="0" applyNumberFormat="1" applyFont="1" applyFill="1" applyBorder="1" applyAlignment="1">
      <alignment horizontal="center" vertical="center" wrapText="1"/>
    </xf>
    <xf numFmtId="178" fontId="23" fillId="0" borderId="2" xfId="51" applyNumberFormat="1" applyFont="1" applyFill="1" applyBorder="1" applyAlignment="1">
      <alignment horizontal="center" vertical="center" wrapText="1"/>
    </xf>
    <xf numFmtId="176" fontId="23" fillId="0" borderId="2" xfId="51" applyNumberFormat="1" applyFont="1" applyFill="1" applyBorder="1" applyAlignment="1">
      <alignment horizontal="center" vertical="center" wrapText="1"/>
    </xf>
    <xf numFmtId="178" fontId="28" fillId="0" borderId="2" xfId="0" applyNumberFormat="1" applyFont="1" applyFill="1" applyBorder="1" applyAlignment="1">
      <alignment horizontal="center" vertical="center"/>
    </xf>
    <xf numFmtId="0" fontId="31" fillId="0" borderId="2" xfId="50" applyFont="1" applyFill="1" applyBorder="1" applyAlignment="1">
      <alignment horizontal="center" vertical="center" wrapText="1"/>
    </xf>
    <xf numFmtId="176" fontId="31" fillId="0" borderId="2" xfId="50" applyNumberFormat="1" applyFont="1" applyFill="1" applyBorder="1" applyAlignment="1">
      <alignment horizontal="center" vertical="center" wrapText="1"/>
    </xf>
    <xf numFmtId="176" fontId="31" fillId="0" borderId="2" xfId="0" applyNumberFormat="1" applyFont="1" applyFill="1" applyBorder="1" applyAlignment="1">
      <alignment horizontal="center" vertical="center"/>
    </xf>
    <xf numFmtId="178" fontId="31" fillId="0" borderId="2" xfId="50" applyNumberFormat="1" applyFont="1" applyFill="1" applyBorder="1" applyAlignment="1">
      <alignment horizontal="center" vertical="center" wrapText="1"/>
    </xf>
    <xf numFmtId="178" fontId="31" fillId="0" borderId="2" xfId="0" applyNumberFormat="1" applyFont="1" applyFill="1" applyBorder="1" applyAlignment="1">
      <alignment horizontal="center" vertical="center"/>
    </xf>
    <xf numFmtId="176" fontId="31" fillId="0" borderId="2" xfId="51" applyNumberFormat="1" applyFont="1" applyFill="1" applyBorder="1" applyAlignment="1">
      <alignment horizontal="center" vertical="center" wrapText="1"/>
    </xf>
    <xf numFmtId="177" fontId="31" fillId="0" borderId="2" xfId="50" applyNumberFormat="1" applyFont="1" applyFill="1" applyBorder="1" applyAlignment="1">
      <alignment horizontal="center" vertical="center" wrapText="1"/>
    </xf>
    <xf numFmtId="176" fontId="28" fillId="0" borderId="2" xfId="49" applyNumberFormat="1" applyFont="1" applyFill="1" applyBorder="1" applyAlignment="1">
      <alignment horizontal="center" vertical="center"/>
    </xf>
    <xf numFmtId="0" fontId="28" fillId="0" borderId="2" xfId="49" applyFont="1" applyFill="1" applyBorder="1" applyAlignment="1">
      <alignment horizontal="center" vertical="center"/>
    </xf>
    <xf numFmtId="177" fontId="28" fillId="0" borderId="2" xfId="49" applyNumberFormat="1" applyFont="1" applyFill="1" applyBorder="1" applyAlignment="1">
      <alignment horizontal="center" vertical="center"/>
    </xf>
    <xf numFmtId="178" fontId="28" fillId="0" borderId="2" xfId="49" applyNumberFormat="1" applyFont="1" applyFill="1" applyBorder="1" applyAlignment="1">
      <alignment horizontal="center" vertical="center"/>
    </xf>
    <xf numFmtId="0" fontId="31" fillId="0" borderId="2" xfId="51" applyFont="1" applyFill="1" applyBorder="1" applyAlignment="1">
      <alignment horizontal="center" vertical="center" wrapText="1"/>
    </xf>
    <xf numFmtId="178" fontId="29" fillId="0" borderId="2" xfId="0" applyNumberFormat="1" applyFont="1" applyFill="1" applyBorder="1" applyAlignment="1">
      <alignment horizontal="center" vertical="center"/>
    </xf>
    <xf numFmtId="176" fontId="0" fillId="0" borderId="0" xfId="0" applyNumberFormat="1"/>
    <xf numFmtId="0" fontId="32" fillId="0" borderId="14" xfId="0" applyFont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176" fontId="33" fillId="0" borderId="2" xfId="0" applyNumberFormat="1" applyFont="1" applyFill="1" applyBorder="1" applyAlignment="1">
      <alignment horizontal="center" vertical="center"/>
    </xf>
    <xf numFmtId="176" fontId="33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176" fontId="34" fillId="0" borderId="2" xfId="0" applyNumberFormat="1" applyFont="1" applyFill="1" applyBorder="1" applyAlignment="1">
      <alignment horizontal="center" vertical="center"/>
    </xf>
    <xf numFmtId="176" fontId="34" fillId="0" borderId="17" xfId="0" applyNumberFormat="1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76" fontId="35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left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176" fontId="36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道路" xfId="51"/>
  </cellStyles>
  <tableStyles count="0" defaultTableStyle="TableStyleMedium2" defaultPivotStyle="PivotStyleMedium9"/>
  <colors>
    <mruColors>
      <color rgb="0039EA2C"/>
      <color rgb="00DDDDDD"/>
      <color rgb="0028EE9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C17" sqref="C17"/>
    </sheetView>
  </sheetViews>
  <sheetFormatPr defaultColWidth="9" defaultRowHeight="13.5" outlineLevelCol="6"/>
  <cols>
    <col min="1" max="1" width="8.50833333333333" customWidth="1"/>
    <col min="2" max="2" width="26.75" customWidth="1"/>
    <col min="3" max="3" width="9.375" customWidth="1"/>
    <col min="4" max="5" width="26.25" style="179" customWidth="1"/>
    <col min="6" max="6" width="57.375" customWidth="1"/>
    <col min="8" max="8" width="14.125"/>
    <col min="9" max="9" width="12.625"/>
  </cols>
  <sheetData>
    <row r="1" ht="51" customHeight="1" spans="1:7">
      <c r="A1" s="180" t="s">
        <v>0</v>
      </c>
      <c r="B1" s="180"/>
      <c r="C1" s="180"/>
      <c r="D1" s="180"/>
      <c r="E1" s="180"/>
      <c r="F1" s="180"/>
    </row>
    <row r="2" ht="35.1" customHeight="1" spans="1:7">
      <c r="A2" s="181" t="s">
        <v>1</v>
      </c>
      <c r="B2" s="181" t="s">
        <v>2</v>
      </c>
      <c r="C2" s="181" t="s">
        <v>3</v>
      </c>
      <c r="D2" s="182" t="s">
        <v>4</v>
      </c>
      <c r="E2" s="183" t="s">
        <v>5</v>
      </c>
      <c r="F2" s="181" t="s">
        <v>6</v>
      </c>
    </row>
    <row r="3" ht="80" customHeight="1" spans="1:7">
      <c r="A3" s="184">
        <v>1</v>
      </c>
      <c r="B3" s="184" t="s">
        <v>7</v>
      </c>
      <c r="C3" s="184" t="s">
        <v>8</v>
      </c>
      <c r="D3" s="185"/>
      <c r="E3" s="186"/>
      <c r="F3" s="187" t="s">
        <v>9</v>
      </c>
      <c r="G3" s="188"/>
    </row>
    <row r="4" ht="27.95" customHeight="1" spans="1:7">
      <c r="A4" s="184">
        <v>2</v>
      </c>
      <c r="B4" s="184" t="s">
        <v>10</v>
      </c>
      <c r="C4" s="184" t="s">
        <v>8</v>
      </c>
      <c r="D4" s="189"/>
      <c r="E4" s="186"/>
      <c r="F4" s="190" t="s">
        <v>11</v>
      </c>
      <c r="G4" s="188"/>
    </row>
    <row r="5" ht="27.95" customHeight="1" spans="1:7">
      <c r="A5" s="184">
        <v>3</v>
      </c>
      <c r="B5" s="184" t="s">
        <v>12</v>
      </c>
      <c r="C5" s="184" t="s">
        <v>8</v>
      </c>
      <c r="D5" s="189"/>
      <c r="E5" s="186"/>
      <c r="F5" s="190" t="s">
        <v>13</v>
      </c>
      <c r="G5" s="188"/>
    </row>
    <row r="6" ht="27.95" customHeight="1" spans="1:7">
      <c r="A6" s="184">
        <v>4</v>
      </c>
      <c r="B6" s="184" t="s">
        <v>14</v>
      </c>
      <c r="C6" s="184" t="s">
        <v>8</v>
      </c>
      <c r="D6" s="189"/>
      <c r="E6" s="186"/>
      <c r="F6" s="190" t="s">
        <v>15</v>
      </c>
      <c r="G6" s="188"/>
    </row>
    <row r="7" ht="27.95" customHeight="1" spans="1:7">
      <c r="A7" s="184">
        <v>5</v>
      </c>
      <c r="B7" s="184" t="s">
        <v>16</v>
      </c>
      <c r="C7" s="184" t="s">
        <v>8</v>
      </c>
      <c r="D7" s="189"/>
      <c r="E7" s="186"/>
      <c r="F7" s="190"/>
      <c r="G7" s="188"/>
    </row>
    <row r="8" customFormat="1" ht="27.95" customHeight="1" spans="1:7">
      <c r="A8" s="184">
        <v>6</v>
      </c>
      <c r="B8" s="184" t="s">
        <v>17</v>
      </c>
      <c r="C8" s="184" t="s">
        <v>8</v>
      </c>
      <c r="D8" s="189"/>
      <c r="E8" s="186"/>
      <c r="F8" s="190" t="s">
        <v>18</v>
      </c>
      <c r="G8" s="188"/>
    </row>
    <row r="9" customFormat="1" ht="27.95" customHeight="1" spans="1:7">
      <c r="A9" s="184">
        <v>7</v>
      </c>
      <c r="B9" s="184" t="s">
        <v>19</v>
      </c>
      <c r="C9" s="184" t="s">
        <v>8</v>
      </c>
      <c r="D9" s="189"/>
      <c r="E9" s="186"/>
      <c r="F9" s="190"/>
      <c r="G9" s="188"/>
    </row>
    <row r="10" customFormat="1" ht="27.95" customHeight="1" spans="1:7">
      <c r="A10" s="184">
        <v>8</v>
      </c>
      <c r="B10" s="184" t="s">
        <v>20</v>
      </c>
      <c r="C10" s="191" t="s">
        <v>21</v>
      </c>
      <c r="D10" s="189"/>
      <c r="E10" s="186"/>
      <c r="F10" s="190"/>
      <c r="G10" s="188"/>
    </row>
    <row r="11" customFormat="1" ht="27.95" customHeight="1" spans="1:7">
      <c r="A11" s="184">
        <v>9</v>
      </c>
      <c r="B11" s="184" t="s">
        <v>22</v>
      </c>
      <c r="C11" s="192"/>
      <c r="D11" s="189"/>
      <c r="E11" s="186"/>
      <c r="F11" s="190"/>
      <c r="G11" s="188"/>
    </row>
    <row r="12" customFormat="1" ht="27.95" customHeight="1" spans="1:7">
      <c r="A12" s="184">
        <v>10</v>
      </c>
      <c r="B12" s="181" t="s">
        <v>23</v>
      </c>
      <c r="C12" s="181"/>
      <c r="D12" s="193"/>
      <c r="E12" s="193"/>
      <c r="F12" s="190"/>
      <c r="G12" s="188"/>
    </row>
    <row r="13" ht="57" customHeight="1" spans="1:7">
      <c r="A13" s="194" t="s">
        <v>24</v>
      </c>
      <c r="B13" s="194"/>
      <c r="C13" s="194"/>
      <c r="D13" s="194"/>
      <c r="E13" s="194"/>
      <c r="F13" s="194"/>
    </row>
  </sheetData>
  <mergeCells count="3">
    <mergeCell ref="A1:F1"/>
    <mergeCell ref="A13:F13"/>
    <mergeCell ref="C10:C11"/>
  </mergeCells>
  <printOptions horizontalCentered="1"/>
  <pageMargins left="0.708661417322835" right="0.708661417322835" top="0.748031496062992" bottom="0.748031496062992" header="0.31496062992126" footer="0.31496062992126"/>
  <pageSetup paperSize="9" scale="8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4.25"/>
  <cols>
    <col min="1" max="1" width="6.125" style="1" customWidth="1"/>
    <col min="2" max="2" width="8.125" style="1" customWidth="1"/>
    <col min="3" max="3" width="21.25" style="1" customWidth="1"/>
    <col min="4" max="4" width="5.125" style="1" customWidth="1"/>
    <col min="5" max="5" width="8.875" style="1" customWidth="1"/>
    <col min="6" max="6" width="5.125" style="1" customWidth="1"/>
    <col min="7" max="7" width="10.875" style="1" customWidth="1"/>
    <col min="8" max="8" width="14" style="1" customWidth="1"/>
    <col min="9" max="9" width="23.75" style="1" customWidth="1"/>
    <col min="10" max="10" width="32.25" style="1" customWidth="1"/>
    <col min="11" max="16384" width="9" style="1"/>
  </cols>
  <sheetData>
    <row r="1" s="1" customFormat="1" ht="26.25" spans="1:10">
      <c r="A1" s="2" t="s">
        <v>794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" spans="1:10">
      <c r="A2" s="3" t="s">
        <v>1</v>
      </c>
      <c r="B2" s="4" t="s">
        <v>2</v>
      </c>
      <c r="C2" s="5" t="s">
        <v>649</v>
      </c>
      <c r="D2" s="5" t="s">
        <v>689</v>
      </c>
      <c r="E2" s="6"/>
      <c r="F2" s="7"/>
      <c r="G2" s="5" t="s">
        <v>690</v>
      </c>
      <c r="H2" s="5" t="s">
        <v>692</v>
      </c>
      <c r="I2" s="8" t="s">
        <v>693</v>
      </c>
      <c r="J2" s="5" t="s">
        <v>6</v>
      </c>
    </row>
    <row r="3" s="1" customFormat="1" ht="15" spans="1:10">
      <c r="A3" s="9"/>
      <c r="B3" s="4"/>
      <c r="C3" s="10"/>
      <c r="D3" s="10"/>
      <c r="E3" s="10" t="s">
        <v>21</v>
      </c>
      <c r="F3" s="10" t="s">
        <v>23</v>
      </c>
      <c r="G3" s="10"/>
      <c r="H3" s="10"/>
      <c r="I3" s="11"/>
      <c r="J3" s="10"/>
    </row>
    <row r="4" s="1" customFormat="1" ht="15" spans="1:10">
      <c r="A4" s="12">
        <v>1</v>
      </c>
      <c r="B4" s="13"/>
      <c r="C4" s="10" t="s">
        <v>795</v>
      </c>
      <c r="D4" s="10">
        <v>12</v>
      </c>
      <c r="E4" s="10">
        <v>8</v>
      </c>
      <c r="F4" s="10">
        <f t="shared" ref="F4:F9" si="0">SUM(E4:E4)</f>
        <v>8</v>
      </c>
      <c r="G4" s="10"/>
      <c r="H4" s="10">
        <f t="shared" ref="H4:H9" si="1">D4*F4*G4</f>
        <v>0</v>
      </c>
      <c r="I4" s="10">
        <f t="shared" ref="I4:I16" si="2">H4*2</f>
        <v>0</v>
      </c>
      <c r="J4" s="10"/>
    </row>
    <row r="5" s="1" customFormat="1" ht="15" spans="1:10">
      <c r="A5" s="12">
        <v>2</v>
      </c>
      <c r="B5" s="13"/>
      <c r="C5" s="10" t="s">
        <v>694</v>
      </c>
      <c r="D5" s="10">
        <v>1</v>
      </c>
      <c r="E5" s="10">
        <v>8</v>
      </c>
      <c r="F5" s="10">
        <f t="shared" si="0"/>
        <v>8</v>
      </c>
      <c r="G5" s="10"/>
      <c r="H5" s="10">
        <f t="shared" si="1"/>
        <v>0</v>
      </c>
      <c r="I5" s="10">
        <f t="shared" si="2"/>
        <v>0</v>
      </c>
      <c r="J5" s="10" t="s">
        <v>796</v>
      </c>
    </row>
    <row r="6" s="1" customFormat="1" ht="15" spans="1:10">
      <c r="A6" s="12">
        <v>3</v>
      </c>
      <c r="B6" s="13"/>
      <c r="C6" s="10" t="s">
        <v>753</v>
      </c>
      <c r="D6" s="10">
        <v>1</v>
      </c>
      <c r="E6" s="10">
        <v>8</v>
      </c>
      <c r="F6" s="10">
        <f t="shared" si="0"/>
        <v>8</v>
      </c>
      <c r="G6" s="10"/>
      <c r="H6" s="10">
        <f t="shared" si="1"/>
        <v>0</v>
      </c>
      <c r="I6" s="10">
        <f t="shared" si="2"/>
        <v>0</v>
      </c>
      <c r="J6" s="11"/>
    </row>
    <row r="7" s="1" customFormat="1" ht="24.75" spans="1:10">
      <c r="A7" s="12">
        <v>4</v>
      </c>
      <c r="B7" s="13"/>
      <c r="C7" s="10" t="s">
        <v>797</v>
      </c>
      <c r="D7" s="10">
        <v>12</v>
      </c>
      <c r="E7" s="10">
        <v>8</v>
      </c>
      <c r="F7" s="10">
        <f t="shared" si="0"/>
        <v>8</v>
      </c>
      <c r="G7" s="10"/>
      <c r="H7" s="10">
        <f t="shared" si="1"/>
        <v>0</v>
      </c>
      <c r="I7" s="10">
        <f t="shared" si="2"/>
        <v>0</v>
      </c>
      <c r="J7" s="14" t="s">
        <v>798</v>
      </c>
    </row>
    <row r="8" s="1" customFormat="1" ht="24.75" spans="1:10">
      <c r="A8" s="12">
        <v>5</v>
      </c>
      <c r="B8" s="13"/>
      <c r="C8" s="10" t="s">
        <v>799</v>
      </c>
      <c r="D8" s="10">
        <v>12</v>
      </c>
      <c r="E8" s="10">
        <v>1</v>
      </c>
      <c r="F8" s="10">
        <f t="shared" si="0"/>
        <v>1</v>
      </c>
      <c r="G8" s="10"/>
      <c r="H8" s="10">
        <f t="shared" si="1"/>
        <v>0</v>
      </c>
      <c r="I8" s="10">
        <f t="shared" si="2"/>
        <v>0</v>
      </c>
      <c r="J8" s="14" t="s">
        <v>800</v>
      </c>
    </row>
    <row r="9" s="1" customFormat="1" ht="19.5" spans="1:10">
      <c r="A9" s="12">
        <v>6</v>
      </c>
      <c r="B9" s="13"/>
      <c r="C9" s="10" t="s">
        <v>801</v>
      </c>
      <c r="D9" s="10">
        <v>12</v>
      </c>
      <c r="E9" s="10">
        <f>SUM(E7:E8)</f>
        <v>9</v>
      </c>
      <c r="F9" s="10">
        <f t="shared" si="0"/>
        <v>9</v>
      </c>
      <c r="G9" s="10"/>
      <c r="H9" s="10">
        <f t="shared" si="1"/>
        <v>0</v>
      </c>
      <c r="I9" s="10">
        <f t="shared" si="2"/>
        <v>0</v>
      </c>
      <c r="J9" s="16"/>
    </row>
    <row r="10" s="1" customFormat="1" ht="19.5" spans="1:10">
      <c r="A10" s="17" t="s">
        <v>802</v>
      </c>
      <c r="B10" s="17"/>
      <c r="C10" s="17"/>
      <c r="D10" s="17"/>
      <c r="E10" s="17"/>
      <c r="F10" s="17"/>
      <c r="G10" s="12"/>
      <c r="H10" s="18">
        <f>SUM(H4:H9)</f>
        <v>0</v>
      </c>
      <c r="I10" s="18">
        <f t="shared" si="2"/>
        <v>0</v>
      </c>
      <c r="J10" s="16"/>
    </row>
    <row r="11" s="1" customFormat="1" ht="15" spans="1:10">
      <c r="A11" s="12">
        <v>1</v>
      </c>
      <c r="B11" s="13" t="s">
        <v>803</v>
      </c>
      <c r="C11" s="10" t="s">
        <v>804</v>
      </c>
      <c r="D11" s="7">
        <v>12</v>
      </c>
      <c r="E11" s="7">
        <v>1</v>
      </c>
      <c r="F11" s="7">
        <f t="shared" ref="F11:F13" si="3">SUM(E11:E11)</f>
        <v>1</v>
      </c>
      <c r="G11" s="10"/>
      <c r="H11" s="10">
        <f>G11*F11*D11</f>
        <v>0</v>
      </c>
      <c r="I11" s="10">
        <f t="shared" si="2"/>
        <v>0</v>
      </c>
      <c r="J11" s="25"/>
    </row>
    <row r="12" s="1" customFormat="1" ht="15" spans="1:10">
      <c r="A12" s="12">
        <v>2</v>
      </c>
      <c r="B12" s="13"/>
      <c r="C12" s="10" t="s">
        <v>805</v>
      </c>
      <c r="D12" s="10">
        <v>12</v>
      </c>
      <c r="E12" s="10">
        <v>8</v>
      </c>
      <c r="F12" s="7">
        <f t="shared" si="3"/>
        <v>8</v>
      </c>
      <c r="G12" s="10"/>
      <c r="H12" s="10">
        <f>G12*F12*D12</f>
        <v>0</v>
      </c>
      <c r="I12" s="10">
        <f t="shared" si="2"/>
        <v>0</v>
      </c>
      <c r="J12" s="10"/>
    </row>
    <row r="13" s="1" customFormat="1" ht="15" spans="1:10">
      <c r="A13" s="12">
        <v>3</v>
      </c>
      <c r="B13" s="11" t="s">
        <v>806</v>
      </c>
      <c r="C13" s="10" t="s">
        <v>703</v>
      </c>
      <c r="D13" s="10">
        <v>1</v>
      </c>
      <c r="E13" s="10">
        <v>9</v>
      </c>
      <c r="F13" s="7">
        <f t="shared" si="3"/>
        <v>9</v>
      </c>
      <c r="G13" s="10"/>
      <c r="H13" s="10">
        <f>G13*F13*D13</f>
        <v>0</v>
      </c>
      <c r="I13" s="26">
        <f t="shared" si="2"/>
        <v>0</v>
      </c>
      <c r="J13" s="10"/>
    </row>
    <row r="14" s="1" customFormat="1" ht="19.5" spans="1:10">
      <c r="A14" s="17" t="s">
        <v>807</v>
      </c>
      <c r="B14" s="17"/>
      <c r="C14" s="17"/>
      <c r="D14" s="17"/>
      <c r="E14" s="17"/>
      <c r="F14" s="17"/>
      <c r="G14" s="12"/>
      <c r="H14" s="27">
        <f>SUM(H11:H13)</f>
        <v>0</v>
      </c>
      <c r="I14" s="27">
        <f t="shared" si="2"/>
        <v>0</v>
      </c>
      <c r="J14" s="16"/>
    </row>
    <row r="15" s="1" customFormat="1" ht="19.5" spans="1:10">
      <c r="A15" s="12">
        <v>1</v>
      </c>
      <c r="B15" s="19" t="s">
        <v>709</v>
      </c>
      <c r="C15" s="19"/>
      <c r="D15" s="20">
        <v>0.06</v>
      </c>
      <c r="E15" s="20"/>
      <c r="F15" s="20"/>
      <c r="G15" s="21"/>
      <c r="H15" s="28">
        <f>(H10+H14)*D15</f>
        <v>0</v>
      </c>
      <c r="I15" s="27">
        <f t="shared" si="2"/>
        <v>0</v>
      </c>
      <c r="J15" s="23"/>
    </row>
    <row r="16" s="1" customFormat="1" ht="15" spans="1:10">
      <c r="A16" s="17" t="s">
        <v>808</v>
      </c>
      <c r="B16" s="17"/>
      <c r="C16" s="17"/>
      <c r="D16" s="17"/>
      <c r="E16" s="17"/>
      <c r="F16" s="17"/>
      <c r="G16" s="12"/>
      <c r="H16" s="27">
        <f>H10+H14+H15</f>
        <v>0</v>
      </c>
      <c r="I16" s="27">
        <f t="shared" si="2"/>
        <v>0</v>
      </c>
      <c r="J16" s="24"/>
    </row>
  </sheetData>
  <mergeCells count="12">
    <mergeCell ref="A1:J1"/>
    <mergeCell ref="E2:F2"/>
    <mergeCell ref="A2:A3"/>
    <mergeCell ref="B2:B3"/>
    <mergeCell ref="B4:B9"/>
    <mergeCell ref="B11:B12"/>
    <mergeCell ref="C2:C3"/>
    <mergeCell ref="D2:D3"/>
    <mergeCell ref="G2:G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I25" sqref="I25"/>
    </sheetView>
  </sheetViews>
  <sheetFormatPr defaultColWidth="9" defaultRowHeight="14.25"/>
  <cols>
    <col min="1" max="1" width="6.125" style="1" customWidth="1"/>
    <col min="2" max="2" width="8.125" style="1" customWidth="1"/>
    <col min="3" max="3" width="21.25" style="1" customWidth="1"/>
    <col min="4" max="4" width="5.125" style="1" customWidth="1"/>
    <col min="5" max="5" width="8.875" style="1" customWidth="1"/>
    <col min="6" max="6" width="5.125" style="1" customWidth="1"/>
    <col min="7" max="7" width="10.875" style="1" customWidth="1"/>
    <col min="8" max="8" width="14" style="1" customWidth="1"/>
    <col min="9" max="9" width="23.75" style="1" customWidth="1"/>
    <col min="10" max="10" width="32.25" style="1" customWidth="1"/>
    <col min="11" max="16384" width="9" style="1"/>
  </cols>
  <sheetData>
    <row r="1" s="1" customFormat="1" ht="26.25" spans="1:10">
      <c r="A1" s="2" t="s">
        <v>809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" spans="1:10">
      <c r="A2" s="3" t="s">
        <v>1</v>
      </c>
      <c r="B2" s="4" t="s">
        <v>2</v>
      </c>
      <c r="C2" s="5" t="s">
        <v>649</v>
      </c>
      <c r="D2" s="5" t="s">
        <v>689</v>
      </c>
      <c r="E2" s="6"/>
      <c r="F2" s="7"/>
      <c r="G2" s="5" t="s">
        <v>690</v>
      </c>
      <c r="H2" s="5" t="s">
        <v>692</v>
      </c>
      <c r="I2" s="8" t="s">
        <v>693</v>
      </c>
      <c r="J2" s="5" t="s">
        <v>6</v>
      </c>
    </row>
    <row r="3" s="1" customFormat="1" ht="15" spans="1:10">
      <c r="A3" s="9"/>
      <c r="B3" s="4"/>
      <c r="C3" s="10"/>
      <c r="D3" s="10"/>
      <c r="E3" s="10" t="s">
        <v>21</v>
      </c>
      <c r="F3" s="10" t="s">
        <v>23</v>
      </c>
      <c r="G3" s="10"/>
      <c r="H3" s="10"/>
      <c r="I3" s="11"/>
      <c r="J3" s="10"/>
    </row>
    <row r="4" s="1" customFormat="1" ht="15" spans="1:10">
      <c r="A4" s="12">
        <v>1</v>
      </c>
      <c r="B4" s="13" t="s">
        <v>810</v>
      </c>
      <c r="C4" s="10" t="s">
        <v>811</v>
      </c>
      <c r="D4" s="10">
        <v>1</v>
      </c>
      <c r="E4" s="10">
        <v>1</v>
      </c>
      <c r="F4" s="10">
        <f t="shared" ref="F4:F12" si="0">SUM(E4:E4)</f>
        <v>1</v>
      </c>
      <c r="G4" s="10"/>
      <c r="H4" s="10">
        <f t="shared" ref="H4:H12" si="1">D4*F4*G4</f>
        <v>0</v>
      </c>
      <c r="I4" s="10">
        <f t="shared" ref="I4:I18" si="2">H4*2</f>
        <v>0</v>
      </c>
      <c r="J4" s="10"/>
    </row>
    <row r="5" s="1" customFormat="1" ht="15" spans="1:10">
      <c r="A5" s="12">
        <v>2</v>
      </c>
      <c r="B5" s="13"/>
      <c r="C5" s="10" t="s">
        <v>694</v>
      </c>
      <c r="D5" s="10">
        <v>1</v>
      </c>
      <c r="E5" s="10">
        <v>2</v>
      </c>
      <c r="F5" s="10">
        <f t="shared" si="0"/>
        <v>2</v>
      </c>
      <c r="G5" s="10"/>
      <c r="H5" s="10">
        <f t="shared" si="1"/>
        <v>0</v>
      </c>
      <c r="I5" s="10">
        <f t="shared" si="2"/>
        <v>0</v>
      </c>
      <c r="J5" s="10" t="s">
        <v>796</v>
      </c>
    </row>
    <row r="6" s="1" customFormat="1" ht="15" spans="1:10">
      <c r="A6" s="12">
        <v>3</v>
      </c>
      <c r="B6" s="13"/>
      <c r="C6" s="10" t="s">
        <v>753</v>
      </c>
      <c r="D6" s="10">
        <v>1</v>
      </c>
      <c r="E6" s="10">
        <v>2</v>
      </c>
      <c r="F6" s="10">
        <f t="shared" si="0"/>
        <v>2</v>
      </c>
      <c r="G6" s="10"/>
      <c r="H6" s="10">
        <f t="shared" si="1"/>
        <v>0</v>
      </c>
      <c r="I6" s="10">
        <f t="shared" si="2"/>
        <v>0</v>
      </c>
      <c r="J6" s="11"/>
    </row>
    <row r="7" s="1" customFormat="1" ht="24.75" spans="1:10">
      <c r="A7" s="12">
        <v>4</v>
      </c>
      <c r="B7" s="13"/>
      <c r="C7" s="10" t="s">
        <v>812</v>
      </c>
      <c r="D7" s="10">
        <v>12</v>
      </c>
      <c r="E7" s="10">
        <v>1</v>
      </c>
      <c r="F7" s="10">
        <f t="shared" si="0"/>
        <v>1</v>
      </c>
      <c r="G7" s="10"/>
      <c r="H7" s="10">
        <f t="shared" si="1"/>
        <v>0</v>
      </c>
      <c r="I7" s="10">
        <f t="shared" si="2"/>
        <v>0</v>
      </c>
      <c r="J7" s="14" t="s">
        <v>813</v>
      </c>
    </row>
    <row r="8" s="1" customFormat="1" ht="24.75" spans="1:10">
      <c r="A8" s="12">
        <v>5</v>
      </c>
      <c r="B8" s="13"/>
      <c r="C8" s="10" t="s">
        <v>814</v>
      </c>
      <c r="D8" s="10">
        <v>12</v>
      </c>
      <c r="E8" s="10">
        <v>1</v>
      </c>
      <c r="F8" s="10">
        <f t="shared" si="0"/>
        <v>1</v>
      </c>
      <c r="G8" s="10"/>
      <c r="H8" s="10">
        <f t="shared" si="1"/>
        <v>0</v>
      </c>
      <c r="I8" s="10">
        <f t="shared" si="2"/>
        <v>0</v>
      </c>
      <c r="J8" s="14" t="s">
        <v>815</v>
      </c>
    </row>
    <row r="9" s="1" customFormat="1" ht="27.75" spans="1:10">
      <c r="A9" s="12">
        <v>6</v>
      </c>
      <c r="B9" s="13"/>
      <c r="C9" s="10" t="s">
        <v>816</v>
      </c>
      <c r="D9" s="10">
        <v>12</v>
      </c>
      <c r="E9" s="10">
        <v>1</v>
      </c>
      <c r="F9" s="10">
        <f t="shared" si="0"/>
        <v>1</v>
      </c>
      <c r="G9" s="10"/>
      <c r="H9" s="10">
        <f t="shared" si="1"/>
        <v>0</v>
      </c>
      <c r="I9" s="10">
        <f t="shared" si="2"/>
        <v>0</v>
      </c>
      <c r="J9" s="15" t="s">
        <v>817</v>
      </c>
    </row>
    <row r="10" s="1" customFormat="1" ht="19.5" spans="1:10">
      <c r="A10" s="12">
        <v>7</v>
      </c>
      <c r="B10" s="13"/>
      <c r="C10" s="10" t="s">
        <v>801</v>
      </c>
      <c r="D10" s="10">
        <v>12</v>
      </c>
      <c r="E10" s="10">
        <f>SUM(E7:E9)</f>
        <v>3</v>
      </c>
      <c r="F10" s="10">
        <f t="shared" si="0"/>
        <v>3</v>
      </c>
      <c r="G10" s="10"/>
      <c r="H10" s="10">
        <f t="shared" si="1"/>
        <v>0</v>
      </c>
      <c r="I10" s="10">
        <f t="shared" si="2"/>
        <v>0</v>
      </c>
      <c r="J10" s="16"/>
    </row>
    <row r="11" s="1" customFormat="1" ht="19.5" spans="1:10">
      <c r="A11" s="12">
        <v>8</v>
      </c>
      <c r="B11" s="13"/>
      <c r="C11" s="10" t="s">
        <v>818</v>
      </c>
      <c r="D11" s="10">
        <v>12</v>
      </c>
      <c r="E11" s="10">
        <v>240</v>
      </c>
      <c r="F11" s="10">
        <f t="shared" si="0"/>
        <v>240</v>
      </c>
      <c r="G11" s="10"/>
      <c r="H11" s="10">
        <f t="shared" si="1"/>
        <v>0</v>
      </c>
      <c r="I11" s="10">
        <f t="shared" si="2"/>
        <v>0</v>
      </c>
      <c r="J11" s="16"/>
    </row>
    <row r="12" s="1" customFormat="1" ht="19.5" spans="1:10">
      <c r="A12" s="12">
        <v>9</v>
      </c>
      <c r="B12" s="11"/>
      <c r="C12" s="10" t="s">
        <v>819</v>
      </c>
      <c r="D12" s="10">
        <v>12</v>
      </c>
      <c r="E12" s="10">
        <v>40</v>
      </c>
      <c r="F12" s="10">
        <f t="shared" si="0"/>
        <v>40</v>
      </c>
      <c r="G12" s="10"/>
      <c r="H12" s="10">
        <f t="shared" si="1"/>
        <v>0</v>
      </c>
      <c r="I12" s="10">
        <f t="shared" si="2"/>
        <v>0</v>
      </c>
      <c r="J12" s="16"/>
    </row>
    <row r="13" s="1" customFormat="1" ht="19.5" spans="1:10">
      <c r="A13" s="17" t="s">
        <v>802</v>
      </c>
      <c r="B13" s="17"/>
      <c r="C13" s="17"/>
      <c r="D13" s="17"/>
      <c r="E13" s="17"/>
      <c r="F13" s="17"/>
      <c r="G13" s="12"/>
      <c r="H13" s="18">
        <f>SUM(H4:H12)</f>
        <v>0</v>
      </c>
      <c r="I13" s="18">
        <f t="shared" si="2"/>
        <v>0</v>
      </c>
      <c r="J13" s="16"/>
    </row>
    <row r="14" s="1" customFormat="1" ht="15" spans="1:10">
      <c r="A14" s="12">
        <v>1</v>
      </c>
      <c r="B14" s="13" t="s">
        <v>803</v>
      </c>
      <c r="C14" s="10" t="s">
        <v>820</v>
      </c>
      <c r="D14" s="10">
        <v>12</v>
      </c>
      <c r="E14" s="10">
        <v>2</v>
      </c>
      <c r="F14" s="7">
        <f>SUM(E14:E14)</f>
        <v>2</v>
      </c>
      <c r="G14" s="10"/>
      <c r="H14" s="7">
        <f>D14*F14*G14</f>
        <v>0</v>
      </c>
      <c r="I14" s="10">
        <f t="shared" si="2"/>
        <v>0</v>
      </c>
      <c r="J14" s="10" t="s">
        <v>821</v>
      </c>
    </row>
    <row r="15" s="1" customFormat="1" ht="15" spans="1:10">
      <c r="A15" s="12">
        <v>2</v>
      </c>
      <c r="B15" s="11" t="s">
        <v>806</v>
      </c>
      <c r="C15" s="10" t="s">
        <v>703</v>
      </c>
      <c r="D15" s="10">
        <v>1</v>
      </c>
      <c r="E15" s="10">
        <v>2</v>
      </c>
      <c r="F15" s="7">
        <f>SUM(E15:E15)</f>
        <v>2</v>
      </c>
      <c r="G15" s="10"/>
      <c r="H15" s="7">
        <f>D15*F15*G15</f>
        <v>0</v>
      </c>
      <c r="I15" s="10">
        <f t="shared" si="2"/>
        <v>0</v>
      </c>
      <c r="J15" s="10"/>
    </row>
    <row r="16" s="1" customFormat="1" ht="19.5" spans="1:10">
      <c r="A16" s="17" t="s">
        <v>807</v>
      </c>
      <c r="B16" s="17"/>
      <c r="C16" s="17"/>
      <c r="D16" s="17"/>
      <c r="E16" s="17"/>
      <c r="F16" s="17"/>
      <c r="G16" s="12"/>
      <c r="H16" s="18">
        <f>SUM(H14:H15)</f>
        <v>0</v>
      </c>
      <c r="I16" s="18">
        <f t="shared" si="2"/>
        <v>0</v>
      </c>
      <c r="J16" s="16"/>
    </row>
    <row r="17" s="1" customFormat="1" ht="19.5" spans="1:10">
      <c r="A17" s="12">
        <v>1</v>
      </c>
      <c r="B17" s="19" t="s">
        <v>709</v>
      </c>
      <c r="C17" s="19"/>
      <c r="D17" s="20">
        <v>0.06</v>
      </c>
      <c r="E17" s="20"/>
      <c r="F17" s="20"/>
      <c r="G17" s="21"/>
      <c r="H17" s="22">
        <f>(H13+H16)*D17</f>
        <v>0</v>
      </c>
      <c r="I17" s="18">
        <f t="shared" si="2"/>
        <v>0</v>
      </c>
      <c r="J17" s="23"/>
    </row>
    <row r="18" s="1" customFormat="1" ht="15" spans="1:10">
      <c r="A18" s="17" t="s">
        <v>808</v>
      </c>
      <c r="B18" s="17"/>
      <c r="C18" s="17"/>
      <c r="D18" s="17"/>
      <c r="E18" s="17"/>
      <c r="F18" s="17"/>
      <c r="G18" s="12"/>
      <c r="H18" s="18">
        <f>H13+H16+H17</f>
        <v>0</v>
      </c>
      <c r="I18" s="18">
        <f t="shared" si="2"/>
        <v>0</v>
      </c>
      <c r="J18" s="24"/>
    </row>
  </sheetData>
  <mergeCells count="11">
    <mergeCell ref="A1:J1"/>
    <mergeCell ref="E2:F2"/>
    <mergeCell ref="A2:A3"/>
    <mergeCell ref="B2:B3"/>
    <mergeCell ref="B4:B12"/>
    <mergeCell ref="C2:C3"/>
    <mergeCell ref="D2:D3"/>
    <mergeCell ref="G2:G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O222"/>
  <sheetViews>
    <sheetView zoomScale="110" zoomScaleNormal="110" topLeftCell="Q1" workbookViewId="0">
      <pane ySplit="7" topLeftCell="A8" activePane="bottomLeft" state="frozen"/>
      <selection/>
      <selection pane="bottomLeft" activeCell="U17" sqref="U17"/>
    </sheetView>
  </sheetViews>
  <sheetFormatPr defaultColWidth="14.375" defaultRowHeight="10.5"/>
  <cols>
    <col min="1" max="1" width="3.75" style="144" customWidth="1"/>
    <col min="2" max="2" width="7.25" style="144" hidden="1" customWidth="1"/>
    <col min="3" max="3" width="18.5083333333333" style="144" customWidth="1"/>
    <col min="4" max="4" width="9.375" style="144" customWidth="1"/>
    <col min="5" max="5" width="9.625" style="144" customWidth="1"/>
    <col min="6" max="6" width="9.25" style="144" customWidth="1"/>
    <col min="7" max="7" width="7.625" style="144" customWidth="1"/>
    <col min="8" max="8" width="11.375" style="144" customWidth="1"/>
    <col min="9" max="11" width="7.625" style="144" customWidth="1"/>
    <col min="12" max="12" width="13" style="146" customWidth="1"/>
    <col min="13" max="13" width="9.375" style="144" customWidth="1"/>
    <col min="14" max="14" width="7.625" style="147" customWidth="1"/>
    <col min="15" max="16" width="7.625" style="144" customWidth="1"/>
    <col min="17" max="17" width="11.375" style="144" customWidth="1"/>
    <col min="18" max="18" width="11.5083333333333" style="144" customWidth="1"/>
    <col min="19" max="19" width="9.75" style="144" customWidth="1"/>
    <col min="20" max="20" width="11.25" style="144" customWidth="1"/>
    <col min="21" max="21" width="7.625" style="144" customWidth="1"/>
    <col min="22" max="22" width="10.625" style="144" customWidth="1"/>
    <col min="23" max="23" width="7.625" style="144" customWidth="1"/>
    <col min="24" max="24" width="7.625" style="148" customWidth="1"/>
    <col min="25" max="25" width="10.625" style="149" customWidth="1"/>
    <col min="26" max="27" width="7.625" style="148" customWidth="1"/>
    <col min="28" max="28" width="11.25" style="148" customWidth="1"/>
    <col min="29" max="29" width="7.625" style="148" customWidth="1"/>
    <col min="30" max="30" width="10.625" style="148" customWidth="1"/>
    <col min="31" max="31" width="11.625" style="148" customWidth="1"/>
    <col min="32" max="34" width="7.625" style="148" customWidth="1"/>
    <col min="35" max="35" width="10.125" style="148" customWidth="1"/>
    <col min="36" max="36" width="12.5083333333333" style="148" customWidth="1"/>
    <col min="37" max="37" width="8.75" style="148" customWidth="1"/>
    <col min="38" max="38" width="11.5083333333333" style="148" customWidth="1"/>
    <col min="39" max="40" width="11.875" style="148" customWidth="1"/>
    <col min="41" max="41" width="14.125" style="148" customWidth="1"/>
    <col min="42" max="42" width="11.25" style="148" customWidth="1"/>
    <col min="43" max="43" width="11.625" style="148" customWidth="1"/>
    <col min="44" max="50" width="7.625" style="148" customWidth="1"/>
    <col min="51" max="51" width="7.625" style="148" hidden="1" customWidth="1"/>
    <col min="52" max="52" width="7.625" style="148" customWidth="1"/>
    <col min="53" max="53" width="9.875" style="148" customWidth="1"/>
    <col min="54" max="54" width="7.625" style="148" customWidth="1"/>
    <col min="55" max="57" width="7.625" style="144" customWidth="1"/>
    <col min="58" max="58" width="11.125" style="144" customWidth="1"/>
    <col min="59" max="59" width="7.625" style="144" customWidth="1"/>
    <col min="60" max="60" width="7.625" style="150" customWidth="1"/>
    <col min="61" max="63" width="7.625" style="144" customWidth="1"/>
    <col min="64" max="65" width="7.625" style="145" customWidth="1"/>
    <col min="66" max="67" width="7.625" style="144" customWidth="1"/>
    <col min="68" max="68" width="2.75" style="144" customWidth="1"/>
    <col min="69" max="95" width="9" style="144" customWidth="1"/>
    <col min="96" max="16384" width="14.375" style="144"/>
  </cols>
  <sheetData>
    <row r="1" ht="25.5" spans="1:67">
      <c r="A1" s="151" t="s">
        <v>25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3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4"/>
      <c r="BM1" s="154"/>
      <c r="BN1" s="151"/>
      <c r="BO1" s="151"/>
    </row>
    <row r="2" ht="15" customHeight="1" spans="1:67">
      <c r="A2" s="155" t="s">
        <v>1</v>
      </c>
      <c r="B2" s="156" t="s">
        <v>26</v>
      </c>
      <c r="C2" s="156" t="s">
        <v>27</v>
      </c>
      <c r="D2" s="156" t="s">
        <v>28</v>
      </c>
      <c r="E2" s="156" t="s">
        <v>29</v>
      </c>
      <c r="F2" s="156" t="s">
        <v>30</v>
      </c>
      <c r="G2" s="123" t="s">
        <v>31</v>
      </c>
      <c r="H2" s="123" t="s">
        <v>32</v>
      </c>
      <c r="I2" s="157" t="s">
        <v>33</v>
      </c>
      <c r="J2" s="157" t="s">
        <v>34</v>
      </c>
      <c r="K2" s="157" t="s">
        <v>33</v>
      </c>
      <c r="L2" s="123" t="s">
        <v>35</v>
      </c>
      <c r="M2" s="158" t="s">
        <v>36</v>
      </c>
      <c r="N2" s="159"/>
      <c r="O2" s="160"/>
      <c r="P2" s="160"/>
      <c r="Q2" s="158"/>
      <c r="R2" s="160"/>
      <c r="S2" s="160"/>
      <c r="T2" s="158"/>
      <c r="U2" s="158"/>
      <c r="V2" s="158"/>
      <c r="W2" s="160"/>
      <c r="X2" s="158"/>
      <c r="Y2" s="161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23" t="s">
        <v>37</v>
      </c>
      <c r="AQ2" s="162" t="s">
        <v>38</v>
      </c>
      <c r="AR2" s="162" t="s">
        <v>39</v>
      </c>
      <c r="AS2" s="123" t="s">
        <v>40</v>
      </c>
      <c r="AT2" s="123" t="s">
        <v>41</v>
      </c>
      <c r="AU2" s="123" t="s">
        <v>42</v>
      </c>
      <c r="AV2" s="123" t="s">
        <v>43</v>
      </c>
      <c r="AW2" s="123" t="s">
        <v>44</v>
      </c>
      <c r="AX2" s="163" t="s">
        <v>45</v>
      </c>
      <c r="AY2" s="123" t="s">
        <v>46</v>
      </c>
      <c r="AZ2" s="123" t="s">
        <v>47</v>
      </c>
      <c r="BA2" s="123" t="s">
        <v>48</v>
      </c>
      <c r="BB2" s="123" t="s">
        <v>49</v>
      </c>
      <c r="BC2" s="123" t="s">
        <v>50</v>
      </c>
      <c r="BD2" s="123" t="s">
        <v>51</v>
      </c>
      <c r="BE2" s="123" t="s">
        <v>52</v>
      </c>
      <c r="BF2" s="123" t="s">
        <v>53</v>
      </c>
      <c r="BG2" s="123" t="s">
        <v>54</v>
      </c>
      <c r="BH2" s="123" t="s">
        <v>55</v>
      </c>
      <c r="BI2" s="123" t="s">
        <v>56</v>
      </c>
      <c r="BJ2" s="123" t="s">
        <v>57</v>
      </c>
      <c r="BK2" s="123" t="s">
        <v>58</v>
      </c>
      <c r="BL2" s="123" t="s">
        <v>59</v>
      </c>
      <c r="BM2" s="123" t="s">
        <v>60</v>
      </c>
      <c r="BN2" s="156" t="s">
        <v>61</v>
      </c>
      <c r="BO2" s="156" t="s">
        <v>62</v>
      </c>
    </row>
    <row r="3" ht="15" customHeight="1" spans="1:67">
      <c r="A3" s="155"/>
      <c r="B3" s="156"/>
      <c r="C3" s="156"/>
      <c r="D3" s="156"/>
      <c r="E3" s="156"/>
      <c r="F3" s="156"/>
      <c r="G3" s="123"/>
      <c r="H3" s="123"/>
      <c r="I3" s="157"/>
      <c r="J3" s="157"/>
      <c r="K3" s="157"/>
      <c r="L3" s="123"/>
      <c r="M3" s="123" t="s">
        <v>63</v>
      </c>
      <c r="N3" s="160" t="s">
        <v>64</v>
      </c>
      <c r="O3" s="160"/>
      <c r="P3" s="160"/>
      <c r="Q3" s="160"/>
      <c r="R3" s="160"/>
      <c r="S3" s="160"/>
      <c r="T3" s="160"/>
      <c r="U3" s="160"/>
      <c r="V3" s="123" t="s">
        <v>65</v>
      </c>
      <c r="W3" s="160" t="s">
        <v>66</v>
      </c>
      <c r="X3" s="158"/>
      <c r="Y3" s="161"/>
      <c r="Z3" s="160"/>
      <c r="AA3" s="160" t="s">
        <v>67</v>
      </c>
      <c r="AB3" s="160"/>
      <c r="AC3" s="160" t="s">
        <v>68</v>
      </c>
      <c r="AD3" s="160"/>
      <c r="AE3" s="156" t="s">
        <v>69</v>
      </c>
      <c r="AF3" s="160" t="s">
        <v>70</v>
      </c>
      <c r="AG3" s="160"/>
      <c r="AH3" s="160"/>
      <c r="AI3" s="160"/>
      <c r="AJ3" s="160" t="s">
        <v>71</v>
      </c>
      <c r="AK3" s="160"/>
      <c r="AL3" s="156" t="s">
        <v>72</v>
      </c>
      <c r="AM3" s="160" t="s">
        <v>73</v>
      </c>
      <c r="AN3" s="160"/>
      <c r="AO3" s="160"/>
      <c r="AP3" s="123"/>
      <c r="AQ3" s="162"/>
      <c r="AR3" s="162"/>
      <c r="AS3" s="123"/>
      <c r="AT3" s="123"/>
      <c r="AU3" s="123"/>
      <c r="AV3" s="123"/>
      <c r="AW3" s="123"/>
      <c r="AX3" s="16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56"/>
      <c r="BO3" s="156"/>
    </row>
    <row r="4" ht="15" customHeight="1" spans="1:67">
      <c r="A4" s="155"/>
      <c r="B4" s="156"/>
      <c r="C4" s="156"/>
      <c r="D4" s="156"/>
      <c r="E4" s="156"/>
      <c r="F4" s="156"/>
      <c r="G4" s="123"/>
      <c r="H4" s="123"/>
      <c r="I4" s="157"/>
      <c r="J4" s="157"/>
      <c r="K4" s="157"/>
      <c r="L4" s="123"/>
      <c r="M4" s="123"/>
      <c r="N4" s="163" t="s">
        <v>74</v>
      </c>
      <c r="O4" s="156" t="s">
        <v>75</v>
      </c>
      <c r="P4" s="156" t="s">
        <v>76</v>
      </c>
      <c r="Q4" s="158" t="s">
        <v>77</v>
      </c>
      <c r="R4" s="160" t="s">
        <v>78</v>
      </c>
      <c r="S4" s="160"/>
      <c r="T4" s="158"/>
      <c r="U4" s="158"/>
      <c r="V4" s="123"/>
      <c r="W4" s="156" t="s">
        <v>79</v>
      </c>
      <c r="X4" s="123" t="s">
        <v>80</v>
      </c>
      <c r="Y4" s="164" t="s">
        <v>81</v>
      </c>
      <c r="Z4" s="156" t="s">
        <v>82</v>
      </c>
      <c r="AA4" s="156" t="s">
        <v>79</v>
      </c>
      <c r="AB4" s="156" t="s">
        <v>83</v>
      </c>
      <c r="AC4" s="156" t="s">
        <v>84</v>
      </c>
      <c r="AD4" s="156" t="s">
        <v>85</v>
      </c>
      <c r="AE4" s="156"/>
      <c r="AF4" s="156" t="s">
        <v>86</v>
      </c>
      <c r="AG4" s="156" t="s">
        <v>87</v>
      </c>
      <c r="AH4" s="156" t="s">
        <v>88</v>
      </c>
      <c r="AI4" s="156" t="s">
        <v>89</v>
      </c>
      <c r="AJ4" s="156" t="s">
        <v>90</v>
      </c>
      <c r="AK4" s="156" t="s">
        <v>91</v>
      </c>
      <c r="AL4" s="156"/>
      <c r="AM4" s="156" t="s">
        <v>92</v>
      </c>
      <c r="AN4" s="156" t="s">
        <v>93</v>
      </c>
      <c r="AO4" s="156" t="s">
        <v>94</v>
      </c>
      <c r="AP4" s="123"/>
      <c r="AQ4" s="162"/>
      <c r="AR4" s="162"/>
      <c r="AS4" s="123"/>
      <c r="AT4" s="123"/>
      <c r="AU4" s="123"/>
      <c r="AV4" s="123"/>
      <c r="AW4" s="123"/>
      <c r="AX4" s="16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56"/>
      <c r="BO4" s="156"/>
    </row>
    <row r="5" ht="20.1" customHeight="1" spans="1:67">
      <c r="A5" s="155"/>
      <c r="B5" s="156"/>
      <c r="C5" s="156"/>
      <c r="D5" s="156"/>
      <c r="E5" s="156"/>
      <c r="F5" s="156"/>
      <c r="G5" s="123"/>
      <c r="H5" s="123"/>
      <c r="I5" s="157"/>
      <c r="J5" s="157"/>
      <c r="K5" s="157"/>
      <c r="L5" s="123"/>
      <c r="M5" s="123"/>
      <c r="N5" s="163"/>
      <c r="O5" s="156"/>
      <c r="P5" s="156"/>
      <c r="Q5" s="158"/>
      <c r="R5" s="156" t="s">
        <v>95</v>
      </c>
      <c r="S5" s="156" t="s">
        <v>96</v>
      </c>
      <c r="T5" s="158" t="s">
        <v>97</v>
      </c>
      <c r="U5" s="158" t="s">
        <v>98</v>
      </c>
      <c r="V5" s="123"/>
      <c r="W5" s="156"/>
      <c r="X5" s="123"/>
      <c r="Y5" s="164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23"/>
      <c r="AQ5" s="162"/>
      <c r="AR5" s="162"/>
      <c r="AS5" s="123"/>
      <c r="AT5" s="123"/>
      <c r="AU5" s="123"/>
      <c r="AV5" s="123"/>
      <c r="AW5" s="123"/>
      <c r="AX5" s="16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56"/>
      <c r="BO5" s="156"/>
    </row>
    <row r="6" s="144" customFormat="1" ht="22.5" customHeight="1" spans="1:67">
      <c r="A6" s="165">
        <v>1</v>
      </c>
      <c r="B6" s="166" t="s">
        <v>99</v>
      </c>
      <c r="C6" s="166" t="s">
        <v>99</v>
      </c>
      <c r="D6" s="166" t="s">
        <v>100</v>
      </c>
      <c r="E6" s="166" t="s">
        <v>101</v>
      </c>
      <c r="F6" s="167">
        <v>348.2</v>
      </c>
      <c r="G6" s="168">
        <f>H6/F6</f>
        <v>35.7267711137852</v>
      </c>
      <c r="H6" s="168">
        <f>R6+Y6+AB6+AD6+AJ6+AK6+AL6+S6</f>
        <v>12440.06170182</v>
      </c>
      <c r="I6" s="166">
        <v>3</v>
      </c>
      <c r="J6" s="166">
        <v>3</v>
      </c>
      <c r="K6" s="169"/>
      <c r="L6" s="168">
        <f>T6+U6+Y6+AB6+AD6</f>
        <v>3836.344797</v>
      </c>
      <c r="M6" s="168">
        <f>U6+X6+AB6+AD6</f>
        <v>1747.144797</v>
      </c>
      <c r="N6" s="170">
        <f t="shared" ref="N6:N69" si="0">O6+P6</f>
        <v>2</v>
      </c>
      <c r="O6" s="166">
        <v>2</v>
      </c>
      <c r="P6" s="166">
        <v>0</v>
      </c>
      <c r="Q6" s="168">
        <f>F6*IF(N6=4,4,IF(N6=6,6,2))</f>
        <v>696.4</v>
      </c>
      <c r="R6" s="167">
        <v>5367.563868</v>
      </c>
      <c r="S6" s="167">
        <v>0</v>
      </c>
      <c r="T6" s="168">
        <f t="shared" ref="T6:T69" si="1">Q6*3*IF(I6=4,0,1)</f>
        <v>2089.2</v>
      </c>
      <c r="U6" s="168">
        <f t="shared" ref="U6:U69" si="2">R6*IF(I6=4,1,0)</f>
        <v>0</v>
      </c>
      <c r="V6" s="168">
        <f>U6+X6+AB6+AD6+AJ6</f>
        <v>1977.32548482</v>
      </c>
      <c r="W6" s="171">
        <f t="shared" ref="W6:W69" si="3">Z6*3</f>
        <v>0</v>
      </c>
      <c r="X6" s="168">
        <v>0</v>
      </c>
      <c r="Y6" s="167">
        <v>0</v>
      </c>
      <c r="Z6" s="166">
        <v>0</v>
      </c>
      <c r="AA6" s="171"/>
      <c r="AB6" s="172">
        <v>1747.144797</v>
      </c>
      <c r="AC6" s="172">
        <v>0</v>
      </c>
      <c r="AD6" s="168">
        <f t="shared" ref="AD6:AD69" si="4">AC6*2</f>
        <v>0</v>
      </c>
      <c r="AE6" s="171">
        <f t="shared" ref="AE6:AE69" si="5">AF6+AG6+AH6+AI6</f>
        <v>0</v>
      </c>
      <c r="AF6" s="172">
        <v>0</v>
      </c>
      <c r="AG6" s="167">
        <v>0</v>
      </c>
      <c r="AH6" s="172">
        <v>0</v>
      </c>
      <c r="AI6" s="172">
        <v>0</v>
      </c>
      <c r="AJ6" s="171">
        <f>L6*IF(I6=1,0.08,IF(I6=2,0.07,IF(I6=3,0.06)))</f>
        <v>230.18068782</v>
      </c>
      <c r="AK6" s="172">
        <v>0</v>
      </c>
      <c r="AL6" s="171">
        <f t="shared" ref="AL6:AL69" si="6">AM6+AN6+AO6</f>
        <v>5095.172349</v>
      </c>
      <c r="AM6" s="172">
        <v>0</v>
      </c>
      <c r="AN6" s="172">
        <v>0</v>
      </c>
      <c r="AO6" s="172">
        <v>5095.172349</v>
      </c>
      <c r="AP6" s="168">
        <f>F6*2</f>
        <v>696.4</v>
      </c>
      <c r="AQ6" s="168">
        <f t="shared" ref="AQ6:AQ11" si="7">Q6*IF(I6=1,0,IF(I6=2,1,IF(I6=3,1,IF(I6=4,0))))/1000</f>
        <v>0.6964</v>
      </c>
      <c r="AR6" s="168">
        <f>AQ6/70</f>
        <v>0.00994857142857143</v>
      </c>
      <c r="AS6" s="168">
        <f>Q6*IF(I6=1,2,IF(I6=2,1,IF(I6=3,0,IF(I6=4,0))))/1000</f>
        <v>0</v>
      </c>
      <c r="AT6" s="168">
        <f>AS6/55</f>
        <v>0</v>
      </c>
      <c r="AU6" s="168">
        <f>Q6/1000/2*IF(I6=1,2,IF(I6=2,1,IF(I6=3,1,IF(I6=4,0))))</f>
        <v>0.3482</v>
      </c>
      <c r="AV6" s="168">
        <f>AU6/80</f>
        <v>0.0043525</v>
      </c>
      <c r="AW6" s="168">
        <f t="shared" ref="AW6:AW69" si="8">F6*Z6/1000*2</f>
        <v>0</v>
      </c>
      <c r="AX6" s="169">
        <v>0</v>
      </c>
      <c r="AY6" s="167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58"/>
      <c r="BM6" s="158"/>
      <c r="BN6" s="171"/>
      <c r="BO6" s="171" t="s">
        <v>102</v>
      </c>
    </row>
    <row r="7" s="144" customFormat="1" ht="22.5" customHeight="1" spans="1:67">
      <c r="A7" s="165">
        <v>2</v>
      </c>
      <c r="B7" s="166" t="s">
        <v>99</v>
      </c>
      <c r="C7" s="166" t="s">
        <v>99</v>
      </c>
      <c r="D7" s="166" t="s">
        <v>101</v>
      </c>
      <c r="E7" s="166" t="s">
        <v>103</v>
      </c>
      <c r="F7" s="167">
        <v>326.1</v>
      </c>
      <c r="G7" s="168">
        <f t="shared" ref="G7:G69" si="9">H7/F7</f>
        <v>36.9311009319841</v>
      </c>
      <c r="H7" s="168">
        <f t="shared" ref="H7:H70" si="10">R7+Y7+AB7+AD7+AJ7+AK7+AL7+S7</f>
        <v>12043.23201392</v>
      </c>
      <c r="I7" s="166">
        <v>3</v>
      </c>
      <c r="J7" s="166">
        <v>3</v>
      </c>
      <c r="K7" s="169"/>
      <c r="L7" s="168">
        <f t="shared" ref="L7:L69" si="11">T7+U7+Y7+AB7+AD7</f>
        <v>3565.277782</v>
      </c>
      <c r="M7" s="168">
        <f t="shared" ref="M7:M69" si="12">U7+X7+AB7+AD7</f>
        <v>1608.677782</v>
      </c>
      <c r="N7" s="170">
        <f t="shared" si="0"/>
        <v>2</v>
      </c>
      <c r="O7" s="166">
        <v>2</v>
      </c>
      <c r="P7" s="166">
        <v>0</v>
      </c>
      <c r="Q7" s="168">
        <f t="shared" ref="Q7:Q69" si="13">F7*IF(N7=4,4,IF(N7=6,6,2))</f>
        <v>652.2</v>
      </c>
      <c r="R7" s="167">
        <v>4957.615314</v>
      </c>
      <c r="S7" s="167">
        <v>0</v>
      </c>
      <c r="T7" s="168">
        <f t="shared" si="1"/>
        <v>1956.6</v>
      </c>
      <c r="U7" s="168">
        <f t="shared" si="2"/>
        <v>0</v>
      </c>
      <c r="V7" s="168">
        <f>U7+X7+AB7+AD7+AJ7</f>
        <v>1822.59444892</v>
      </c>
      <c r="W7" s="171">
        <f t="shared" si="3"/>
        <v>0</v>
      </c>
      <c r="X7" s="168">
        <v>0</v>
      </c>
      <c r="Y7" s="167">
        <v>0</v>
      </c>
      <c r="Z7" s="166">
        <v>0</v>
      </c>
      <c r="AA7" s="171"/>
      <c r="AB7" s="172">
        <v>1608.677782</v>
      </c>
      <c r="AC7" s="172">
        <v>0</v>
      </c>
      <c r="AD7" s="168">
        <f t="shared" si="4"/>
        <v>0</v>
      </c>
      <c r="AE7" s="171">
        <f t="shared" si="5"/>
        <v>0</v>
      </c>
      <c r="AF7" s="172">
        <v>0</v>
      </c>
      <c r="AG7" s="167">
        <v>0</v>
      </c>
      <c r="AH7" s="172">
        <v>0</v>
      </c>
      <c r="AI7" s="172">
        <v>0</v>
      </c>
      <c r="AJ7" s="171">
        <f>L7*IF(I7=1,0.08,IF(I7=2,0.07,IF(I7=3,0.06)))</f>
        <v>213.91666692</v>
      </c>
      <c r="AK7" s="172">
        <v>0</v>
      </c>
      <c r="AL7" s="171">
        <f t="shared" si="6"/>
        <v>5263.022251</v>
      </c>
      <c r="AM7" s="172">
        <v>0</v>
      </c>
      <c r="AN7" s="172">
        <v>0</v>
      </c>
      <c r="AO7" s="172">
        <v>5263.022251</v>
      </c>
      <c r="AP7" s="168">
        <f t="shared" ref="AP7:AP69" si="14">F7*2</f>
        <v>652.2</v>
      </c>
      <c r="AQ7" s="168">
        <f t="shared" si="7"/>
        <v>0.6522</v>
      </c>
      <c r="AR7" s="168">
        <f t="shared" ref="AR7:AR70" si="15">AQ7/70</f>
        <v>0.00931714285714286</v>
      </c>
      <c r="AS7" s="168">
        <f t="shared" ref="AS7:AS70" si="16">Q7*IF(I7=1,2,IF(I7=2,1,IF(I7=3,0,IF(I7=4,0))))/1000</f>
        <v>0</v>
      </c>
      <c r="AT7" s="168">
        <f t="shared" ref="AT7:AT70" si="17">AS7/55</f>
        <v>0</v>
      </c>
      <c r="AU7" s="168">
        <f>Q7/1000/2*IF(I7=1,2,IF(I7=2,1,IF(I7=3,1,IF(I7=4,0))))</f>
        <v>0.3261</v>
      </c>
      <c r="AV7" s="168">
        <f t="shared" ref="AV7:AV70" si="18">AU7/80</f>
        <v>0.00407625</v>
      </c>
      <c r="AW7" s="168">
        <f t="shared" si="8"/>
        <v>0</v>
      </c>
      <c r="AX7" s="169">
        <v>0</v>
      </c>
      <c r="AY7" s="167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58"/>
      <c r="BM7" s="158"/>
      <c r="BN7" s="171"/>
      <c r="BO7" s="171" t="s">
        <v>102</v>
      </c>
    </row>
    <row r="8" s="144" customFormat="1" ht="22.5" customHeight="1" spans="1:67">
      <c r="A8" s="165">
        <v>3</v>
      </c>
      <c r="B8" s="166" t="s">
        <v>99</v>
      </c>
      <c r="C8" s="166" t="s">
        <v>104</v>
      </c>
      <c r="D8" s="166" t="s">
        <v>102</v>
      </c>
      <c r="E8" s="166" t="s">
        <v>102</v>
      </c>
      <c r="F8" s="167">
        <v>33.63</v>
      </c>
      <c r="G8" s="168">
        <f t="shared" si="9"/>
        <v>28.9848951828724</v>
      </c>
      <c r="H8" s="168">
        <f t="shared" si="10"/>
        <v>974.762025</v>
      </c>
      <c r="I8" s="166">
        <v>2</v>
      </c>
      <c r="J8" s="166">
        <v>3</v>
      </c>
      <c r="K8" s="169"/>
      <c r="L8" s="168">
        <f t="shared" si="11"/>
        <v>201.78</v>
      </c>
      <c r="M8" s="168">
        <f t="shared" si="12"/>
        <v>0</v>
      </c>
      <c r="N8" s="170">
        <f t="shared" si="0"/>
        <v>0</v>
      </c>
      <c r="O8" s="166">
        <v>0</v>
      </c>
      <c r="P8" s="166">
        <v>0</v>
      </c>
      <c r="Q8" s="168">
        <f t="shared" si="13"/>
        <v>67.26</v>
      </c>
      <c r="R8" s="167">
        <v>974.762025</v>
      </c>
      <c r="S8" s="167">
        <v>0</v>
      </c>
      <c r="T8" s="168">
        <f t="shared" si="1"/>
        <v>201.78</v>
      </c>
      <c r="U8" s="168">
        <f t="shared" si="2"/>
        <v>0</v>
      </c>
      <c r="V8" s="168">
        <f>U8+X8+AB8+AD8+AJ8</f>
        <v>0</v>
      </c>
      <c r="W8" s="171">
        <f t="shared" si="3"/>
        <v>0</v>
      </c>
      <c r="X8" s="168">
        <v>0</v>
      </c>
      <c r="Y8" s="167">
        <v>0</v>
      </c>
      <c r="Z8" s="166">
        <v>0</v>
      </c>
      <c r="AA8" s="171"/>
      <c r="AB8" s="172">
        <v>0</v>
      </c>
      <c r="AC8" s="172">
        <v>0</v>
      </c>
      <c r="AD8" s="168">
        <f t="shared" si="4"/>
        <v>0</v>
      </c>
      <c r="AE8" s="171">
        <f t="shared" si="5"/>
        <v>0</v>
      </c>
      <c r="AF8" s="172">
        <v>0</v>
      </c>
      <c r="AG8" s="167">
        <v>0</v>
      </c>
      <c r="AH8" s="172">
        <v>0</v>
      </c>
      <c r="AI8" s="172">
        <v>0</v>
      </c>
      <c r="AJ8" s="171">
        <v>0</v>
      </c>
      <c r="AK8" s="172">
        <v>0</v>
      </c>
      <c r="AL8" s="171">
        <f t="shared" si="6"/>
        <v>0</v>
      </c>
      <c r="AM8" s="172">
        <v>0</v>
      </c>
      <c r="AN8" s="172">
        <v>0</v>
      </c>
      <c r="AO8" s="172">
        <v>0</v>
      </c>
      <c r="AP8" s="168">
        <f t="shared" si="14"/>
        <v>67.26</v>
      </c>
      <c r="AQ8" s="168">
        <f t="shared" si="7"/>
        <v>0.06726</v>
      </c>
      <c r="AR8" s="168">
        <f t="shared" si="15"/>
        <v>0.000960857142857143</v>
      </c>
      <c r="AS8" s="168">
        <f t="shared" si="16"/>
        <v>0.06726</v>
      </c>
      <c r="AT8" s="168">
        <f t="shared" si="17"/>
        <v>0.00122290909090909</v>
      </c>
      <c r="AU8" s="168">
        <f>Q8/1000/2*IF(I8=1,2,IF(I8=2,1,IF(I8=3,1,IF(I8=4,0))))</f>
        <v>0.03363</v>
      </c>
      <c r="AV8" s="168">
        <f t="shared" si="18"/>
        <v>0.000420375</v>
      </c>
      <c r="AW8" s="168">
        <f t="shared" si="8"/>
        <v>0</v>
      </c>
      <c r="AX8" s="169">
        <v>0</v>
      </c>
      <c r="AY8" s="167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58"/>
      <c r="BM8" s="158"/>
      <c r="BN8" s="171"/>
      <c r="BO8" s="171" t="s">
        <v>102</v>
      </c>
    </row>
    <row r="9" s="144" customFormat="1" ht="22.5" customHeight="1" spans="1:67">
      <c r="A9" s="165">
        <v>4</v>
      </c>
      <c r="B9" s="166" t="s">
        <v>99</v>
      </c>
      <c r="C9" s="166" t="s">
        <v>99</v>
      </c>
      <c r="D9" s="166" t="s">
        <v>105</v>
      </c>
      <c r="E9" s="166" t="s">
        <v>106</v>
      </c>
      <c r="F9" s="167">
        <v>362.53</v>
      </c>
      <c r="G9" s="168">
        <f t="shared" si="9"/>
        <v>53.6290852817422</v>
      </c>
      <c r="H9" s="168">
        <f t="shared" si="10"/>
        <v>19442.15228719</v>
      </c>
      <c r="I9" s="166">
        <v>2</v>
      </c>
      <c r="J9" s="166">
        <v>2</v>
      </c>
      <c r="K9" s="169" t="s">
        <v>107</v>
      </c>
      <c r="L9" s="168">
        <f t="shared" si="11"/>
        <v>13986.510617</v>
      </c>
      <c r="M9" s="168">
        <f t="shared" si="12"/>
        <v>10014.240738</v>
      </c>
      <c r="N9" s="170">
        <f t="shared" si="0"/>
        <v>0</v>
      </c>
      <c r="O9" s="166">
        <v>0</v>
      </c>
      <c r="P9" s="166">
        <v>0</v>
      </c>
      <c r="Q9" s="168">
        <f t="shared" si="13"/>
        <v>725.06</v>
      </c>
      <c r="R9" s="167">
        <v>3787.163698</v>
      </c>
      <c r="S9" s="167">
        <v>0</v>
      </c>
      <c r="T9" s="168">
        <f t="shared" si="1"/>
        <v>2175.18</v>
      </c>
      <c r="U9" s="168">
        <f t="shared" si="2"/>
        <v>0</v>
      </c>
      <c r="V9" s="168">
        <f t="shared" ref="V7:V69" si="19">U9+X9+AB9+AD9+AJ9</f>
        <v>10993.29648119</v>
      </c>
      <c r="W9" s="171">
        <f t="shared" si="3"/>
        <v>3</v>
      </c>
      <c r="X9" s="168">
        <v>0</v>
      </c>
      <c r="Y9" s="167">
        <v>1797.089879</v>
      </c>
      <c r="Z9" s="166">
        <v>1</v>
      </c>
      <c r="AA9" s="171"/>
      <c r="AB9" s="172">
        <v>8892.452734</v>
      </c>
      <c r="AC9" s="172">
        <v>560.894002</v>
      </c>
      <c r="AD9" s="168">
        <f t="shared" si="4"/>
        <v>1121.788004</v>
      </c>
      <c r="AE9" s="171">
        <f t="shared" si="5"/>
        <v>560.894002</v>
      </c>
      <c r="AF9" s="172">
        <v>0</v>
      </c>
      <c r="AG9" s="167">
        <v>560.894002</v>
      </c>
      <c r="AH9" s="172">
        <v>0</v>
      </c>
      <c r="AI9" s="172">
        <v>0</v>
      </c>
      <c r="AJ9" s="171">
        <f t="shared" ref="AJ9:AJ14" si="20">L9*IF(I9=1,0.08,IF(I9=2,0.07,IF(I9=3,0.06)))</f>
        <v>979.05574319</v>
      </c>
      <c r="AK9" s="172">
        <v>1276.907044</v>
      </c>
      <c r="AL9" s="171">
        <f t="shared" si="6"/>
        <v>1587.695185</v>
      </c>
      <c r="AM9" s="172">
        <v>0</v>
      </c>
      <c r="AN9" s="172">
        <v>0</v>
      </c>
      <c r="AO9" s="172">
        <v>1587.695185</v>
      </c>
      <c r="AP9" s="168">
        <f t="shared" si="14"/>
        <v>725.06</v>
      </c>
      <c r="AQ9" s="168">
        <f t="shared" si="7"/>
        <v>0.72506</v>
      </c>
      <c r="AR9" s="168">
        <f t="shared" si="15"/>
        <v>0.010358</v>
      </c>
      <c r="AS9" s="168">
        <f t="shared" si="16"/>
        <v>0.72506</v>
      </c>
      <c r="AT9" s="168">
        <f t="shared" si="17"/>
        <v>0.0131829090909091</v>
      </c>
      <c r="AU9" s="168">
        <f>Q9/1000/2*IF(I9=1,2,IF(I9=2,2,IF(I9=3,1,IF(I9=4,0))))</f>
        <v>0.72506</v>
      </c>
      <c r="AV9" s="168">
        <f t="shared" si="18"/>
        <v>0.00906325</v>
      </c>
      <c r="AW9" s="168">
        <f t="shared" si="8"/>
        <v>0.72506</v>
      </c>
      <c r="AX9" s="169">
        <v>21</v>
      </c>
      <c r="AY9" s="167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58"/>
      <c r="BM9" s="158"/>
      <c r="BN9" s="171"/>
      <c r="BO9" s="171" t="s">
        <v>102</v>
      </c>
    </row>
    <row r="10" s="144" customFormat="1" ht="22.5" customHeight="1" spans="1:67">
      <c r="A10" s="165">
        <v>5</v>
      </c>
      <c r="B10" s="166" t="s">
        <v>99</v>
      </c>
      <c r="C10" s="166" t="s">
        <v>108</v>
      </c>
      <c r="D10" s="166" t="s">
        <v>102</v>
      </c>
      <c r="E10" s="166" t="s">
        <v>102</v>
      </c>
      <c r="F10" s="167">
        <v>43</v>
      </c>
      <c r="G10" s="168">
        <f t="shared" si="9"/>
        <v>28.4376452790698</v>
      </c>
      <c r="H10" s="168">
        <f t="shared" si="10"/>
        <v>1222.818747</v>
      </c>
      <c r="I10" s="166">
        <v>2</v>
      </c>
      <c r="J10" s="166">
        <v>3</v>
      </c>
      <c r="K10" s="169"/>
      <c r="L10" s="168">
        <f t="shared" si="11"/>
        <v>258</v>
      </c>
      <c r="M10" s="168">
        <f t="shared" si="12"/>
        <v>0</v>
      </c>
      <c r="N10" s="170">
        <f t="shared" si="0"/>
        <v>0</v>
      </c>
      <c r="O10" s="166">
        <v>0</v>
      </c>
      <c r="P10" s="166">
        <v>0</v>
      </c>
      <c r="Q10" s="168">
        <f t="shared" si="13"/>
        <v>86</v>
      </c>
      <c r="R10" s="167">
        <v>1204.758747</v>
      </c>
      <c r="S10" s="167">
        <v>0</v>
      </c>
      <c r="T10" s="168">
        <f t="shared" si="1"/>
        <v>258</v>
      </c>
      <c r="U10" s="168">
        <f t="shared" si="2"/>
        <v>0</v>
      </c>
      <c r="V10" s="168">
        <f t="shared" si="19"/>
        <v>18.06</v>
      </c>
      <c r="W10" s="171">
        <f t="shared" si="3"/>
        <v>0</v>
      </c>
      <c r="X10" s="168">
        <v>0</v>
      </c>
      <c r="Y10" s="167">
        <v>0</v>
      </c>
      <c r="Z10" s="166">
        <v>0</v>
      </c>
      <c r="AA10" s="171"/>
      <c r="AB10" s="172">
        <v>0</v>
      </c>
      <c r="AC10" s="172">
        <v>0</v>
      </c>
      <c r="AD10" s="168">
        <f t="shared" si="4"/>
        <v>0</v>
      </c>
      <c r="AE10" s="171">
        <f t="shared" si="5"/>
        <v>0</v>
      </c>
      <c r="AF10" s="172">
        <v>0</v>
      </c>
      <c r="AG10" s="167">
        <v>0</v>
      </c>
      <c r="AH10" s="172">
        <v>0</v>
      </c>
      <c r="AI10" s="172">
        <v>0</v>
      </c>
      <c r="AJ10" s="171">
        <f t="shared" si="20"/>
        <v>18.06</v>
      </c>
      <c r="AK10" s="172">
        <v>0</v>
      </c>
      <c r="AL10" s="171">
        <f t="shared" si="6"/>
        <v>0</v>
      </c>
      <c r="AM10" s="172">
        <v>0</v>
      </c>
      <c r="AN10" s="172">
        <v>0</v>
      </c>
      <c r="AO10" s="172">
        <v>0</v>
      </c>
      <c r="AP10" s="168">
        <f t="shared" si="14"/>
        <v>86</v>
      </c>
      <c r="AQ10" s="168">
        <f t="shared" si="7"/>
        <v>0.086</v>
      </c>
      <c r="AR10" s="168">
        <f t="shared" si="15"/>
        <v>0.00122857142857143</v>
      </c>
      <c r="AS10" s="168">
        <f t="shared" si="16"/>
        <v>0.086</v>
      </c>
      <c r="AT10" s="168">
        <f t="shared" si="17"/>
        <v>0.00156363636363636</v>
      </c>
      <c r="AU10" s="168">
        <f>Q10/1000/2*IF(I10=1,2,IF(I10=2,1,IF(I10=3,1,IF(I10=4,0))))</f>
        <v>0.043</v>
      </c>
      <c r="AV10" s="168">
        <f t="shared" si="18"/>
        <v>0.0005375</v>
      </c>
      <c r="AW10" s="168">
        <f t="shared" si="8"/>
        <v>0</v>
      </c>
      <c r="AX10" s="169">
        <v>0</v>
      </c>
      <c r="AY10" s="167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58"/>
      <c r="BM10" s="158"/>
      <c r="BN10" s="171"/>
      <c r="BO10" s="171" t="s">
        <v>102</v>
      </c>
    </row>
    <row r="11" s="144" customFormat="1" ht="22.5" customHeight="1" spans="1:67">
      <c r="A11" s="165">
        <v>6</v>
      </c>
      <c r="B11" s="166" t="s">
        <v>99</v>
      </c>
      <c r="C11" s="166" t="s">
        <v>99</v>
      </c>
      <c r="D11" s="166" t="s">
        <v>109</v>
      </c>
      <c r="E11" s="166" t="s">
        <v>110</v>
      </c>
      <c r="F11" s="167">
        <v>329.71</v>
      </c>
      <c r="G11" s="168">
        <f t="shared" si="9"/>
        <v>37.5366516885748</v>
      </c>
      <c r="H11" s="168">
        <f t="shared" si="10"/>
        <v>12376.20942824</v>
      </c>
      <c r="I11" s="166">
        <v>3</v>
      </c>
      <c r="J11" s="166">
        <v>3</v>
      </c>
      <c r="K11" s="169"/>
      <c r="L11" s="168">
        <f t="shared" si="11"/>
        <v>3677.198804</v>
      </c>
      <c r="M11" s="168">
        <f t="shared" si="12"/>
        <v>1698.938804</v>
      </c>
      <c r="N11" s="170">
        <f t="shared" si="0"/>
        <v>2</v>
      </c>
      <c r="O11" s="166">
        <v>2</v>
      </c>
      <c r="P11" s="166">
        <v>0</v>
      </c>
      <c r="Q11" s="168">
        <f t="shared" si="13"/>
        <v>659.42</v>
      </c>
      <c r="R11" s="167">
        <v>5006.777888</v>
      </c>
      <c r="S11" s="167">
        <v>0</v>
      </c>
      <c r="T11" s="168">
        <f t="shared" si="1"/>
        <v>1978.26</v>
      </c>
      <c r="U11" s="168">
        <f t="shared" si="2"/>
        <v>0</v>
      </c>
      <c r="V11" s="168">
        <f t="shared" si="19"/>
        <v>1919.57073224</v>
      </c>
      <c r="W11" s="171">
        <f t="shared" si="3"/>
        <v>0</v>
      </c>
      <c r="X11" s="168">
        <v>0</v>
      </c>
      <c r="Y11" s="167">
        <v>0</v>
      </c>
      <c r="Z11" s="166">
        <v>0</v>
      </c>
      <c r="AA11" s="171"/>
      <c r="AB11" s="172">
        <v>1698.938804</v>
      </c>
      <c r="AC11" s="172">
        <v>0</v>
      </c>
      <c r="AD11" s="168">
        <f t="shared" si="4"/>
        <v>0</v>
      </c>
      <c r="AE11" s="171">
        <f t="shared" si="5"/>
        <v>0</v>
      </c>
      <c r="AF11" s="172">
        <v>0</v>
      </c>
      <c r="AG11" s="167">
        <v>0</v>
      </c>
      <c r="AH11" s="172">
        <v>0</v>
      </c>
      <c r="AI11" s="172">
        <v>0</v>
      </c>
      <c r="AJ11" s="171">
        <f t="shared" si="20"/>
        <v>220.63192824</v>
      </c>
      <c r="AK11" s="172">
        <v>435.753417</v>
      </c>
      <c r="AL11" s="171">
        <f t="shared" si="6"/>
        <v>5014.107391</v>
      </c>
      <c r="AM11" s="172">
        <v>0</v>
      </c>
      <c r="AN11" s="172">
        <v>0</v>
      </c>
      <c r="AO11" s="172">
        <v>5014.107391</v>
      </c>
      <c r="AP11" s="168">
        <f t="shared" si="14"/>
        <v>659.42</v>
      </c>
      <c r="AQ11" s="168">
        <f t="shared" si="7"/>
        <v>0.65942</v>
      </c>
      <c r="AR11" s="168">
        <f t="shared" si="15"/>
        <v>0.00942028571428571</v>
      </c>
      <c r="AS11" s="168">
        <f t="shared" si="16"/>
        <v>0</v>
      </c>
      <c r="AT11" s="168">
        <f t="shared" si="17"/>
        <v>0</v>
      </c>
      <c r="AU11" s="168">
        <f t="shared" ref="AU11:AU16" si="21">Q11/1000/2*IF(I11=1,2,IF(I11=2,1,IF(I11=3,1,IF(I11=4,0))))</f>
        <v>0.32971</v>
      </c>
      <c r="AV11" s="168">
        <f t="shared" si="18"/>
        <v>0.004121375</v>
      </c>
      <c r="AW11" s="168">
        <f t="shared" si="8"/>
        <v>0</v>
      </c>
      <c r="AX11" s="169">
        <v>0</v>
      </c>
      <c r="AY11" s="167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58"/>
      <c r="BM11" s="158"/>
      <c r="BN11" s="171"/>
      <c r="BO11" s="171" t="s">
        <v>102</v>
      </c>
    </row>
    <row r="12" s="144" customFormat="1" ht="22.5" customHeight="1" spans="1:67">
      <c r="A12" s="165">
        <v>7</v>
      </c>
      <c r="B12" s="166" t="s">
        <v>99</v>
      </c>
      <c r="C12" s="166" t="s">
        <v>111</v>
      </c>
      <c r="D12" s="166" t="s">
        <v>102</v>
      </c>
      <c r="E12" s="166" t="s">
        <v>102</v>
      </c>
      <c r="F12" s="167">
        <v>27.84</v>
      </c>
      <c r="G12" s="168">
        <f t="shared" si="9"/>
        <v>31.0266530531609</v>
      </c>
      <c r="H12" s="168">
        <f t="shared" si="10"/>
        <v>863.782021</v>
      </c>
      <c r="I12" s="166">
        <v>3</v>
      </c>
      <c r="J12" s="166">
        <v>3</v>
      </c>
      <c r="K12" s="169"/>
      <c r="L12" s="168">
        <f t="shared" si="11"/>
        <v>167.04</v>
      </c>
      <c r="M12" s="168">
        <f t="shared" si="12"/>
        <v>0</v>
      </c>
      <c r="N12" s="170">
        <f t="shared" si="0"/>
        <v>0</v>
      </c>
      <c r="O12" s="166">
        <v>0</v>
      </c>
      <c r="P12" s="166">
        <v>0</v>
      </c>
      <c r="Q12" s="168">
        <f t="shared" si="13"/>
        <v>55.68</v>
      </c>
      <c r="R12" s="167">
        <v>853.759621</v>
      </c>
      <c r="S12" s="167">
        <v>0</v>
      </c>
      <c r="T12" s="168">
        <f t="shared" si="1"/>
        <v>167.04</v>
      </c>
      <c r="U12" s="168">
        <f t="shared" si="2"/>
        <v>0</v>
      </c>
      <c r="V12" s="168">
        <f t="shared" si="19"/>
        <v>10.0224</v>
      </c>
      <c r="W12" s="171">
        <f t="shared" si="3"/>
        <v>0</v>
      </c>
      <c r="X12" s="168">
        <v>0</v>
      </c>
      <c r="Y12" s="167">
        <v>0</v>
      </c>
      <c r="Z12" s="166">
        <v>0</v>
      </c>
      <c r="AA12" s="171"/>
      <c r="AB12" s="172">
        <v>0</v>
      </c>
      <c r="AC12" s="172">
        <v>0</v>
      </c>
      <c r="AD12" s="168">
        <f t="shared" si="4"/>
        <v>0</v>
      </c>
      <c r="AE12" s="171">
        <f t="shared" si="5"/>
        <v>0</v>
      </c>
      <c r="AF12" s="172">
        <v>0</v>
      </c>
      <c r="AG12" s="167">
        <v>0</v>
      </c>
      <c r="AH12" s="172">
        <v>0</v>
      </c>
      <c r="AI12" s="172">
        <v>0</v>
      </c>
      <c r="AJ12" s="171">
        <f t="shared" si="20"/>
        <v>10.0224</v>
      </c>
      <c r="AK12" s="172">
        <v>0</v>
      </c>
      <c r="AL12" s="171">
        <f t="shared" si="6"/>
        <v>0</v>
      </c>
      <c r="AM12" s="172">
        <v>0</v>
      </c>
      <c r="AN12" s="172">
        <v>0</v>
      </c>
      <c r="AO12" s="172">
        <v>0</v>
      </c>
      <c r="AP12" s="168">
        <f t="shared" si="14"/>
        <v>55.68</v>
      </c>
      <c r="AQ12" s="168">
        <f t="shared" ref="AQ12:AQ75" si="22">Q12*IF(I12=1,0,IF(I12=2,1,IF(I12=3,1,IF(I12=4,0))))/1000</f>
        <v>0.05568</v>
      </c>
      <c r="AR12" s="168">
        <f t="shared" si="15"/>
        <v>0.000795428571428571</v>
      </c>
      <c r="AS12" s="168">
        <f t="shared" si="16"/>
        <v>0</v>
      </c>
      <c r="AT12" s="168">
        <f t="shared" si="17"/>
        <v>0</v>
      </c>
      <c r="AU12" s="168">
        <f t="shared" si="21"/>
        <v>0.02784</v>
      </c>
      <c r="AV12" s="168">
        <f t="shared" si="18"/>
        <v>0.000348</v>
      </c>
      <c r="AW12" s="168">
        <f t="shared" si="8"/>
        <v>0</v>
      </c>
      <c r="AX12" s="169">
        <v>0</v>
      </c>
      <c r="AY12" s="167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58"/>
      <c r="BM12" s="158"/>
      <c r="BN12" s="171"/>
      <c r="BO12" s="171" t="s">
        <v>102</v>
      </c>
    </row>
    <row r="13" s="144" customFormat="1" ht="22.5" customHeight="1" spans="1:67">
      <c r="A13" s="165">
        <v>8</v>
      </c>
      <c r="B13" s="166" t="s">
        <v>99</v>
      </c>
      <c r="C13" s="166" t="s">
        <v>99</v>
      </c>
      <c r="D13" s="166" t="s">
        <v>106</v>
      </c>
      <c r="E13" s="166" t="s">
        <v>112</v>
      </c>
      <c r="F13" s="167">
        <v>359.52</v>
      </c>
      <c r="G13" s="168">
        <f t="shared" si="9"/>
        <v>38.2909670061193</v>
      </c>
      <c r="H13" s="168">
        <f t="shared" si="10"/>
        <v>13766.36845804</v>
      </c>
      <c r="I13" s="166">
        <v>3</v>
      </c>
      <c r="J13" s="166">
        <v>3</v>
      </c>
      <c r="K13" s="169"/>
      <c r="L13" s="168">
        <f t="shared" si="11"/>
        <v>3878.054834</v>
      </c>
      <c r="M13" s="168">
        <f t="shared" si="12"/>
        <v>1720.934834</v>
      </c>
      <c r="N13" s="170">
        <f t="shared" si="0"/>
        <v>2</v>
      </c>
      <c r="O13" s="166">
        <v>2</v>
      </c>
      <c r="P13" s="166">
        <v>0</v>
      </c>
      <c r="Q13" s="168">
        <f t="shared" si="13"/>
        <v>719.04</v>
      </c>
      <c r="R13" s="167">
        <v>5841.447852</v>
      </c>
      <c r="S13" s="167">
        <v>0</v>
      </c>
      <c r="T13" s="168">
        <f t="shared" si="1"/>
        <v>2157.12</v>
      </c>
      <c r="U13" s="168">
        <f t="shared" si="2"/>
        <v>0</v>
      </c>
      <c r="V13" s="168">
        <f t="shared" si="19"/>
        <v>1953.61812404</v>
      </c>
      <c r="W13" s="171">
        <f t="shared" si="3"/>
        <v>0</v>
      </c>
      <c r="X13" s="168">
        <v>0</v>
      </c>
      <c r="Y13" s="167">
        <v>0</v>
      </c>
      <c r="Z13" s="166">
        <v>0</v>
      </c>
      <c r="AA13" s="171"/>
      <c r="AB13" s="172">
        <v>1720.934834</v>
      </c>
      <c r="AC13" s="172">
        <v>0</v>
      </c>
      <c r="AD13" s="168">
        <f t="shared" si="4"/>
        <v>0</v>
      </c>
      <c r="AE13" s="171">
        <f t="shared" si="5"/>
        <v>0</v>
      </c>
      <c r="AF13" s="172">
        <v>0</v>
      </c>
      <c r="AG13" s="167">
        <v>0</v>
      </c>
      <c r="AH13" s="172">
        <v>0</v>
      </c>
      <c r="AI13" s="172">
        <v>0</v>
      </c>
      <c r="AJ13" s="171">
        <f t="shared" si="20"/>
        <v>232.68329004</v>
      </c>
      <c r="AK13" s="172">
        <v>0</v>
      </c>
      <c r="AL13" s="171">
        <f t="shared" si="6"/>
        <v>5971.302482</v>
      </c>
      <c r="AM13" s="172">
        <v>0</v>
      </c>
      <c r="AN13" s="172">
        <v>0</v>
      </c>
      <c r="AO13" s="172">
        <v>5971.302482</v>
      </c>
      <c r="AP13" s="168">
        <f t="shared" si="14"/>
        <v>719.04</v>
      </c>
      <c r="AQ13" s="168">
        <f t="shared" si="22"/>
        <v>0.71904</v>
      </c>
      <c r="AR13" s="168">
        <f t="shared" si="15"/>
        <v>0.010272</v>
      </c>
      <c r="AS13" s="168">
        <f t="shared" si="16"/>
        <v>0</v>
      </c>
      <c r="AT13" s="168">
        <f t="shared" si="17"/>
        <v>0</v>
      </c>
      <c r="AU13" s="168">
        <f t="shared" si="21"/>
        <v>0.35952</v>
      </c>
      <c r="AV13" s="168">
        <f t="shared" si="18"/>
        <v>0.004494</v>
      </c>
      <c r="AW13" s="168">
        <f t="shared" si="8"/>
        <v>0</v>
      </c>
      <c r="AX13" s="169">
        <v>0</v>
      </c>
      <c r="AY13" s="167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58"/>
      <c r="BM13" s="158"/>
      <c r="BN13" s="171"/>
      <c r="BO13" s="171" t="s">
        <v>102</v>
      </c>
    </row>
    <row r="14" s="144" customFormat="1" ht="22.5" customHeight="1" spans="1:67">
      <c r="A14" s="165">
        <v>9</v>
      </c>
      <c r="B14" s="166" t="s">
        <v>99</v>
      </c>
      <c r="C14" s="166" t="s">
        <v>99</v>
      </c>
      <c r="D14" s="166" t="s">
        <v>113</v>
      </c>
      <c r="E14" s="166" t="s">
        <v>105</v>
      </c>
      <c r="F14" s="167">
        <v>529.04</v>
      </c>
      <c r="G14" s="168">
        <f t="shared" si="9"/>
        <v>35.189483554287</v>
      </c>
      <c r="H14" s="168">
        <f t="shared" si="10"/>
        <v>18616.64437956</v>
      </c>
      <c r="I14" s="166">
        <v>3</v>
      </c>
      <c r="J14" s="166">
        <v>3</v>
      </c>
      <c r="K14" s="169"/>
      <c r="L14" s="168">
        <f t="shared" si="11"/>
        <v>5907.799876</v>
      </c>
      <c r="M14" s="168">
        <f t="shared" si="12"/>
        <v>2733.559876</v>
      </c>
      <c r="N14" s="170">
        <f t="shared" si="0"/>
        <v>2</v>
      </c>
      <c r="O14" s="166">
        <v>2</v>
      </c>
      <c r="P14" s="166">
        <v>0</v>
      </c>
      <c r="Q14" s="168">
        <f t="shared" si="13"/>
        <v>1058.08</v>
      </c>
      <c r="R14" s="167">
        <v>7962.13166</v>
      </c>
      <c r="S14" s="167">
        <v>0</v>
      </c>
      <c r="T14" s="168">
        <f t="shared" si="1"/>
        <v>3174.24</v>
      </c>
      <c r="U14" s="168">
        <f t="shared" si="2"/>
        <v>0</v>
      </c>
      <c r="V14" s="168">
        <f t="shared" si="19"/>
        <v>3088.02786856</v>
      </c>
      <c r="W14" s="171">
        <f t="shared" si="3"/>
        <v>0</v>
      </c>
      <c r="X14" s="168">
        <v>0</v>
      </c>
      <c r="Y14" s="167">
        <v>0</v>
      </c>
      <c r="Z14" s="166">
        <v>0</v>
      </c>
      <c r="AA14" s="171"/>
      <c r="AB14" s="172">
        <v>2733.559876</v>
      </c>
      <c r="AC14" s="172">
        <v>0</v>
      </c>
      <c r="AD14" s="168">
        <f t="shared" si="4"/>
        <v>0</v>
      </c>
      <c r="AE14" s="171">
        <f t="shared" si="5"/>
        <v>0</v>
      </c>
      <c r="AF14" s="172">
        <v>0</v>
      </c>
      <c r="AG14" s="167">
        <v>0</v>
      </c>
      <c r="AH14" s="172">
        <v>0</v>
      </c>
      <c r="AI14" s="172">
        <v>0</v>
      </c>
      <c r="AJ14" s="171">
        <f t="shared" si="20"/>
        <v>354.46799256</v>
      </c>
      <c r="AK14" s="172">
        <v>0</v>
      </c>
      <c r="AL14" s="171">
        <f t="shared" si="6"/>
        <v>7566.484851</v>
      </c>
      <c r="AM14" s="172">
        <v>0</v>
      </c>
      <c r="AN14" s="172">
        <v>0</v>
      </c>
      <c r="AO14" s="172">
        <v>7566.484851</v>
      </c>
      <c r="AP14" s="168">
        <f t="shared" si="14"/>
        <v>1058.08</v>
      </c>
      <c r="AQ14" s="168">
        <f t="shared" si="22"/>
        <v>1.05808</v>
      </c>
      <c r="AR14" s="168">
        <f t="shared" si="15"/>
        <v>0.0151154285714286</v>
      </c>
      <c r="AS14" s="168">
        <f t="shared" si="16"/>
        <v>0</v>
      </c>
      <c r="AT14" s="168">
        <f t="shared" si="17"/>
        <v>0</v>
      </c>
      <c r="AU14" s="168">
        <f t="shared" si="21"/>
        <v>0.52904</v>
      </c>
      <c r="AV14" s="168">
        <f t="shared" si="18"/>
        <v>0.006613</v>
      </c>
      <c r="AW14" s="168">
        <f t="shared" si="8"/>
        <v>0</v>
      </c>
      <c r="AX14" s="169">
        <v>0</v>
      </c>
      <c r="AY14" s="167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58"/>
      <c r="BM14" s="158"/>
      <c r="BN14" s="171"/>
      <c r="BO14" s="171" t="s">
        <v>102</v>
      </c>
    </row>
    <row r="15" s="144" customFormat="1" ht="22.5" customHeight="1" spans="1:67">
      <c r="A15" s="165">
        <v>10</v>
      </c>
      <c r="B15" s="166" t="s">
        <v>99</v>
      </c>
      <c r="C15" s="166" t="s">
        <v>99</v>
      </c>
      <c r="D15" s="166" t="s">
        <v>110</v>
      </c>
      <c r="E15" s="166" t="s">
        <v>114</v>
      </c>
      <c r="F15" s="167">
        <v>362.83</v>
      </c>
      <c r="G15" s="168">
        <f t="shared" si="9"/>
        <v>36.3636046936582</v>
      </c>
      <c r="H15" s="168">
        <f t="shared" si="10"/>
        <v>13193.806691</v>
      </c>
      <c r="I15" s="166">
        <v>3</v>
      </c>
      <c r="J15" s="166">
        <v>3</v>
      </c>
      <c r="K15" s="169"/>
      <c r="L15" s="168">
        <f t="shared" si="11"/>
        <v>4050.554791</v>
      </c>
      <c r="M15" s="168">
        <f t="shared" si="12"/>
        <v>1873.574791</v>
      </c>
      <c r="N15" s="170">
        <f t="shared" si="0"/>
        <v>2</v>
      </c>
      <c r="O15" s="166">
        <v>2</v>
      </c>
      <c r="P15" s="166">
        <v>0</v>
      </c>
      <c r="Q15" s="168">
        <f t="shared" si="13"/>
        <v>725.66</v>
      </c>
      <c r="R15" s="167">
        <v>5549.575564</v>
      </c>
      <c r="S15" s="167">
        <v>0</v>
      </c>
      <c r="T15" s="168">
        <f t="shared" si="1"/>
        <v>2176.98</v>
      </c>
      <c r="U15" s="168">
        <f t="shared" si="2"/>
        <v>0</v>
      </c>
      <c r="V15" s="168">
        <f t="shared" si="19"/>
        <v>1873.574791</v>
      </c>
      <c r="W15" s="171">
        <f t="shared" si="3"/>
        <v>0</v>
      </c>
      <c r="X15" s="168">
        <v>0</v>
      </c>
      <c r="Y15" s="167">
        <v>0</v>
      </c>
      <c r="Z15" s="166">
        <v>0</v>
      </c>
      <c r="AA15" s="171"/>
      <c r="AB15" s="172">
        <v>1873.574791</v>
      </c>
      <c r="AC15" s="172">
        <v>0</v>
      </c>
      <c r="AD15" s="168">
        <f t="shared" si="4"/>
        <v>0</v>
      </c>
      <c r="AE15" s="171">
        <f t="shared" si="5"/>
        <v>0</v>
      </c>
      <c r="AF15" s="172">
        <v>0</v>
      </c>
      <c r="AG15" s="167">
        <v>0</v>
      </c>
      <c r="AH15" s="172">
        <v>0</v>
      </c>
      <c r="AI15" s="172">
        <v>0</v>
      </c>
      <c r="AJ15" s="171">
        <v>0</v>
      </c>
      <c r="AK15" s="172">
        <v>934.208402</v>
      </c>
      <c r="AL15" s="171">
        <f t="shared" si="6"/>
        <v>4836.447934</v>
      </c>
      <c r="AM15" s="172">
        <v>0</v>
      </c>
      <c r="AN15" s="172">
        <v>0</v>
      </c>
      <c r="AO15" s="172">
        <v>4836.447934</v>
      </c>
      <c r="AP15" s="168">
        <f t="shared" si="14"/>
        <v>725.66</v>
      </c>
      <c r="AQ15" s="168">
        <f t="shared" si="22"/>
        <v>0.72566</v>
      </c>
      <c r="AR15" s="168">
        <f t="shared" si="15"/>
        <v>0.0103665714285714</v>
      </c>
      <c r="AS15" s="168">
        <f t="shared" si="16"/>
        <v>0</v>
      </c>
      <c r="AT15" s="168">
        <f t="shared" si="17"/>
        <v>0</v>
      </c>
      <c r="AU15" s="168">
        <f t="shared" si="21"/>
        <v>0.36283</v>
      </c>
      <c r="AV15" s="168">
        <f t="shared" si="18"/>
        <v>0.004535375</v>
      </c>
      <c r="AW15" s="168">
        <f t="shared" si="8"/>
        <v>0</v>
      </c>
      <c r="AX15" s="169">
        <v>0</v>
      </c>
      <c r="AY15" s="167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58"/>
      <c r="BM15" s="158"/>
      <c r="BN15" s="171"/>
      <c r="BO15" s="171" t="s">
        <v>102</v>
      </c>
    </row>
    <row r="16" s="144" customFormat="1" ht="22.5" customHeight="1" spans="1:67">
      <c r="A16" s="165">
        <v>11</v>
      </c>
      <c r="B16" s="166" t="s">
        <v>99</v>
      </c>
      <c r="C16" s="166" t="s">
        <v>99</v>
      </c>
      <c r="D16" s="166" t="s">
        <v>114</v>
      </c>
      <c r="E16" s="166" t="s">
        <v>113</v>
      </c>
      <c r="F16" s="167">
        <v>476.68</v>
      </c>
      <c r="G16" s="168">
        <f t="shared" si="9"/>
        <v>30.2199240664597</v>
      </c>
      <c r="H16" s="168">
        <f t="shared" si="10"/>
        <v>14405.233404</v>
      </c>
      <c r="I16" s="166">
        <v>3</v>
      </c>
      <c r="J16" s="166">
        <v>3</v>
      </c>
      <c r="K16" s="169"/>
      <c r="L16" s="168">
        <f t="shared" si="11"/>
        <v>5217.118479</v>
      </c>
      <c r="M16" s="168">
        <f t="shared" si="12"/>
        <v>2357.038479</v>
      </c>
      <c r="N16" s="170">
        <f t="shared" si="0"/>
        <v>2</v>
      </c>
      <c r="O16" s="166">
        <v>2</v>
      </c>
      <c r="P16" s="166">
        <v>0</v>
      </c>
      <c r="Q16" s="168">
        <f t="shared" si="13"/>
        <v>953.36</v>
      </c>
      <c r="R16" s="167">
        <v>7210.930294</v>
      </c>
      <c r="S16" s="167">
        <v>0</v>
      </c>
      <c r="T16" s="168">
        <f t="shared" si="1"/>
        <v>2860.08</v>
      </c>
      <c r="U16" s="168">
        <f t="shared" si="2"/>
        <v>0</v>
      </c>
      <c r="V16" s="168">
        <f t="shared" si="19"/>
        <v>2357.038479</v>
      </c>
      <c r="W16" s="171">
        <f t="shared" si="3"/>
        <v>0</v>
      </c>
      <c r="X16" s="168">
        <v>0</v>
      </c>
      <c r="Y16" s="167">
        <v>0</v>
      </c>
      <c r="Z16" s="166">
        <v>0</v>
      </c>
      <c r="AA16" s="171"/>
      <c r="AB16" s="172">
        <v>2357.038479</v>
      </c>
      <c r="AC16" s="172">
        <v>0</v>
      </c>
      <c r="AD16" s="168">
        <f t="shared" si="4"/>
        <v>0</v>
      </c>
      <c r="AE16" s="171">
        <f t="shared" si="5"/>
        <v>0</v>
      </c>
      <c r="AF16" s="172">
        <v>0</v>
      </c>
      <c r="AG16" s="167">
        <v>0</v>
      </c>
      <c r="AH16" s="172">
        <v>0</v>
      </c>
      <c r="AI16" s="172">
        <v>0</v>
      </c>
      <c r="AJ16" s="171">
        <v>0</v>
      </c>
      <c r="AK16" s="172">
        <v>0</v>
      </c>
      <c r="AL16" s="171">
        <f t="shared" si="6"/>
        <v>4837.264631</v>
      </c>
      <c r="AM16" s="172">
        <v>0</v>
      </c>
      <c r="AN16" s="172">
        <v>0</v>
      </c>
      <c r="AO16" s="172">
        <v>4837.264631</v>
      </c>
      <c r="AP16" s="168">
        <f t="shared" si="14"/>
        <v>953.36</v>
      </c>
      <c r="AQ16" s="168">
        <f t="shared" si="22"/>
        <v>0.95336</v>
      </c>
      <c r="AR16" s="168">
        <f t="shared" si="15"/>
        <v>0.0136194285714286</v>
      </c>
      <c r="AS16" s="168">
        <f t="shared" si="16"/>
        <v>0</v>
      </c>
      <c r="AT16" s="168">
        <f t="shared" si="17"/>
        <v>0</v>
      </c>
      <c r="AU16" s="168">
        <f t="shared" si="21"/>
        <v>0.47668</v>
      </c>
      <c r="AV16" s="168">
        <f t="shared" si="18"/>
        <v>0.0059585</v>
      </c>
      <c r="AW16" s="168">
        <f t="shared" si="8"/>
        <v>0</v>
      </c>
      <c r="AX16" s="169">
        <v>0</v>
      </c>
      <c r="AY16" s="167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58"/>
      <c r="BM16" s="158"/>
      <c r="BN16" s="171"/>
      <c r="BO16" s="171" t="s">
        <v>102</v>
      </c>
    </row>
    <row r="17" s="144" customFormat="1" ht="22.5" customHeight="1" spans="1:67">
      <c r="A17" s="165">
        <v>12</v>
      </c>
      <c r="B17" s="166" t="s">
        <v>115</v>
      </c>
      <c r="C17" s="166" t="s">
        <v>115</v>
      </c>
      <c r="D17" s="166" t="s">
        <v>116</v>
      </c>
      <c r="E17" s="166" t="s">
        <v>117</v>
      </c>
      <c r="F17" s="167">
        <v>852.62</v>
      </c>
      <c r="G17" s="168">
        <f t="shared" si="9"/>
        <v>19.7033979592315</v>
      </c>
      <c r="H17" s="168">
        <f t="shared" si="10"/>
        <v>16799.511168</v>
      </c>
      <c r="I17" s="166">
        <v>1</v>
      </c>
      <c r="J17" s="166">
        <v>1</v>
      </c>
      <c r="K17" s="166" t="s">
        <v>118</v>
      </c>
      <c r="L17" s="168">
        <f t="shared" si="11"/>
        <v>12100.329782</v>
      </c>
      <c r="M17" s="168">
        <f t="shared" si="12"/>
        <v>6984.609782</v>
      </c>
      <c r="N17" s="170">
        <f t="shared" si="0"/>
        <v>0</v>
      </c>
      <c r="O17" s="166">
        <v>0</v>
      </c>
      <c r="P17" s="166">
        <v>0</v>
      </c>
      <c r="Q17" s="168">
        <f t="shared" si="13"/>
        <v>1705.24</v>
      </c>
      <c r="R17" s="167">
        <v>9313.006411</v>
      </c>
      <c r="S17" s="167">
        <v>0</v>
      </c>
      <c r="T17" s="168">
        <f t="shared" si="1"/>
        <v>5115.72</v>
      </c>
      <c r="U17" s="168">
        <f t="shared" si="2"/>
        <v>0</v>
      </c>
      <c r="V17" s="168">
        <f t="shared" si="19"/>
        <v>6984.609782</v>
      </c>
      <c r="W17" s="171">
        <f t="shared" si="3"/>
        <v>0</v>
      </c>
      <c r="X17" s="168">
        <v>0</v>
      </c>
      <c r="Y17" s="167">
        <v>0</v>
      </c>
      <c r="Z17" s="166">
        <v>0</v>
      </c>
      <c r="AA17" s="171"/>
      <c r="AB17" s="172">
        <v>6984.609782</v>
      </c>
      <c r="AC17" s="172">
        <v>0</v>
      </c>
      <c r="AD17" s="168">
        <f t="shared" si="4"/>
        <v>0</v>
      </c>
      <c r="AE17" s="171">
        <f t="shared" si="5"/>
        <v>0</v>
      </c>
      <c r="AF17" s="172">
        <v>0</v>
      </c>
      <c r="AG17" s="167">
        <v>0</v>
      </c>
      <c r="AH17" s="172">
        <v>0</v>
      </c>
      <c r="AI17" s="172">
        <v>0</v>
      </c>
      <c r="AJ17" s="171">
        <v>0</v>
      </c>
      <c r="AK17" s="172">
        <v>0</v>
      </c>
      <c r="AL17" s="171">
        <f t="shared" si="6"/>
        <v>501.894975</v>
      </c>
      <c r="AM17" s="172">
        <v>0</v>
      </c>
      <c r="AN17" s="172">
        <v>0</v>
      </c>
      <c r="AO17" s="172">
        <v>501.894975</v>
      </c>
      <c r="AP17" s="168">
        <f t="shared" si="14"/>
        <v>1705.24</v>
      </c>
      <c r="AQ17" s="168">
        <f t="shared" si="22"/>
        <v>0</v>
      </c>
      <c r="AR17" s="168">
        <f t="shared" si="15"/>
        <v>0</v>
      </c>
      <c r="AS17" s="168">
        <f t="shared" si="16"/>
        <v>3.41048</v>
      </c>
      <c r="AT17" s="168">
        <f t="shared" si="17"/>
        <v>0.0620087272727273</v>
      </c>
      <c r="AU17" s="168">
        <f>Q17/1000/2*IF(I17=1,3,IF(I17=2,1,IF(I17=3,1,IF(I17=4,0))))</f>
        <v>2.55786</v>
      </c>
      <c r="AV17" s="168">
        <f t="shared" si="18"/>
        <v>0.03197325</v>
      </c>
      <c r="AW17" s="168">
        <f t="shared" si="8"/>
        <v>0</v>
      </c>
      <c r="AX17" s="169">
        <v>0</v>
      </c>
      <c r="AY17" s="167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58"/>
      <c r="BM17" s="158"/>
      <c r="BN17" s="171"/>
      <c r="BO17" s="171" t="s">
        <v>102</v>
      </c>
    </row>
    <row r="18" s="144" customFormat="1" ht="22.5" customHeight="1" spans="1:67">
      <c r="A18" s="165">
        <v>13</v>
      </c>
      <c r="B18" s="166" t="s">
        <v>117</v>
      </c>
      <c r="C18" s="166" t="s">
        <v>119</v>
      </c>
      <c r="D18" s="166" t="s">
        <v>120</v>
      </c>
      <c r="E18" s="166" t="s">
        <v>121</v>
      </c>
      <c r="F18" s="167">
        <v>1063.04</v>
      </c>
      <c r="G18" s="168">
        <f t="shared" si="9"/>
        <v>39.2841467762267</v>
      </c>
      <c r="H18" s="168">
        <f t="shared" si="10"/>
        <v>41760.619389</v>
      </c>
      <c r="I18" s="166">
        <v>3</v>
      </c>
      <c r="J18" s="166">
        <v>3</v>
      </c>
      <c r="K18" s="169"/>
      <c r="L18" s="168">
        <f t="shared" si="11"/>
        <v>10675.999025</v>
      </c>
      <c r="M18" s="168">
        <f t="shared" si="12"/>
        <v>4297.759025</v>
      </c>
      <c r="N18" s="170">
        <f t="shared" si="0"/>
        <v>2</v>
      </c>
      <c r="O18" s="166">
        <v>2</v>
      </c>
      <c r="P18" s="166">
        <v>0</v>
      </c>
      <c r="Q18" s="168">
        <f t="shared" si="13"/>
        <v>2126.08</v>
      </c>
      <c r="R18" s="167">
        <v>21440.418721</v>
      </c>
      <c r="S18" s="167">
        <v>0</v>
      </c>
      <c r="T18" s="168">
        <f t="shared" si="1"/>
        <v>6378.24</v>
      </c>
      <c r="U18" s="168">
        <f t="shared" si="2"/>
        <v>0</v>
      </c>
      <c r="V18" s="168">
        <f t="shared" si="19"/>
        <v>4297.759025</v>
      </c>
      <c r="W18" s="171">
        <f t="shared" si="3"/>
        <v>0</v>
      </c>
      <c r="X18" s="168">
        <v>0</v>
      </c>
      <c r="Y18" s="167">
        <v>0</v>
      </c>
      <c r="Z18" s="166">
        <v>0</v>
      </c>
      <c r="AA18" s="171"/>
      <c r="AB18" s="172">
        <v>4297.759025</v>
      </c>
      <c r="AC18" s="172">
        <v>0</v>
      </c>
      <c r="AD18" s="168">
        <f t="shared" si="4"/>
        <v>0</v>
      </c>
      <c r="AE18" s="171">
        <f t="shared" si="5"/>
        <v>0</v>
      </c>
      <c r="AF18" s="172">
        <v>0</v>
      </c>
      <c r="AG18" s="167">
        <v>0</v>
      </c>
      <c r="AH18" s="172">
        <v>0</v>
      </c>
      <c r="AI18" s="172">
        <v>0</v>
      </c>
      <c r="AJ18" s="171">
        <v>0</v>
      </c>
      <c r="AK18" s="172">
        <v>0</v>
      </c>
      <c r="AL18" s="171">
        <f t="shared" si="6"/>
        <v>16022.441643</v>
      </c>
      <c r="AM18" s="172">
        <v>0</v>
      </c>
      <c r="AN18" s="172">
        <v>0</v>
      </c>
      <c r="AO18" s="172">
        <v>16022.441643</v>
      </c>
      <c r="AP18" s="168">
        <f t="shared" si="14"/>
        <v>2126.08</v>
      </c>
      <c r="AQ18" s="168">
        <f t="shared" si="22"/>
        <v>2.12608</v>
      </c>
      <c r="AR18" s="168">
        <f t="shared" si="15"/>
        <v>0.0303725714285714</v>
      </c>
      <c r="AS18" s="168">
        <f t="shared" si="16"/>
        <v>0</v>
      </c>
      <c r="AT18" s="168">
        <f t="shared" si="17"/>
        <v>0</v>
      </c>
      <c r="AU18" s="168">
        <f>Q18/1000/2*IF(I18=1,2,IF(I18=2,1,IF(I18=3,1,IF(I18=4,0))))</f>
        <v>1.06304</v>
      </c>
      <c r="AV18" s="168">
        <f t="shared" si="18"/>
        <v>0.013288</v>
      </c>
      <c r="AW18" s="168">
        <f t="shared" si="8"/>
        <v>0</v>
      </c>
      <c r="AX18" s="169">
        <v>0</v>
      </c>
      <c r="AY18" s="167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58"/>
      <c r="BM18" s="158"/>
      <c r="BN18" s="171"/>
      <c r="BO18" s="171" t="s">
        <v>102</v>
      </c>
    </row>
    <row r="19" s="144" customFormat="1" ht="22.5" customHeight="1" spans="1:67">
      <c r="A19" s="165">
        <v>14</v>
      </c>
      <c r="B19" s="166" t="s">
        <v>117</v>
      </c>
      <c r="C19" s="166" t="s">
        <v>122</v>
      </c>
      <c r="D19" s="166" t="s">
        <v>121</v>
      </c>
      <c r="E19" s="166" t="s">
        <v>123</v>
      </c>
      <c r="F19" s="167">
        <v>558.25</v>
      </c>
      <c r="G19" s="168">
        <f t="shared" si="9"/>
        <v>7.6984503322884</v>
      </c>
      <c r="H19" s="168">
        <f t="shared" si="10"/>
        <v>4297.659898</v>
      </c>
      <c r="I19" s="166">
        <v>3</v>
      </c>
      <c r="J19" s="166">
        <v>3</v>
      </c>
      <c r="K19" s="169"/>
      <c r="L19" s="168">
        <f t="shared" si="11"/>
        <v>4301.407516</v>
      </c>
      <c r="M19" s="168">
        <f t="shared" si="12"/>
        <v>951.907516</v>
      </c>
      <c r="N19" s="170">
        <f t="shared" si="0"/>
        <v>0</v>
      </c>
      <c r="O19" s="166">
        <v>0</v>
      </c>
      <c r="P19" s="166">
        <v>0</v>
      </c>
      <c r="Q19" s="168">
        <f t="shared" si="13"/>
        <v>1116.5</v>
      </c>
      <c r="R19" s="167">
        <v>2733.701941</v>
      </c>
      <c r="S19" s="167">
        <v>0</v>
      </c>
      <c r="T19" s="168">
        <f t="shared" si="1"/>
        <v>3349.5</v>
      </c>
      <c r="U19" s="168">
        <f t="shared" si="2"/>
        <v>0</v>
      </c>
      <c r="V19" s="168">
        <f t="shared" si="19"/>
        <v>951.907516</v>
      </c>
      <c r="W19" s="171">
        <f t="shared" si="3"/>
        <v>0</v>
      </c>
      <c r="X19" s="168">
        <v>0</v>
      </c>
      <c r="Y19" s="167">
        <v>0</v>
      </c>
      <c r="Z19" s="166">
        <v>0</v>
      </c>
      <c r="AA19" s="171"/>
      <c r="AB19" s="172">
        <v>951.907516</v>
      </c>
      <c r="AC19" s="172">
        <v>0</v>
      </c>
      <c r="AD19" s="168">
        <f t="shared" si="4"/>
        <v>0</v>
      </c>
      <c r="AE19" s="171">
        <f t="shared" si="5"/>
        <v>0</v>
      </c>
      <c r="AF19" s="172">
        <v>0</v>
      </c>
      <c r="AG19" s="167">
        <v>0</v>
      </c>
      <c r="AH19" s="172">
        <v>0</v>
      </c>
      <c r="AI19" s="172">
        <v>0</v>
      </c>
      <c r="AJ19" s="171">
        <v>0</v>
      </c>
      <c r="AK19" s="172">
        <v>189.978218</v>
      </c>
      <c r="AL19" s="171">
        <f t="shared" si="6"/>
        <v>422.072223</v>
      </c>
      <c r="AM19" s="172">
        <v>0</v>
      </c>
      <c r="AN19" s="172">
        <v>0</v>
      </c>
      <c r="AO19" s="172">
        <v>422.072223</v>
      </c>
      <c r="AP19" s="168">
        <f t="shared" si="14"/>
        <v>1116.5</v>
      </c>
      <c r="AQ19" s="168">
        <f t="shared" si="22"/>
        <v>1.1165</v>
      </c>
      <c r="AR19" s="168">
        <f t="shared" si="15"/>
        <v>0.01595</v>
      </c>
      <c r="AS19" s="168">
        <f t="shared" si="16"/>
        <v>0</v>
      </c>
      <c r="AT19" s="168">
        <f t="shared" si="17"/>
        <v>0</v>
      </c>
      <c r="AU19" s="168">
        <f t="shared" ref="AU19:AU40" si="23">Q19/1000/2*IF(I19=1,2,IF(I19=2,1,IF(I19=3,1,IF(I19=4,0))))</f>
        <v>0.55825</v>
      </c>
      <c r="AV19" s="168">
        <f t="shared" si="18"/>
        <v>0.006978125</v>
      </c>
      <c r="AW19" s="168">
        <f t="shared" si="8"/>
        <v>0</v>
      </c>
      <c r="AX19" s="169">
        <v>0</v>
      </c>
      <c r="AY19" s="167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58"/>
      <c r="BM19" s="158"/>
      <c r="BN19" s="171"/>
      <c r="BO19" s="171" t="s">
        <v>102</v>
      </c>
    </row>
    <row r="20" s="144" customFormat="1" ht="22.5" customHeight="1" spans="1:67">
      <c r="A20" s="165">
        <v>15</v>
      </c>
      <c r="B20" s="166" t="s">
        <v>106</v>
      </c>
      <c r="C20" s="166" t="s">
        <v>106</v>
      </c>
      <c r="D20" s="166" t="s">
        <v>99</v>
      </c>
      <c r="E20" s="166" t="s">
        <v>124</v>
      </c>
      <c r="F20" s="167">
        <v>411.55</v>
      </c>
      <c r="G20" s="168">
        <f t="shared" si="9"/>
        <v>54.0837135260357</v>
      </c>
      <c r="H20" s="168">
        <f t="shared" si="10"/>
        <v>22258.15230164</v>
      </c>
      <c r="I20" s="166">
        <v>3</v>
      </c>
      <c r="J20" s="166">
        <v>3</v>
      </c>
      <c r="K20" s="169"/>
      <c r="L20" s="168">
        <f t="shared" si="11"/>
        <v>4505.142194</v>
      </c>
      <c r="M20" s="168">
        <f t="shared" si="12"/>
        <v>2035.842194</v>
      </c>
      <c r="N20" s="170">
        <f t="shared" si="0"/>
        <v>2</v>
      </c>
      <c r="O20" s="166">
        <v>2</v>
      </c>
      <c r="P20" s="166">
        <v>0</v>
      </c>
      <c r="Q20" s="168">
        <f t="shared" si="13"/>
        <v>823.1</v>
      </c>
      <c r="R20" s="167">
        <v>10694.97313</v>
      </c>
      <c r="S20" s="167">
        <v>0</v>
      </c>
      <c r="T20" s="168">
        <f t="shared" si="1"/>
        <v>2469.3</v>
      </c>
      <c r="U20" s="168">
        <f t="shared" si="2"/>
        <v>0</v>
      </c>
      <c r="V20" s="168">
        <f t="shared" si="19"/>
        <v>2306.15072564</v>
      </c>
      <c r="W20" s="171">
        <f t="shared" si="3"/>
        <v>0</v>
      </c>
      <c r="X20" s="168">
        <v>0</v>
      </c>
      <c r="Y20" s="167">
        <v>0</v>
      </c>
      <c r="Z20" s="166">
        <v>0</v>
      </c>
      <c r="AA20" s="171"/>
      <c r="AB20" s="172">
        <v>2035.842194</v>
      </c>
      <c r="AC20" s="172">
        <v>0</v>
      </c>
      <c r="AD20" s="168">
        <f t="shared" si="4"/>
        <v>0</v>
      </c>
      <c r="AE20" s="171">
        <f t="shared" si="5"/>
        <v>0</v>
      </c>
      <c r="AF20" s="172">
        <v>0</v>
      </c>
      <c r="AG20" s="167">
        <v>0</v>
      </c>
      <c r="AH20" s="172">
        <v>0</v>
      </c>
      <c r="AI20" s="172">
        <v>0</v>
      </c>
      <c r="AJ20" s="171">
        <f>L20*IF(I20=1,0.08,IF(I20=2,0.07,IF(I20=3,0.06)))</f>
        <v>270.30853164</v>
      </c>
      <c r="AK20" s="172">
        <v>0</v>
      </c>
      <c r="AL20" s="171">
        <f t="shared" si="6"/>
        <v>9257.028446</v>
      </c>
      <c r="AM20" s="172">
        <v>0</v>
      </c>
      <c r="AN20" s="172">
        <v>0</v>
      </c>
      <c r="AO20" s="172">
        <v>9257.028446</v>
      </c>
      <c r="AP20" s="168">
        <f t="shared" si="14"/>
        <v>823.1</v>
      </c>
      <c r="AQ20" s="168">
        <f t="shared" si="22"/>
        <v>0.8231</v>
      </c>
      <c r="AR20" s="168">
        <f t="shared" si="15"/>
        <v>0.0117585714285714</v>
      </c>
      <c r="AS20" s="168">
        <f t="shared" si="16"/>
        <v>0</v>
      </c>
      <c r="AT20" s="168">
        <f t="shared" si="17"/>
        <v>0</v>
      </c>
      <c r="AU20" s="168">
        <f t="shared" si="23"/>
        <v>0.41155</v>
      </c>
      <c r="AV20" s="168">
        <f t="shared" si="18"/>
        <v>0.005144375</v>
      </c>
      <c r="AW20" s="168">
        <f t="shared" si="8"/>
        <v>0</v>
      </c>
      <c r="AX20" s="169">
        <v>0</v>
      </c>
      <c r="AY20" s="167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58"/>
      <c r="BM20" s="158"/>
      <c r="BN20" s="171"/>
      <c r="BO20" s="171" t="s">
        <v>102</v>
      </c>
    </row>
    <row r="21" s="144" customFormat="1" ht="22.5" customHeight="1" spans="1:67">
      <c r="A21" s="165">
        <v>16</v>
      </c>
      <c r="B21" s="166" t="s">
        <v>106</v>
      </c>
      <c r="C21" s="166" t="s">
        <v>106</v>
      </c>
      <c r="D21" s="166" t="s">
        <v>124</v>
      </c>
      <c r="E21" s="166" t="s">
        <v>125</v>
      </c>
      <c r="F21" s="167">
        <v>358.18</v>
      </c>
      <c r="G21" s="168">
        <f t="shared" si="9"/>
        <v>49.8421246190184</v>
      </c>
      <c r="H21" s="168">
        <f t="shared" si="10"/>
        <v>17852.45219604</v>
      </c>
      <c r="I21" s="166">
        <v>3</v>
      </c>
      <c r="J21" s="166">
        <v>3</v>
      </c>
      <c r="K21" s="169"/>
      <c r="L21" s="168">
        <f t="shared" si="11"/>
        <v>3943.230084</v>
      </c>
      <c r="M21" s="168">
        <f t="shared" si="12"/>
        <v>1794.150084</v>
      </c>
      <c r="N21" s="170">
        <f t="shared" si="0"/>
        <v>2</v>
      </c>
      <c r="O21" s="166">
        <v>2</v>
      </c>
      <c r="P21" s="166">
        <v>0</v>
      </c>
      <c r="Q21" s="168">
        <f t="shared" si="13"/>
        <v>716.36</v>
      </c>
      <c r="R21" s="167">
        <v>9422.099508</v>
      </c>
      <c r="S21" s="167">
        <v>0</v>
      </c>
      <c r="T21" s="168">
        <f t="shared" si="1"/>
        <v>2149.08</v>
      </c>
      <c r="U21" s="168">
        <f t="shared" si="2"/>
        <v>0</v>
      </c>
      <c r="V21" s="168">
        <f t="shared" si="19"/>
        <v>2030.74388904</v>
      </c>
      <c r="W21" s="171">
        <f t="shared" si="3"/>
        <v>0</v>
      </c>
      <c r="X21" s="168">
        <v>0</v>
      </c>
      <c r="Y21" s="167">
        <v>0</v>
      </c>
      <c r="Z21" s="166">
        <v>0</v>
      </c>
      <c r="AA21" s="171"/>
      <c r="AB21" s="172">
        <v>1794.150084</v>
      </c>
      <c r="AC21" s="172">
        <v>0</v>
      </c>
      <c r="AD21" s="168">
        <f t="shared" si="4"/>
        <v>0</v>
      </c>
      <c r="AE21" s="171">
        <f t="shared" si="5"/>
        <v>0</v>
      </c>
      <c r="AF21" s="172">
        <v>0</v>
      </c>
      <c r="AG21" s="167">
        <v>0</v>
      </c>
      <c r="AH21" s="172">
        <v>0</v>
      </c>
      <c r="AI21" s="172">
        <v>0</v>
      </c>
      <c r="AJ21" s="171">
        <f>L21*IF(I21=1,0.08,IF(I21=2,0.07,IF(I21=3,0.06)))</f>
        <v>236.59380504</v>
      </c>
      <c r="AK21" s="172">
        <v>0</v>
      </c>
      <c r="AL21" s="171">
        <f t="shared" si="6"/>
        <v>6399.608799</v>
      </c>
      <c r="AM21" s="172">
        <v>0</v>
      </c>
      <c r="AN21" s="172">
        <v>0</v>
      </c>
      <c r="AO21" s="172">
        <v>6399.608799</v>
      </c>
      <c r="AP21" s="168">
        <f t="shared" si="14"/>
        <v>716.36</v>
      </c>
      <c r="AQ21" s="168">
        <f t="shared" si="22"/>
        <v>0.71636</v>
      </c>
      <c r="AR21" s="168">
        <f t="shared" si="15"/>
        <v>0.0102337142857143</v>
      </c>
      <c r="AS21" s="168">
        <f t="shared" si="16"/>
        <v>0</v>
      </c>
      <c r="AT21" s="168">
        <f t="shared" si="17"/>
        <v>0</v>
      </c>
      <c r="AU21" s="168">
        <f t="shared" si="23"/>
        <v>0.35818</v>
      </c>
      <c r="AV21" s="168">
        <f t="shared" si="18"/>
        <v>0.00447725</v>
      </c>
      <c r="AW21" s="168">
        <f t="shared" si="8"/>
        <v>0</v>
      </c>
      <c r="AX21" s="169">
        <v>0</v>
      </c>
      <c r="AY21" s="167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58"/>
      <c r="BM21" s="158"/>
      <c r="BN21" s="171"/>
      <c r="BO21" s="171" t="s">
        <v>102</v>
      </c>
    </row>
    <row r="22" s="144" customFormat="1" ht="22.5" customHeight="1" spans="1:67">
      <c r="A22" s="165">
        <v>17</v>
      </c>
      <c r="B22" s="166" t="s">
        <v>106</v>
      </c>
      <c r="C22" s="166" t="s">
        <v>106</v>
      </c>
      <c r="D22" s="166" t="s">
        <v>125</v>
      </c>
      <c r="E22" s="166" t="s">
        <v>112</v>
      </c>
      <c r="F22" s="167">
        <v>937.39</v>
      </c>
      <c r="G22" s="168">
        <f t="shared" si="9"/>
        <v>53.2378525864368</v>
      </c>
      <c r="H22" s="168">
        <f t="shared" si="10"/>
        <v>49904.630636</v>
      </c>
      <c r="I22" s="166">
        <v>3</v>
      </c>
      <c r="J22" s="166">
        <v>3</v>
      </c>
      <c r="K22" s="169"/>
      <c r="L22" s="168">
        <f t="shared" si="11"/>
        <v>19742.397664</v>
      </c>
      <c r="M22" s="168">
        <f t="shared" si="12"/>
        <v>3104.159292</v>
      </c>
      <c r="N22" s="170">
        <f t="shared" si="0"/>
        <v>4</v>
      </c>
      <c r="O22" s="166">
        <v>4</v>
      </c>
      <c r="P22" s="166">
        <v>0</v>
      </c>
      <c r="Q22" s="168">
        <f t="shared" si="13"/>
        <v>3749.56</v>
      </c>
      <c r="R22" s="167">
        <v>17243.116912</v>
      </c>
      <c r="S22" s="167">
        <v>0</v>
      </c>
      <c r="T22" s="168">
        <f t="shared" si="1"/>
        <v>11248.68</v>
      </c>
      <c r="U22" s="168">
        <f t="shared" si="2"/>
        <v>0</v>
      </c>
      <c r="V22" s="168">
        <f t="shared" si="19"/>
        <v>3104.159292</v>
      </c>
      <c r="W22" s="171">
        <f t="shared" si="3"/>
        <v>6</v>
      </c>
      <c r="X22" s="168">
        <v>0</v>
      </c>
      <c r="Y22" s="167">
        <v>5389.558372</v>
      </c>
      <c r="Z22" s="166">
        <v>2</v>
      </c>
      <c r="AA22" s="171"/>
      <c r="AB22" s="172">
        <v>3104.159292</v>
      </c>
      <c r="AC22" s="172">
        <v>0</v>
      </c>
      <c r="AD22" s="168">
        <f t="shared" si="4"/>
        <v>0</v>
      </c>
      <c r="AE22" s="171">
        <f t="shared" si="5"/>
        <v>0</v>
      </c>
      <c r="AF22" s="172">
        <v>0</v>
      </c>
      <c r="AG22" s="167">
        <v>0</v>
      </c>
      <c r="AH22" s="172">
        <v>0</v>
      </c>
      <c r="AI22" s="172">
        <v>0</v>
      </c>
      <c r="AJ22" s="171">
        <v>0</v>
      </c>
      <c r="AK22" s="172">
        <v>710.304267</v>
      </c>
      <c r="AL22" s="171">
        <f t="shared" si="6"/>
        <v>23457.491793</v>
      </c>
      <c r="AM22" s="172">
        <v>2578.453657</v>
      </c>
      <c r="AN22" s="172">
        <v>2599.166448</v>
      </c>
      <c r="AO22" s="172">
        <v>18279.871688</v>
      </c>
      <c r="AP22" s="168">
        <f t="shared" si="14"/>
        <v>1874.78</v>
      </c>
      <c r="AQ22" s="168">
        <f t="shared" si="22"/>
        <v>3.74956</v>
      </c>
      <c r="AR22" s="168">
        <f t="shared" si="15"/>
        <v>0.0535651428571429</v>
      </c>
      <c r="AS22" s="168">
        <f t="shared" si="16"/>
        <v>0</v>
      </c>
      <c r="AT22" s="168">
        <f t="shared" si="17"/>
        <v>0</v>
      </c>
      <c r="AU22" s="168">
        <f t="shared" si="23"/>
        <v>1.87478</v>
      </c>
      <c r="AV22" s="168">
        <f t="shared" si="18"/>
        <v>0.02343475</v>
      </c>
      <c r="AW22" s="168">
        <f t="shared" si="8"/>
        <v>3.74956</v>
      </c>
      <c r="AX22" s="169">
        <v>0</v>
      </c>
      <c r="AY22" s="167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58"/>
      <c r="BM22" s="158"/>
      <c r="BN22" s="171"/>
      <c r="BO22" s="171" t="s">
        <v>102</v>
      </c>
    </row>
    <row r="23" s="144" customFormat="1" ht="22.5" customHeight="1" spans="1:67">
      <c r="A23" s="165">
        <v>18</v>
      </c>
      <c r="B23" s="166" t="s">
        <v>106</v>
      </c>
      <c r="C23" s="166" t="s">
        <v>126</v>
      </c>
      <c r="D23" s="166" t="s">
        <v>102</v>
      </c>
      <c r="E23" s="166" t="s">
        <v>102</v>
      </c>
      <c r="F23" s="167">
        <v>55.61</v>
      </c>
      <c r="G23" s="168">
        <f t="shared" si="9"/>
        <v>39.7850311454774</v>
      </c>
      <c r="H23" s="168">
        <f t="shared" si="10"/>
        <v>2212.445582</v>
      </c>
      <c r="I23" s="166">
        <v>3</v>
      </c>
      <c r="J23" s="166">
        <v>3</v>
      </c>
      <c r="K23" s="169"/>
      <c r="L23" s="168">
        <f t="shared" si="11"/>
        <v>333.66</v>
      </c>
      <c r="M23" s="168">
        <f t="shared" si="12"/>
        <v>0</v>
      </c>
      <c r="N23" s="170">
        <f t="shared" si="0"/>
        <v>0</v>
      </c>
      <c r="O23" s="166">
        <v>0</v>
      </c>
      <c r="P23" s="166">
        <v>0</v>
      </c>
      <c r="Q23" s="168">
        <f t="shared" si="13"/>
        <v>111.22</v>
      </c>
      <c r="R23" s="167">
        <v>2192.425982</v>
      </c>
      <c r="S23" s="167">
        <v>0</v>
      </c>
      <c r="T23" s="168">
        <f t="shared" si="1"/>
        <v>333.66</v>
      </c>
      <c r="U23" s="168">
        <f t="shared" si="2"/>
        <v>0</v>
      </c>
      <c r="V23" s="168">
        <f t="shared" si="19"/>
        <v>20.0196</v>
      </c>
      <c r="W23" s="171">
        <f t="shared" si="3"/>
        <v>0</v>
      </c>
      <c r="X23" s="168">
        <v>0</v>
      </c>
      <c r="Y23" s="167">
        <v>0</v>
      </c>
      <c r="Z23" s="166">
        <v>0</v>
      </c>
      <c r="AA23" s="171"/>
      <c r="AB23" s="172">
        <v>0</v>
      </c>
      <c r="AC23" s="172">
        <v>0</v>
      </c>
      <c r="AD23" s="168">
        <f t="shared" si="4"/>
        <v>0</v>
      </c>
      <c r="AE23" s="171">
        <f t="shared" si="5"/>
        <v>0</v>
      </c>
      <c r="AF23" s="172">
        <v>0</v>
      </c>
      <c r="AG23" s="167">
        <v>0</v>
      </c>
      <c r="AH23" s="172">
        <v>0</v>
      </c>
      <c r="AI23" s="172">
        <v>0</v>
      </c>
      <c r="AJ23" s="171">
        <f>L23*IF(I23=1,0.08,IF(I23=2,0.07,IF(I23=3,0.06)))</f>
        <v>20.0196</v>
      </c>
      <c r="AK23" s="172">
        <v>0</v>
      </c>
      <c r="AL23" s="171">
        <f t="shared" si="6"/>
        <v>0</v>
      </c>
      <c r="AM23" s="172">
        <v>0</v>
      </c>
      <c r="AN23" s="172">
        <v>0</v>
      </c>
      <c r="AO23" s="172">
        <v>0</v>
      </c>
      <c r="AP23" s="168">
        <f t="shared" si="14"/>
        <v>111.22</v>
      </c>
      <c r="AQ23" s="168">
        <f t="shared" si="22"/>
        <v>0.11122</v>
      </c>
      <c r="AR23" s="168">
        <f t="shared" si="15"/>
        <v>0.00158885714285714</v>
      </c>
      <c r="AS23" s="168">
        <f t="shared" si="16"/>
        <v>0</v>
      </c>
      <c r="AT23" s="168">
        <f t="shared" si="17"/>
        <v>0</v>
      </c>
      <c r="AU23" s="168">
        <f t="shared" si="23"/>
        <v>0.05561</v>
      </c>
      <c r="AV23" s="168">
        <f t="shared" si="18"/>
        <v>0.000695125</v>
      </c>
      <c r="AW23" s="168">
        <f t="shared" si="8"/>
        <v>0</v>
      </c>
      <c r="AX23" s="169">
        <v>0</v>
      </c>
      <c r="AY23" s="167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58"/>
      <c r="BM23" s="158"/>
      <c r="BN23" s="171"/>
      <c r="BO23" s="171" t="s">
        <v>102</v>
      </c>
    </row>
    <row r="24" s="144" customFormat="1" ht="22.5" customHeight="1" spans="1:67">
      <c r="A24" s="165">
        <v>19</v>
      </c>
      <c r="B24" s="166" t="s">
        <v>106</v>
      </c>
      <c r="C24" s="166" t="s">
        <v>127</v>
      </c>
      <c r="D24" s="166" t="s">
        <v>102</v>
      </c>
      <c r="E24" s="166" t="s">
        <v>102</v>
      </c>
      <c r="F24" s="167">
        <v>25.39</v>
      </c>
      <c r="G24" s="168">
        <f t="shared" si="9"/>
        <v>34.7358547065774</v>
      </c>
      <c r="H24" s="168">
        <f t="shared" si="10"/>
        <v>881.943351</v>
      </c>
      <c r="I24" s="166">
        <v>3</v>
      </c>
      <c r="J24" s="166">
        <v>3</v>
      </c>
      <c r="K24" s="169"/>
      <c r="L24" s="168">
        <f t="shared" si="11"/>
        <v>152.34</v>
      </c>
      <c r="M24" s="168">
        <f t="shared" si="12"/>
        <v>0</v>
      </c>
      <c r="N24" s="170">
        <f t="shared" si="0"/>
        <v>0</v>
      </c>
      <c r="O24" s="166">
        <v>0</v>
      </c>
      <c r="P24" s="166">
        <v>0</v>
      </c>
      <c r="Q24" s="168">
        <f t="shared" si="13"/>
        <v>50.78</v>
      </c>
      <c r="R24" s="167">
        <v>872.802951</v>
      </c>
      <c r="S24" s="167">
        <v>0</v>
      </c>
      <c r="T24" s="168">
        <f t="shared" si="1"/>
        <v>152.34</v>
      </c>
      <c r="U24" s="168">
        <f t="shared" si="2"/>
        <v>0</v>
      </c>
      <c r="V24" s="168">
        <f t="shared" si="19"/>
        <v>9.1404</v>
      </c>
      <c r="W24" s="171">
        <f t="shared" si="3"/>
        <v>0</v>
      </c>
      <c r="X24" s="168">
        <v>0</v>
      </c>
      <c r="Y24" s="167">
        <v>0</v>
      </c>
      <c r="Z24" s="166">
        <v>0</v>
      </c>
      <c r="AA24" s="171"/>
      <c r="AB24" s="172">
        <v>0</v>
      </c>
      <c r="AC24" s="172">
        <v>0</v>
      </c>
      <c r="AD24" s="168">
        <f t="shared" si="4"/>
        <v>0</v>
      </c>
      <c r="AE24" s="171">
        <f t="shared" si="5"/>
        <v>0</v>
      </c>
      <c r="AF24" s="172">
        <v>0</v>
      </c>
      <c r="AG24" s="167">
        <v>0</v>
      </c>
      <c r="AH24" s="172">
        <v>0</v>
      </c>
      <c r="AI24" s="172">
        <v>0</v>
      </c>
      <c r="AJ24" s="171">
        <f>L24*IF(I24=1,0.08,IF(I24=2,0.07,IF(I24=3,0.06)))</f>
        <v>9.1404</v>
      </c>
      <c r="AK24" s="172">
        <v>0</v>
      </c>
      <c r="AL24" s="171">
        <f t="shared" si="6"/>
        <v>0</v>
      </c>
      <c r="AM24" s="172">
        <v>0</v>
      </c>
      <c r="AN24" s="172">
        <v>0</v>
      </c>
      <c r="AO24" s="172">
        <v>0</v>
      </c>
      <c r="AP24" s="168">
        <f t="shared" si="14"/>
        <v>50.78</v>
      </c>
      <c r="AQ24" s="168">
        <f t="shared" si="22"/>
        <v>0.05078</v>
      </c>
      <c r="AR24" s="168">
        <f t="shared" si="15"/>
        <v>0.000725428571428571</v>
      </c>
      <c r="AS24" s="168">
        <f t="shared" si="16"/>
        <v>0</v>
      </c>
      <c r="AT24" s="168">
        <f t="shared" si="17"/>
        <v>0</v>
      </c>
      <c r="AU24" s="168">
        <f t="shared" si="23"/>
        <v>0.02539</v>
      </c>
      <c r="AV24" s="168">
        <f t="shared" si="18"/>
        <v>0.000317375</v>
      </c>
      <c r="AW24" s="168">
        <f t="shared" si="8"/>
        <v>0</v>
      </c>
      <c r="AX24" s="169">
        <v>0</v>
      </c>
      <c r="AY24" s="167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58"/>
      <c r="BM24" s="158"/>
      <c r="BN24" s="171"/>
      <c r="BO24" s="171" t="s">
        <v>102</v>
      </c>
    </row>
    <row r="25" s="144" customFormat="1" ht="22.5" customHeight="1" spans="1:67">
      <c r="A25" s="165">
        <v>20</v>
      </c>
      <c r="B25" s="166" t="s">
        <v>106</v>
      </c>
      <c r="C25" s="166" t="s">
        <v>106</v>
      </c>
      <c r="D25" s="166" t="s">
        <v>128</v>
      </c>
      <c r="E25" s="166" t="s">
        <v>99</v>
      </c>
      <c r="F25" s="167">
        <v>519.52</v>
      </c>
      <c r="G25" s="168">
        <f t="shared" si="9"/>
        <v>50.6379942824915</v>
      </c>
      <c r="H25" s="168">
        <f t="shared" si="10"/>
        <v>26307.45078964</v>
      </c>
      <c r="I25" s="166">
        <v>3</v>
      </c>
      <c r="J25" s="166">
        <v>3</v>
      </c>
      <c r="K25" s="169"/>
      <c r="L25" s="168">
        <f t="shared" si="11"/>
        <v>5642.759344</v>
      </c>
      <c r="M25" s="168">
        <f t="shared" si="12"/>
        <v>2525.639344</v>
      </c>
      <c r="N25" s="170">
        <f t="shared" si="0"/>
        <v>2</v>
      </c>
      <c r="O25" s="166">
        <v>2</v>
      </c>
      <c r="P25" s="166">
        <v>0</v>
      </c>
      <c r="Q25" s="168">
        <f t="shared" si="13"/>
        <v>1039.04</v>
      </c>
      <c r="R25" s="167">
        <v>13263.19896</v>
      </c>
      <c r="S25" s="167">
        <v>0</v>
      </c>
      <c r="T25" s="168">
        <f t="shared" si="1"/>
        <v>3117.12</v>
      </c>
      <c r="U25" s="168">
        <f t="shared" si="2"/>
        <v>0</v>
      </c>
      <c r="V25" s="168">
        <f t="shared" si="19"/>
        <v>2864.20490464</v>
      </c>
      <c r="W25" s="171">
        <f t="shared" si="3"/>
        <v>0</v>
      </c>
      <c r="X25" s="168">
        <v>0</v>
      </c>
      <c r="Y25" s="167">
        <v>0</v>
      </c>
      <c r="Z25" s="166">
        <v>0</v>
      </c>
      <c r="AA25" s="171"/>
      <c r="AB25" s="172">
        <v>2525.639344</v>
      </c>
      <c r="AC25" s="172">
        <v>0</v>
      </c>
      <c r="AD25" s="168">
        <f t="shared" si="4"/>
        <v>0</v>
      </c>
      <c r="AE25" s="171">
        <f t="shared" si="5"/>
        <v>0</v>
      </c>
      <c r="AF25" s="172">
        <v>0</v>
      </c>
      <c r="AG25" s="167">
        <v>0</v>
      </c>
      <c r="AH25" s="172">
        <v>0</v>
      </c>
      <c r="AI25" s="172">
        <v>0</v>
      </c>
      <c r="AJ25" s="171">
        <f>L25*IF(I25=1,0.08,IF(I25=2,0.07,IF(I25=3,0.06)))</f>
        <v>338.56556064</v>
      </c>
      <c r="AK25" s="172">
        <v>0</v>
      </c>
      <c r="AL25" s="171">
        <f t="shared" si="6"/>
        <v>10180.046925</v>
      </c>
      <c r="AM25" s="172">
        <v>0</v>
      </c>
      <c r="AN25" s="172">
        <v>0</v>
      </c>
      <c r="AO25" s="172">
        <v>10180.046925</v>
      </c>
      <c r="AP25" s="168">
        <f t="shared" si="14"/>
        <v>1039.04</v>
      </c>
      <c r="AQ25" s="168">
        <f t="shared" si="22"/>
        <v>1.03904</v>
      </c>
      <c r="AR25" s="168">
        <f t="shared" si="15"/>
        <v>0.0148434285714286</v>
      </c>
      <c r="AS25" s="168">
        <f t="shared" si="16"/>
        <v>0</v>
      </c>
      <c r="AT25" s="168">
        <f t="shared" si="17"/>
        <v>0</v>
      </c>
      <c r="AU25" s="168">
        <f t="shared" si="23"/>
        <v>0.51952</v>
      </c>
      <c r="AV25" s="168">
        <f t="shared" si="18"/>
        <v>0.006494</v>
      </c>
      <c r="AW25" s="168">
        <f t="shared" si="8"/>
        <v>0</v>
      </c>
      <c r="AX25" s="169">
        <v>0</v>
      </c>
      <c r="AY25" s="167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58"/>
      <c r="BM25" s="158"/>
      <c r="BN25" s="171"/>
      <c r="BO25" s="171" t="s">
        <v>102</v>
      </c>
    </row>
    <row r="26" s="144" customFormat="1" ht="22.5" customHeight="1" spans="1:67">
      <c r="A26" s="165">
        <v>21</v>
      </c>
      <c r="B26" s="166" t="s">
        <v>129</v>
      </c>
      <c r="C26" s="166" t="s">
        <v>129</v>
      </c>
      <c r="D26" s="166" t="s">
        <v>128</v>
      </c>
      <c r="E26" s="166" t="s">
        <v>125</v>
      </c>
      <c r="F26" s="167">
        <v>946.52</v>
      </c>
      <c r="G26" s="168">
        <f t="shared" si="9"/>
        <v>44.8251912606178</v>
      </c>
      <c r="H26" s="168">
        <f t="shared" si="10"/>
        <v>42427.940032</v>
      </c>
      <c r="I26" s="166">
        <v>3</v>
      </c>
      <c r="J26" s="166">
        <v>3</v>
      </c>
      <c r="K26" s="169"/>
      <c r="L26" s="168">
        <f t="shared" si="11"/>
        <v>15741.704637</v>
      </c>
      <c r="M26" s="168">
        <f t="shared" si="12"/>
        <v>3958.316451</v>
      </c>
      <c r="N26" s="170">
        <f t="shared" si="0"/>
        <v>2</v>
      </c>
      <c r="O26" s="166">
        <v>2</v>
      </c>
      <c r="P26" s="166">
        <v>0</v>
      </c>
      <c r="Q26" s="168">
        <f t="shared" si="13"/>
        <v>1893.04</v>
      </c>
      <c r="R26" s="167">
        <v>16272.026309</v>
      </c>
      <c r="S26" s="167">
        <v>0</v>
      </c>
      <c r="T26" s="168">
        <f t="shared" si="1"/>
        <v>5679.12</v>
      </c>
      <c r="U26" s="168">
        <f t="shared" si="2"/>
        <v>0</v>
      </c>
      <c r="V26" s="168">
        <f t="shared" si="19"/>
        <v>3958.316451</v>
      </c>
      <c r="W26" s="171">
        <f t="shared" si="3"/>
        <v>6</v>
      </c>
      <c r="X26" s="168">
        <v>0</v>
      </c>
      <c r="Y26" s="167">
        <v>6104.268186</v>
      </c>
      <c r="Z26" s="166">
        <v>2</v>
      </c>
      <c r="AA26" s="171"/>
      <c r="AB26" s="172">
        <v>3958.316451</v>
      </c>
      <c r="AC26" s="172">
        <v>0</v>
      </c>
      <c r="AD26" s="168">
        <f t="shared" si="4"/>
        <v>0</v>
      </c>
      <c r="AE26" s="171">
        <f t="shared" si="5"/>
        <v>0</v>
      </c>
      <c r="AF26" s="172">
        <v>0</v>
      </c>
      <c r="AG26" s="167">
        <v>0</v>
      </c>
      <c r="AH26" s="172">
        <v>0</v>
      </c>
      <c r="AI26" s="172">
        <v>0</v>
      </c>
      <c r="AJ26" s="171">
        <v>0</v>
      </c>
      <c r="AK26" s="172">
        <v>0</v>
      </c>
      <c r="AL26" s="171">
        <f t="shared" si="6"/>
        <v>16093.329086</v>
      </c>
      <c r="AM26" s="172">
        <v>0</v>
      </c>
      <c r="AN26" s="172">
        <v>2383.08185</v>
      </c>
      <c r="AO26" s="172">
        <v>13710.247236</v>
      </c>
      <c r="AP26" s="168">
        <f t="shared" si="14"/>
        <v>1893.04</v>
      </c>
      <c r="AQ26" s="168">
        <f t="shared" si="22"/>
        <v>1.89304</v>
      </c>
      <c r="AR26" s="168">
        <f t="shared" si="15"/>
        <v>0.0270434285714286</v>
      </c>
      <c r="AS26" s="168">
        <f t="shared" si="16"/>
        <v>0</v>
      </c>
      <c r="AT26" s="168">
        <f t="shared" si="17"/>
        <v>0</v>
      </c>
      <c r="AU26" s="168">
        <f t="shared" si="23"/>
        <v>0.94652</v>
      </c>
      <c r="AV26" s="168">
        <f t="shared" si="18"/>
        <v>0.0118315</v>
      </c>
      <c r="AW26" s="168">
        <f t="shared" si="8"/>
        <v>3.78608</v>
      </c>
      <c r="AX26" s="169">
        <v>0</v>
      </c>
      <c r="AY26" s="167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58"/>
      <c r="BM26" s="158"/>
      <c r="BN26" s="171"/>
      <c r="BO26" s="171" t="s">
        <v>102</v>
      </c>
    </row>
    <row r="27" s="144" customFormat="1" ht="22.5" customHeight="1" spans="1:67">
      <c r="A27" s="165">
        <v>22</v>
      </c>
      <c r="B27" s="166" t="s">
        <v>130</v>
      </c>
      <c r="C27" s="166" t="s">
        <v>131</v>
      </c>
      <c r="D27" s="166" t="s">
        <v>102</v>
      </c>
      <c r="E27" s="166" t="s">
        <v>102</v>
      </c>
      <c r="F27" s="167">
        <v>40.41</v>
      </c>
      <c r="G27" s="168">
        <f t="shared" si="9"/>
        <v>23.6251238802277</v>
      </c>
      <c r="H27" s="168">
        <f t="shared" si="10"/>
        <v>954.691256</v>
      </c>
      <c r="I27" s="166">
        <v>3</v>
      </c>
      <c r="J27" s="166">
        <v>3</v>
      </c>
      <c r="K27" s="169"/>
      <c r="L27" s="168">
        <f t="shared" si="11"/>
        <v>242.46</v>
      </c>
      <c r="M27" s="168">
        <f t="shared" si="12"/>
        <v>0</v>
      </c>
      <c r="N27" s="170">
        <f t="shared" si="0"/>
        <v>0</v>
      </c>
      <c r="O27" s="166">
        <v>0</v>
      </c>
      <c r="P27" s="166">
        <v>0</v>
      </c>
      <c r="Q27" s="168">
        <f t="shared" si="13"/>
        <v>80.82</v>
      </c>
      <c r="R27" s="167">
        <v>954.691256</v>
      </c>
      <c r="S27" s="167">
        <v>0</v>
      </c>
      <c r="T27" s="168">
        <f t="shared" si="1"/>
        <v>242.46</v>
      </c>
      <c r="U27" s="168">
        <f t="shared" si="2"/>
        <v>0</v>
      </c>
      <c r="V27" s="168">
        <f t="shared" si="19"/>
        <v>0</v>
      </c>
      <c r="W27" s="171">
        <f t="shared" si="3"/>
        <v>0</v>
      </c>
      <c r="X27" s="168">
        <v>0</v>
      </c>
      <c r="Y27" s="167">
        <v>0</v>
      </c>
      <c r="Z27" s="166">
        <v>0</v>
      </c>
      <c r="AA27" s="171"/>
      <c r="AB27" s="172">
        <v>0</v>
      </c>
      <c r="AC27" s="172">
        <v>0</v>
      </c>
      <c r="AD27" s="168">
        <f t="shared" si="4"/>
        <v>0</v>
      </c>
      <c r="AE27" s="171">
        <f t="shared" si="5"/>
        <v>0</v>
      </c>
      <c r="AF27" s="172">
        <v>0</v>
      </c>
      <c r="AG27" s="167">
        <v>0</v>
      </c>
      <c r="AH27" s="172">
        <v>0</v>
      </c>
      <c r="AI27" s="172">
        <v>0</v>
      </c>
      <c r="AJ27" s="171">
        <v>0</v>
      </c>
      <c r="AK27" s="172">
        <v>0</v>
      </c>
      <c r="AL27" s="171">
        <f t="shared" si="6"/>
        <v>0</v>
      </c>
      <c r="AM27" s="172">
        <v>0</v>
      </c>
      <c r="AN27" s="172">
        <v>0</v>
      </c>
      <c r="AO27" s="172">
        <v>0</v>
      </c>
      <c r="AP27" s="168">
        <f t="shared" si="14"/>
        <v>80.82</v>
      </c>
      <c r="AQ27" s="168">
        <f t="shared" si="22"/>
        <v>0.08082</v>
      </c>
      <c r="AR27" s="168">
        <f t="shared" si="15"/>
        <v>0.00115457142857143</v>
      </c>
      <c r="AS27" s="168">
        <f t="shared" si="16"/>
        <v>0</v>
      </c>
      <c r="AT27" s="168">
        <f t="shared" si="17"/>
        <v>0</v>
      </c>
      <c r="AU27" s="168">
        <f t="shared" si="23"/>
        <v>0.04041</v>
      </c>
      <c r="AV27" s="168">
        <f t="shared" si="18"/>
        <v>0.000505125</v>
      </c>
      <c r="AW27" s="168">
        <f t="shared" si="8"/>
        <v>0</v>
      </c>
      <c r="AX27" s="169">
        <v>0</v>
      </c>
      <c r="AY27" s="167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58"/>
      <c r="BM27" s="158"/>
      <c r="BN27" s="171"/>
      <c r="BO27" s="171" t="s">
        <v>102</v>
      </c>
    </row>
    <row r="28" s="144" customFormat="1" ht="22.5" customHeight="1" spans="1:67">
      <c r="A28" s="165">
        <v>23</v>
      </c>
      <c r="B28" s="166" t="s">
        <v>130</v>
      </c>
      <c r="C28" s="166" t="s">
        <v>130</v>
      </c>
      <c r="D28" s="166" t="s">
        <v>132</v>
      </c>
      <c r="E28" s="166" t="s">
        <v>105</v>
      </c>
      <c r="F28" s="167">
        <v>392.81</v>
      </c>
      <c r="G28" s="168">
        <f t="shared" si="9"/>
        <v>38.5585825080828</v>
      </c>
      <c r="H28" s="168">
        <f t="shared" si="10"/>
        <v>15146.196795</v>
      </c>
      <c r="I28" s="166">
        <v>3</v>
      </c>
      <c r="J28" s="166">
        <v>3</v>
      </c>
      <c r="K28" s="169"/>
      <c r="L28" s="168">
        <f t="shared" si="11"/>
        <v>4531.938323</v>
      </c>
      <c r="M28" s="168">
        <f t="shared" si="12"/>
        <v>2175.078323</v>
      </c>
      <c r="N28" s="170">
        <f t="shared" si="0"/>
        <v>2</v>
      </c>
      <c r="O28" s="166">
        <v>2</v>
      </c>
      <c r="P28" s="166">
        <v>0</v>
      </c>
      <c r="Q28" s="168">
        <f t="shared" si="13"/>
        <v>785.62</v>
      </c>
      <c r="R28" s="167">
        <v>6189.456829</v>
      </c>
      <c r="S28" s="167">
        <v>0</v>
      </c>
      <c r="T28" s="168">
        <f t="shared" si="1"/>
        <v>2356.86</v>
      </c>
      <c r="U28" s="168">
        <f t="shared" si="2"/>
        <v>0</v>
      </c>
      <c r="V28" s="168">
        <f t="shared" si="19"/>
        <v>2175.078323</v>
      </c>
      <c r="W28" s="171">
        <f t="shared" si="3"/>
        <v>0</v>
      </c>
      <c r="X28" s="168">
        <v>0</v>
      </c>
      <c r="Y28" s="167">
        <v>0</v>
      </c>
      <c r="Z28" s="166">
        <v>0</v>
      </c>
      <c r="AA28" s="171"/>
      <c r="AB28" s="172">
        <v>2175.078323</v>
      </c>
      <c r="AC28" s="172">
        <v>0</v>
      </c>
      <c r="AD28" s="168">
        <f t="shared" si="4"/>
        <v>0</v>
      </c>
      <c r="AE28" s="171">
        <f t="shared" si="5"/>
        <v>0</v>
      </c>
      <c r="AF28" s="172">
        <v>0</v>
      </c>
      <c r="AG28" s="167">
        <v>0</v>
      </c>
      <c r="AH28" s="172">
        <v>0</v>
      </c>
      <c r="AI28" s="172">
        <v>0</v>
      </c>
      <c r="AJ28" s="171">
        <v>0</v>
      </c>
      <c r="AK28" s="172">
        <v>0</v>
      </c>
      <c r="AL28" s="171">
        <f t="shared" si="6"/>
        <v>6781.661643</v>
      </c>
      <c r="AM28" s="172">
        <v>0</v>
      </c>
      <c r="AN28" s="172">
        <v>0</v>
      </c>
      <c r="AO28" s="172">
        <v>6781.661643</v>
      </c>
      <c r="AP28" s="168">
        <f t="shared" si="14"/>
        <v>785.62</v>
      </c>
      <c r="AQ28" s="168">
        <f t="shared" si="22"/>
        <v>0.78562</v>
      </c>
      <c r="AR28" s="168">
        <f t="shared" si="15"/>
        <v>0.0112231428571429</v>
      </c>
      <c r="AS28" s="168">
        <f t="shared" si="16"/>
        <v>0</v>
      </c>
      <c r="AT28" s="168">
        <f t="shared" si="17"/>
        <v>0</v>
      </c>
      <c r="AU28" s="168">
        <f t="shared" si="23"/>
        <v>0.39281</v>
      </c>
      <c r="AV28" s="168">
        <f t="shared" si="18"/>
        <v>0.004910125</v>
      </c>
      <c r="AW28" s="168">
        <f t="shared" si="8"/>
        <v>0</v>
      </c>
      <c r="AX28" s="169">
        <v>0</v>
      </c>
      <c r="AY28" s="167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58"/>
      <c r="BM28" s="158"/>
      <c r="BN28" s="171"/>
      <c r="BO28" s="171" t="s">
        <v>102</v>
      </c>
    </row>
    <row r="29" s="144" customFormat="1" ht="22.5" customHeight="1" spans="1:67">
      <c r="A29" s="165">
        <v>24</v>
      </c>
      <c r="B29" s="166" t="s">
        <v>130</v>
      </c>
      <c r="C29" s="166" t="s">
        <v>130</v>
      </c>
      <c r="D29" s="166" t="s">
        <v>125</v>
      </c>
      <c r="E29" s="166" t="s">
        <v>132</v>
      </c>
      <c r="F29" s="167">
        <v>837.91</v>
      </c>
      <c r="G29" s="168">
        <f t="shared" si="9"/>
        <v>34.6090033571625</v>
      </c>
      <c r="H29" s="168">
        <f t="shared" si="10"/>
        <v>28999.230003</v>
      </c>
      <c r="I29" s="166">
        <v>3</v>
      </c>
      <c r="J29" s="166">
        <v>3</v>
      </c>
      <c r="K29" s="169"/>
      <c r="L29" s="168">
        <f t="shared" si="11"/>
        <v>9228.581861</v>
      </c>
      <c r="M29" s="168">
        <f t="shared" si="12"/>
        <v>4201.121861</v>
      </c>
      <c r="N29" s="170">
        <f t="shared" si="0"/>
        <v>2</v>
      </c>
      <c r="O29" s="166">
        <v>2</v>
      </c>
      <c r="P29" s="166">
        <v>0</v>
      </c>
      <c r="Q29" s="168">
        <f t="shared" si="13"/>
        <v>1675.82</v>
      </c>
      <c r="R29" s="167">
        <v>14189.051275</v>
      </c>
      <c r="S29" s="167">
        <v>0</v>
      </c>
      <c r="T29" s="168">
        <f t="shared" si="1"/>
        <v>5027.46</v>
      </c>
      <c r="U29" s="168">
        <f t="shared" si="2"/>
        <v>0</v>
      </c>
      <c r="V29" s="168">
        <f t="shared" si="19"/>
        <v>4201.121861</v>
      </c>
      <c r="W29" s="171">
        <f t="shared" si="3"/>
        <v>0</v>
      </c>
      <c r="X29" s="168">
        <v>0</v>
      </c>
      <c r="Y29" s="167">
        <v>0</v>
      </c>
      <c r="Z29" s="166">
        <v>0</v>
      </c>
      <c r="AA29" s="171"/>
      <c r="AB29" s="172">
        <v>4201.121861</v>
      </c>
      <c r="AC29" s="172">
        <v>0</v>
      </c>
      <c r="AD29" s="168">
        <f t="shared" si="4"/>
        <v>0</v>
      </c>
      <c r="AE29" s="171">
        <f t="shared" si="5"/>
        <v>0</v>
      </c>
      <c r="AF29" s="172">
        <v>0</v>
      </c>
      <c r="AG29" s="167">
        <v>0</v>
      </c>
      <c r="AH29" s="172">
        <v>0</v>
      </c>
      <c r="AI29" s="172">
        <v>0</v>
      </c>
      <c r="AJ29" s="171">
        <v>0</v>
      </c>
      <c r="AK29" s="172">
        <v>81.862466</v>
      </c>
      <c r="AL29" s="171">
        <f t="shared" si="6"/>
        <v>10527.194401</v>
      </c>
      <c r="AM29" s="172">
        <v>0</v>
      </c>
      <c r="AN29" s="172">
        <v>0</v>
      </c>
      <c r="AO29" s="172">
        <v>10527.194401</v>
      </c>
      <c r="AP29" s="168">
        <f t="shared" si="14"/>
        <v>1675.82</v>
      </c>
      <c r="AQ29" s="168">
        <f t="shared" si="22"/>
        <v>1.67582</v>
      </c>
      <c r="AR29" s="168">
        <f t="shared" si="15"/>
        <v>0.0239402857142857</v>
      </c>
      <c r="AS29" s="168">
        <f t="shared" si="16"/>
        <v>0</v>
      </c>
      <c r="AT29" s="168">
        <f t="shared" si="17"/>
        <v>0</v>
      </c>
      <c r="AU29" s="168">
        <f t="shared" si="23"/>
        <v>0.83791</v>
      </c>
      <c r="AV29" s="168">
        <f t="shared" si="18"/>
        <v>0.010473875</v>
      </c>
      <c r="AW29" s="168">
        <f t="shared" si="8"/>
        <v>0</v>
      </c>
      <c r="AX29" s="169">
        <v>0</v>
      </c>
      <c r="AY29" s="167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58"/>
      <c r="BM29" s="158"/>
      <c r="BN29" s="171"/>
      <c r="BO29" s="171" t="s">
        <v>102</v>
      </c>
    </row>
    <row r="30" s="144" customFormat="1" ht="22.5" customHeight="1" spans="1:67">
      <c r="A30" s="165">
        <v>25</v>
      </c>
      <c r="B30" s="166" t="s">
        <v>133</v>
      </c>
      <c r="C30" s="166" t="s">
        <v>133</v>
      </c>
      <c r="D30" s="166" t="s">
        <v>125</v>
      </c>
      <c r="E30" s="166" t="s">
        <v>116</v>
      </c>
      <c r="F30" s="167">
        <v>469.39</v>
      </c>
      <c r="G30" s="168">
        <f t="shared" si="9"/>
        <v>16.9613193892073</v>
      </c>
      <c r="H30" s="168">
        <f t="shared" si="10"/>
        <v>7961.4737081</v>
      </c>
      <c r="I30" s="166">
        <v>3</v>
      </c>
      <c r="J30" s="166">
        <v>3</v>
      </c>
      <c r="K30" s="169"/>
      <c r="L30" s="168">
        <f t="shared" si="11"/>
        <v>5860.992085</v>
      </c>
      <c r="M30" s="168">
        <f t="shared" si="12"/>
        <v>3044.652085</v>
      </c>
      <c r="N30" s="170">
        <f t="shared" si="0"/>
        <v>2</v>
      </c>
      <c r="O30" s="166">
        <v>2</v>
      </c>
      <c r="P30" s="166">
        <v>0</v>
      </c>
      <c r="Q30" s="168">
        <f t="shared" si="13"/>
        <v>938.78</v>
      </c>
      <c r="R30" s="167">
        <v>4539.524686</v>
      </c>
      <c r="S30" s="167">
        <v>0</v>
      </c>
      <c r="T30" s="168">
        <f t="shared" si="1"/>
        <v>2816.34</v>
      </c>
      <c r="U30" s="168">
        <f t="shared" si="2"/>
        <v>0</v>
      </c>
      <c r="V30" s="168">
        <f t="shared" si="19"/>
        <v>3396.3116101</v>
      </c>
      <c r="W30" s="171">
        <f t="shared" si="3"/>
        <v>0</v>
      </c>
      <c r="X30" s="168">
        <v>0</v>
      </c>
      <c r="Y30" s="167">
        <v>0</v>
      </c>
      <c r="Z30" s="166">
        <v>0</v>
      </c>
      <c r="AA30" s="171"/>
      <c r="AB30" s="172">
        <v>3044.652085</v>
      </c>
      <c r="AC30" s="172">
        <v>0</v>
      </c>
      <c r="AD30" s="168">
        <f t="shared" si="4"/>
        <v>0</v>
      </c>
      <c r="AE30" s="171">
        <f t="shared" si="5"/>
        <v>0</v>
      </c>
      <c r="AF30" s="172">
        <v>0</v>
      </c>
      <c r="AG30" s="167">
        <v>0</v>
      </c>
      <c r="AH30" s="172">
        <v>0</v>
      </c>
      <c r="AI30" s="172">
        <v>0</v>
      </c>
      <c r="AJ30" s="171">
        <f>L30*IF(I30=1,0.08,IF(I30=2,0.07,IF(I30=3,0.06)))</f>
        <v>351.6595251</v>
      </c>
      <c r="AK30" s="172">
        <v>0</v>
      </c>
      <c r="AL30" s="171">
        <f t="shared" si="6"/>
        <v>25.637412</v>
      </c>
      <c r="AM30" s="172">
        <v>0</v>
      </c>
      <c r="AN30" s="172">
        <v>0</v>
      </c>
      <c r="AO30" s="172">
        <v>25.637412</v>
      </c>
      <c r="AP30" s="168">
        <f t="shared" si="14"/>
        <v>938.78</v>
      </c>
      <c r="AQ30" s="168">
        <f t="shared" si="22"/>
        <v>0.93878</v>
      </c>
      <c r="AR30" s="168">
        <f t="shared" si="15"/>
        <v>0.0134111428571429</v>
      </c>
      <c r="AS30" s="168">
        <f t="shared" si="16"/>
        <v>0</v>
      </c>
      <c r="AT30" s="168">
        <f t="shared" si="17"/>
        <v>0</v>
      </c>
      <c r="AU30" s="168">
        <f t="shared" si="23"/>
        <v>0.46939</v>
      </c>
      <c r="AV30" s="168">
        <f t="shared" si="18"/>
        <v>0.005867375</v>
      </c>
      <c r="AW30" s="168">
        <f t="shared" si="8"/>
        <v>0</v>
      </c>
      <c r="AX30" s="169">
        <v>0</v>
      </c>
      <c r="AY30" s="167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58"/>
      <c r="BM30" s="158"/>
      <c r="BN30" s="171"/>
      <c r="BO30" s="171" t="s">
        <v>102</v>
      </c>
    </row>
    <row r="31" s="144" customFormat="1" ht="22.5" customHeight="1" spans="1:67">
      <c r="A31" s="165">
        <v>26</v>
      </c>
      <c r="B31" s="166" t="s">
        <v>133</v>
      </c>
      <c r="C31" s="166" t="s">
        <v>134</v>
      </c>
      <c r="D31" s="166" t="s">
        <v>102</v>
      </c>
      <c r="E31" s="166" t="s">
        <v>102</v>
      </c>
      <c r="F31" s="167">
        <v>6.59</v>
      </c>
      <c r="G31" s="168">
        <f t="shared" si="9"/>
        <v>10.3741708649469</v>
      </c>
      <c r="H31" s="168">
        <f t="shared" si="10"/>
        <v>68.365786</v>
      </c>
      <c r="I31" s="166">
        <v>3</v>
      </c>
      <c r="J31" s="166">
        <v>3</v>
      </c>
      <c r="K31" s="169"/>
      <c r="L31" s="168">
        <f t="shared" si="11"/>
        <v>39.54</v>
      </c>
      <c r="M31" s="168">
        <f t="shared" si="12"/>
        <v>0</v>
      </c>
      <c r="N31" s="170">
        <f t="shared" si="0"/>
        <v>0</v>
      </c>
      <c r="O31" s="166">
        <v>0</v>
      </c>
      <c r="P31" s="166">
        <v>0</v>
      </c>
      <c r="Q31" s="168">
        <f t="shared" si="13"/>
        <v>13.18</v>
      </c>
      <c r="R31" s="167">
        <v>65.993386</v>
      </c>
      <c r="S31" s="167">
        <v>0</v>
      </c>
      <c r="T31" s="168">
        <f t="shared" si="1"/>
        <v>39.54</v>
      </c>
      <c r="U31" s="168">
        <f t="shared" si="2"/>
        <v>0</v>
      </c>
      <c r="V31" s="168">
        <f t="shared" si="19"/>
        <v>2.3724</v>
      </c>
      <c r="W31" s="171">
        <f t="shared" si="3"/>
        <v>0</v>
      </c>
      <c r="X31" s="168">
        <v>0</v>
      </c>
      <c r="Y31" s="167">
        <v>0</v>
      </c>
      <c r="Z31" s="166">
        <v>0</v>
      </c>
      <c r="AA31" s="171"/>
      <c r="AB31" s="172">
        <v>0</v>
      </c>
      <c r="AC31" s="172">
        <v>0</v>
      </c>
      <c r="AD31" s="168">
        <f t="shared" si="4"/>
        <v>0</v>
      </c>
      <c r="AE31" s="171">
        <f t="shared" si="5"/>
        <v>0</v>
      </c>
      <c r="AF31" s="172">
        <v>0</v>
      </c>
      <c r="AG31" s="167">
        <v>0</v>
      </c>
      <c r="AH31" s="172">
        <v>0</v>
      </c>
      <c r="AI31" s="172">
        <v>0</v>
      </c>
      <c r="AJ31" s="171">
        <f>L31*IF(I31=1,0.08,IF(I31=2,0.07,IF(I31=3,0.06)))</f>
        <v>2.3724</v>
      </c>
      <c r="AK31" s="172">
        <v>0</v>
      </c>
      <c r="AL31" s="171">
        <f t="shared" si="6"/>
        <v>0</v>
      </c>
      <c r="AM31" s="172">
        <v>0</v>
      </c>
      <c r="AN31" s="172">
        <v>0</v>
      </c>
      <c r="AO31" s="172">
        <v>0</v>
      </c>
      <c r="AP31" s="168">
        <f t="shared" si="14"/>
        <v>13.18</v>
      </c>
      <c r="AQ31" s="168">
        <f t="shared" si="22"/>
        <v>0.01318</v>
      </c>
      <c r="AR31" s="168">
        <f t="shared" si="15"/>
        <v>0.000188285714285714</v>
      </c>
      <c r="AS31" s="168">
        <f t="shared" si="16"/>
        <v>0</v>
      </c>
      <c r="AT31" s="168">
        <f t="shared" si="17"/>
        <v>0</v>
      </c>
      <c r="AU31" s="168">
        <f t="shared" si="23"/>
        <v>0.00659</v>
      </c>
      <c r="AV31" s="168">
        <f t="shared" si="18"/>
        <v>8.2375e-5</v>
      </c>
      <c r="AW31" s="168">
        <f t="shared" si="8"/>
        <v>0</v>
      </c>
      <c r="AX31" s="169">
        <v>0</v>
      </c>
      <c r="AY31" s="167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58"/>
      <c r="BM31" s="158"/>
      <c r="BN31" s="171"/>
      <c r="BO31" s="171" t="s">
        <v>102</v>
      </c>
    </row>
    <row r="32" s="144" customFormat="1" ht="22.5" customHeight="1" spans="1:67">
      <c r="A32" s="165">
        <v>27</v>
      </c>
      <c r="B32" s="166" t="s">
        <v>135</v>
      </c>
      <c r="C32" s="166" t="s">
        <v>136</v>
      </c>
      <c r="D32" s="166" t="s">
        <v>102</v>
      </c>
      <c r="E32" s="166" t="s">
        <v>102</v>
      </c>
      <c r="F32" s="167">
        <v>34.8</v>
      </c>
      <c r="G32" s="168">
        <f t="shared" si="9"/>
        <v>27.644528045977</v>
      </c>
      <c r="H32" s="168">
        <f t="shared" si="10"/>
        <v>962.029576</v>
      </c>
      <c r="I32" s="166">
        <v>3</v>
      </c>
      <c r="J32" s="166">
        <v>3</v>
      </c>
      <c r="K32" s="169"/>
      <c r="L32" s="168">
        <f t="shared" si="11"/>
        <v>208.8</v>
      </c>
      <c r="M32" s="168">
        <f t="shared" si="12"/>
        <v>0</v>
      </c>
      <c r="N32" s="170">
        <f t="shared" si="0"/>
        <v>0</v>
      </c>
      <c r="O32" s="166">
        <v>0</v>
      </c>
      <c r="P32" s="166">
        <v>0</v>
      </c>
      <c r="Q32" s="168">
        <f t="shared" si="13"/>
        <v>69.6</v>
      </c>
      <c r="R32" s="167">
        <v>962.029576</v>
      </c>
      <c r="S32" s="167">
        <v>0</v>
      </c>
      <c r="T32" s="168">
        <f t="shared" si="1"/>
        <v>208.8</v>
      </c>
      <c r="U32" s="168">
        <f t="shared" si="2"/>
        <v>0</v>
      </c>
      <c r="V32" s="168">
        <f t="shared" si="19"/>
        <v>0</v>
      </c>
      <c r="W32" s="171">
        <f t="shared" si="3"/>
        <v>0</v>
      </c>
      <c r="X32" s="168">
        <v>0</v>
      </c>
      <c r="Y32" s="167">
        <v>0</v>
      </c>
      <c r="Z32" s="166">
        <v>0</v>
      </c>
      <c r="AA32" s="171"/>
      <c r="AB32" s="172">
        <v>0</v>
      </c>
      <c r="AC32" s="172">
        <v>0</v>
      </c>
      <c r="AD32" s="168">
        <f t="shared" si="4"/>
        <v>0</v>
      </c>
      <c r="AE32" s="171">
        <f t="shared" si="5"/>
        <v>0</v>
      </c>
      <c r="AF32" s="172">
        <v>0</v>
      </c>
      <c r="AG32" s="167">
        <v>0</v>
      </c>
      <c r="AH32" s="172">
        <v>0</v>
      </c>
      <c r="AI32" s="172">
        <v>0</v>
      </c>
      <c r="AJ32" s="171">
        <v>0</v>
      </c>
      <c r="AK32" s="172">
        <v>0</v>
      </c>
      <c r="AL32" s="171">
        <f t="shared" si="6"/>
        <v>0</v>
      </c>
      <c r="AM32" s="172">
        <v>0</v>
      </c>
      <c r="AN32" s="172">
        <v>0</v>
      </c>
      <c r="AO32" s="172">
        <v>0</v>
      </c>
      <c r="AP32" s="168">
        <f t="shared" si="14"/>
        <v>69.6</v>
      </c>
      <c r="AQ32" s="168">
        <f t="shared" si="22"/>
        <v>0.0696</v>
      </c>
      <c r="AR32" s="168">
        <f t="shared" si="15"/>
        <v>0.000994285714285714</v>
      </c>
      <c r="AS32" s="168">
        <f t="shared" si="16"/>
        <v>0</v>
      </c>
      <c r="AT32" s="168">
        <f t="shared" si="17"/>
        <v>0</v>
      </c>
      <c r="AU32" s="168">
        <f t="shared" si="23"/>
        <v>0.0348</v>
      </c>
      <c r="AV32" s="168">
        <f t="shared" si="18"/>
        <v>0.000435</v>
      </c>
      <c r="AW32" s="168">
        <f t="shared" si="8"/>
        <v>0</v>
      </c>
      <c r="AX32" s="169">
        <v>0</v>
      </c>
      <c r="AY32" s="167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58"/>
      <c r="BM32" s="158"/>
      <c r="BN32" s="171"/>
      <c r="BO32" s="171" t="s">
        <v>102</v>
      </c>
    </row>
    <row r="33" s="144" customFormat="1" ht="22.5" customHeight="1" spans="1:67">
      <c r="A33" s="165">
        <v>28</v>
      </c>
      <c r="B33" s="166" t="s">
        <v>135</v>
      </c>
      <c r="C33" s="166" t="s">
        <v>135</v>
      </c>
      <c r="D33" s="166" t="s">
        <v>125</v>
      </c>
      <c r="E33" s="166" t="s">
        <v>137</v>
      </c>
      <c r="F33" s="167">
        <v>413.3</v>
      </c>
      <c r="G33" s="168">
        <f t="shared" si="9"/>
        <v>38.2161474885071</v>
      </c>
      <c r="H33" s="168">
        <f t="shared" si="10"/>
        <v>15794.733757</v>
      </c>
      <c r="I33" s="166">
        <v>3</v>
      </c>
      <c r="J33" s="166">
        <v>3</v>
      </c>
      <c r="K33" s="169"/>
      <c r="L33" s="168">
        <f t="shared" si="11"/>
        <v>4645.255549</v>
      </c>
      <c r="M33" s="168">
        <f t="shared" si="12"/>
        <v>2165.455549</v>
      </c>
      <c r="N33" s="170">
        <f t="shared" si="0"/>
        <v>2</v>
      </c>
      <c r="O33" s="166">
        <v>2</v>
      </c>
      <c r="P33" s="166">
        <v>0</v>
      </c>
      <c r="Q33" s="168">
        <f t="shared" si="13"/>
        <v>826.6</v>
      </c>
      <c r="R33" s="167">
        <v>6528.911511</v>
      </c>
      <c r="S33" s="167">
        <v>0</v>
      </c>
      <c r="T33" s="168">
        <f t="shared" si="1"/>
        <v>2479.8</v>
      </c>
      <c r="U33" s="168">
        <f t="shared" si="2"/>
        <v>0</v>
      </c>
      <c r="V33" s="168">
        <f t="shared" si="19"/>
        <v>2165.455549</v>
      </c>
      <c r="W33" s="171">
        <f t="shared" si="3"/>
        <v>0</v>
      </c>
      <c r="X33" s="168">
        <v>0</v>
      </c>
      <c r="Y33" s="167">
        <v>0</v>
      </c>
      <c r="Z33" s="166">
        <v>0</v>
      </c>
      <c r="AA33" s="171"/>
      <c r="AB33" s="172">
        <v>2165.455549</v>
      </c>
      <c r="AC33" s="172">
        <v>0</v>
      </c>
      <c r="AD33" s="168">
        <f t="shared" si="4"/>
        <v>0</v>
      </c>
      <c r="AE33" s="171">
        <f t="shared" si="5"/>
        <v>0</v>
      </c>
      <c r="AF33" s="172">
        <v>0</v>
      </c>
      <c r="AG33" s="167">
        <v>0</v>
      </c>
      <c r="AH33" s="172">
        <v>0</v>
      </c>
      <c r="AI33" s="172">
        <v>0</v>
      </c>
      <c r="AJ33" s="171">
        <v>0</v>
      </c>
      <c r="AK33" s="172">
        <v>0</v>
      </c>
      <c r="AL33" s="171">
        <f t="shared" si="6"/>
        <v>7100.366697</v>
      </c>
      <c r="AM33" s="172">
        <v>0</v>
      </c>
      <c r="AN33" s="172">
        <v>0</v>
      </c>
      <c r="AO33" s="172">
        <v>7100.366697</v>
      </c>
      <c r="AP33" s="168">
        <f t="shared" si="14"/>
        <v>826.6</v>
      </c>
      <c r="AQ33" s="168">
        <f t="shared" si="22"/>
        <v>0.8266</v>
      </c>
      <c r="AR33" s="168">
        <f t="shared" si="15"/>
        <v>0.0118085714285714</v>
      </c>
      <c r="AS33" s="168">
        <f t="shared" si="16"/>
        <v>0</v>
      </c>
      <c r="AT33" s="168">
        <f t="shared" si="17"/>
        <v>0</v>
      </c>
      <c r="AU33" s="168">
        <f t="shared" si="23"/>
        <v>0.4133</v>
      </c>
      <c r="AV33" s="168">
        <f t="shared" si="18"/>
        <v>0.00516625</v>
      </c>
      <c r="AW33" s="168">
        <f t="shared" si="8"/>
        <v>0</v>
      </c>
      <c r="AX33" s="169">
        <v>0</v>
      </c>
      <c r="AY33" s="167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58"/>
      <c r="BM33" s="158"/>
      <c r="BN33" s="171"/>
      <c r="BO33" s="171" t="s">
        <v>102</v>
      </c>
    </row>
    <row r="34" s="144" customFormat="1" ht="22.5" customHeight="1" spans="1:67">
      <c r="A34" s="165">
        <v>29</v>
      </c>
      <c r="B34" s="166" t="s">
        <v>135</v>
      </c>
      <c r="C34" s="166" t="s">
        <v>135</v>
      </c>
      <c r="D34" s="166" t="s">
        <v>137</v>
      </c>
      <c r="E34" s="166" t="s">
        <v>132</v>
      </c>
      <c r="F34" s="167">
        <v>511.14</v>
      </c>
      <c r="G34" s="168">
        <f t="shared" si="9"/>
        <v>28.2663282623156</v>
      </c>
      <c r="H34" s="168">
        <f t="shared" si="10"/>
        <v>14448.051028</v>
      </c>
      <c r="I34" s="166">
        <v>3</v>
      </c>
      <c r="J34" s="166">
        <v>3</v>
      </c>
      <c r="K34" s="170"/>
      <c r="L34" s="168">
        <f t="shared" si="11"/>
        <v>6012.566053</v>
      </c>
      <c r="M34" s="168">
        <f t="shared" si="12"/>
        <v>2945.726053</v>
      </c>
      <c r="N34" s="170">
        <f t="shared" si="0"/>
        <v>2</v>
      </c>
      <c r="O34" s="166">
        <v>2</v>
      </c>
      <c r="P34" s="166">
        <v>0</v>
      </c>
      <c r="Q34" s="168">
        <f t="shared" si="13"/>
        <v>1022.28</v>
      </c>
      <c r="R34" s="167">
        <v>7155.579775</v>
      </c>
      <c r="S34" s="167">
        <v>0</v>
      </c>
      <c r="T34" s="168">
        <f t="shared" si="1"/>
        <v>3066.84</v>
      </c>
      <c r="U34" s="168">
        <f t="shared" si="2"/>
        <v>0</v>
      </c>
      <c r="V34" s="168">
        <f t="shared" si="19"/>
        <v>2945.726053</v>
      </c>
      <c r="W34" s="171">
        <f t="shared" si="3"/>
        <v>0</v>
      </c>
      <c r="X34" s="168">
        <v>0</v>
      </c>
      <c r="Y34" s="167">
        <v>0</v>
      </c>
      <c r="Z34" s="166">
        <v>0</v>
      </c>
      <c r="AA34" s="171"/>
      <c r="AB34" s="172">
        <v>2945.726053</v>
      </c>
      <c r="AC34" s="172">
        <v>0</v>
      </c>
      <c r="AD34" s="168">
        <f t="shared" si="4"/>
        <v>0</v>
      </c>
      <c r="AE34" s="171">
        <f t="shared" si="5"/>
        <v>0</v>
      </c>
      <c r="AF34" s="172">
        <v>0</v>
      </c>
      <c r="AG34" s="167">
        <v>0</v>
      </c>
      <c r="AH34" s="172">
        <v>0</v>
      </c>
      <c r="AI34" s="172">
        <v>0</v>
      </c>
      <c r="AJ34" s="171">
        <v>0</v>
      </c>
      <c r="AK34" s="172">
        <v>0</v>
      </c>
      <c r="AL34" s="171">
        <f t="shared" si="6"/>
        <v>4346.7452</v>
      </c>
      <c r="AM34" s="172">
        <v>0</v>
      </c>
      <c r="AN34" s="172">
        <v>0</v>
      </c>
      <c r="AO34" s="172">
        <v>4346.7452</v>
      </c>
      <c r="AP34" s="168">
        <f t="shared" si="14"/>
        <v>1022.28</v>
      </c>
      <c r="AQ34" s="168">
        <f t="shared" si="22"/>
        <v>1.02228</v>
      </c>
      <c r="AR34" s="168">
        <f t="shared" si="15"/>
        <v>0.014604</v>
      </c>
      <c r="AS34" s="168">
        <f t="shared" si="16"/>
        <v>0</v>
      </c>
      <c r="AT34" s="168">
        <f t="shared" si="17"/>
        <v>0</v>
      </c>
      <c r="AU34" s="168">
        <f t="shared" si="23"/>
        <v>0.51114</v>
      </c>
      <c r="AV34" s="168">
        <f t="shared" si="18"/>
        <v>0.00638925</v>
      </c>
      <c r="AW34" s="168">
        <f t="shared" si="8"/>
        <v>0</v>
      </c>
      <c r="AX34" s="169">
        <v>0</v>
      </c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58"/>
      <c r="BM34" s="158"/>
      <c r="BN34" s="171"/>
      <c r="BO34" s="171" t="s">
        <v>102</v>
      </c>
    </row>
    <row r="35" s="144" customFormat="1" ht="22.5" customHeight="1" spans="1:67">
      <c r="A35" s="165">
        <v>30</v>
      </c>
      <c r="B35" s="166" t="s">
        <v>138</v>
      </c>
      <c r="C35" s="166" t="s">
        <v>138</v>
      </c>
      <c r="D35" s="166" t="s">
        <v>137</v>
      </c>
      <c r="E35" s="166" t="s">
        <v>132</v>
      </c>
      <c r="F35" s="167">
        <v>479.34</v>
      </c>
      <c r="G35" s="168">
        <f t="shared" si="9"/>
        <v>32.4054611173697</v>
      </c>
      <c r="H35" s="168">
        <f t="shared" si="10"/>
        <v>15533.233732</v>
      </c>
      <c r="I35" s="166">
        <v>3</v>
      </c>
      <c r="J35" s="166">
        <v>3</v>
      </c>
      <c r="K35" s="170"/>
      <c r="L35" s="168">
        <f t="shared" si="11"/>
        <v>5574.886848</v>
      </c>
      <c r="M35" s="168">
        <f t="shared" si="12"/>
        <v>2698.846848</v>
      </c>
      <c r="N35" s="170">
        <f t="shared" si="0"/>
        <v>2</v>
      </c>
      <c r="O35" s="166">
        <v>2</v>
      </c>
      <c r="P35" s="166">
        <v>0</v>
      </c>
      <c r="Q35" s="168">
        <f t="shared" si="13"/>
        <v>958.68</v>
      </c>
      <c r="R35" s="167">
        <v>7238.378181</v>
      </c>
      <c r="S35" s="167">
        <v>0</v>
      </c>
      <c r="T35" s="168">
        <f t="shared" si="1"/>
        <v>2876.04</v>
      </c>
      <c r="U35" s="168">
        <f t="shared" si="2"/>
        <v>0</v>
      </c>
      <c r="V35" s="168">
        <f t="shared" si="19"/>
        <v>2698.846848</v>
      </c>
      <c r="W35" s="171">
        <f t="shared" si="3"/>
        <v>0</v>
      </c>
      <c r="X35" s="168">
        <v>0</v>
      </c>
      <c r="Y35" s="167">
        <v>0</v>
      </c>
      <c r="Z35" s="166">
        <v>0</v>
      </c>
      <c r="AA35" s="171"/>
      <c r="AB35" s="172">
        <v>2698.846848</v>
      </c>
      <c r="AC35" s="172">
        <v>0</v>
      </c>
      <c r="AD35" s="168">
        <f t="shared" si="4"/>
        <v>0</v>
      </c>
      <c r="AE35" s="171">
        <f t="shared" si="5"/>
        <v>0</v>
      </c>
      <c r="AF35" s="172">
        <v>0</v>
      </c>
      <c r="AG35" s="167">
        <v>0</v>
      </c>
      <c r="AH35" s="172">
        <v>0</v>
      </c>
      <c r="AI35" s="172">
        <v>0</v>
      </c>
      <c r="AJ35" s="171">
        <v>0</v>
      </c>
      <c r="AK35" s="172">
        <v>0</v>
      </c>
      <c r="AL35" s="171">
        <f t="shared" si="6"/>
        <v>5596.008703</v>
      </c>
      <c r="AM35" s="172">
        <v>0</v>
      </c>
      <c r="AN35" s="172">
        <v>0</v>
      </c>
      <c r="AO35" s="172">
        <v>5596.008703</v>
      </c>
      <c r="AP35" s="168">
        <f t="shared" si="14"/>
        <v>958.68</v>
      </c>
      <c r="AQ35" s="168">
        <f t="shared" si="22"/>
        <v>0.95868</v>
      </c>
      <c r="AR35" s="168">
        <f t="shared" si="15"/>
        <v>0.0136954285714286</v>
      </c>
      <c r="AS35" s="168">
        <f t="shared" si="16"/>
        <v>0</v>
      </c>
      <c r="AT35" s="168">
        <f t="shared" si="17"/>
        <v>0</v>
      </c>
      <c r="AU35" s="168">
        <f t="shared" si="23"/>
        <v>0.47934</v>
      </c>
      <c r="AV35" s="168">
        <f t="shared" si="18"/>
        <v>0.00599175</v>
      </c>
      <c r="AW35" s="168">
        <f t="shared" si="8"/>
        <v>0</v>
      </c>
      <c r="AX35" s="169">
        <v>0</v>
      </c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58"/>
      <c r="BM35" s="158"/>
      <c r="BN35" s="171"/>
      <c r="BO35" s="171" t="s">
        <v>102</v>
      </c>
    </row>
    <row r="36" s="144" customFormat="1" ht="22.5" customHeight="1" spans="1:67">
      <c r="A36" s="165">
        <v>31</v>
      </c>
      <c r="B36" s="166" t="s">
        <v>138</v>
      </c>
      <c r="C36" s="166" t="s">
        <v>138</v>
      </c>
      <c r="D36" s="166" t="s">
        <v>125</v>
      </c>
      <c r="E36" s="166" t="s">
        <v>137</v>
      </c>
      <c r="F36" s="167">
        <v>405.95</v>
      </c>
      <c r="G36" s="168">
        <f t="shared" si="9"/>
        <v>38.8370043650696</v>
      </c>
      <c r="H36" s="168">
        <f t="shared" si="10"/>
        <v>15765.881922</v>
      </c>
      <c r="I36" s="166">
        <v>3</v>
      </c>
      <c r="J36" s="166">
        <v>3</v>
      </c>
      <c r="K36" s="170"/>
      <c r="L36" s="168">
        <f t="shared" si="11"/>
        <v>5859.616215</v>
      </c>
      <c r="M36" s="168">
        <f t="shared" si="12"/>
        <v>2627.074961</v>
      </c>
      <c r="N36" s="170">
        <f t="shared" si="0"/>
        <v>2</v>
      </c>
      <c r="O36" s="166">
        <v>2</v>
      </c>
      <c r="P36" s="166">
        <v>0</v>
      </c>
      <c r="Q36" s="168">
        <f t="shared" si="13"/>
        <v>811.9</v>
      </c>
      <c r="R36" s="167">
        <v>5729.534583</v>
      </c>
      <c r="S36" s="167">
        <v>0</v>
      </c>
      <c r="T36" s="168">
        <f t="shared" si="1"/>
        <v>2435.7</v>
      </c>
      <c r="U36" s="168">
        <f t="shared" si="2"/>
        <v>0</v>
      </c>
      <c r="V36" s="168">
        <f t="shared" si="19"/>
        <v>2627.074961</v>
      </c>
      <c r="W36" s="171">
        <f t="shared" si="3"/>
        <v>3</v>
      </c>
      <c r="X36" s="168">
        <v>0</v>
      </c>
      <c r="Y36" s="167">
        <v>796.841254</v>
      </c>
      <c r="Z36" s="166">
        <v>1</v>
      </c>
      <c r="AA36" s="171"/>
      <c r="AB36" s="172">
        <v>2126.644469</v>
      </c>
      <c r="AC36" s="172">
        <v>250.215246</v>
      </c>
      <c r="AD36" s="168">
        <f t="shared" si="4"/>
        <v>500.430492</v>
      </c>
      <c r="AE36" s="171">
        <f t="shared" si="5"/>
        <v>250.215246</v>
      </c>
      <c r="AF36" s="172">
        <v>0</v>
      </c>
      <c r="AG36" s="167">
        <v>250.215246</v>
      </c>
      <c r="AH36" s="172">
        <v>0</v>
      </c>
      <c r="AI36" s="172">
        <v>0</v>
      </c>
      <c r="AJ36" s="171">
        <v>0</v>
      </c>
      <c r="AK36" s="172">
        <v>0</v>
      </c>
      <c r="AL36" s="171">
        <f t="shared" si="6"/>
        <v>6612.431124</v>
      </c>
      <c r="AM36" s="172">
        <v>0</v>
      </c>
      <c r="AN36" s="172">
        <v>0</v>
      </c>
      <c r="AO36" s="172">
        <v>6612.431124</v>
      </c>
      <c r="AP36" s="168">
        <f t="shared" si="14"/>
        <v>811.9</v>
      </c>
      <c r="AQ36" s="168">
        <f t="shared" si="22"/>
        <v>0.8119</v>
      </c>
      <c r="AR36" s="168">
        <f t="shared" si="15"/>
        <v>0.0115985714285714</v>
      </c>
      <c r="AS36" s="168">
        <f t="shared" si="16"/>
        <v>0</v>
      </c>
      <c r="AT36" s="168">
        <f t="shared" si="17"/>
        <v>0</v>
      </c>
      <c r="AU36" s="168">
        <f t="shared" si="23"/>
        <v>0.40595</v>
      </c>
      <c r="AV36" s="168">
        <f t="shared" si="18"/>
        <v>0.005074375</v>
      </c>
      <c r="AW36" s="168">
        <f t="shared" si="8"/>
        <v>0.8119</v>
      </c>
      <c r="AX36" s="169">
        <v>0</v>
      </c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58"/>
      <c r="BM36" s="158"/>
      <c r="BN36" s="171"/>
      <c r="BO36" s="171" t="s">
        <v>102</v>
      </c>
    </row>
    <row r="37" s="144" customFormat="1" ht="22.5" customHeight="1" spans="1:67">
      <c r="A37" s="165">
        <v>32</v>
      </c>
      <c r="B37" s="166" t="s">
        <v>138</v>
      </c>
      <c r="C37" s="166" t="s">
        <v>139</v>
      </c>
      <c r="D37" s="166" t="s">
        <v>102</v>
      </c>
      <c r="E37" s="166" t="s">
        <v>102</v>
      </c>
      <c r="F37" s="167">
        <v>35.2</v>
      </c>
      <c r="G37" s="168">
        <f t="shared" si="9"/>
        <v>28.97125875</v>
      </c>
      <c r="H37" s="168">
        <f t="shared" si="10"/>
        <v>1019.788308</v>
      </c>
      <c r="I37" s="166">
        <v>3</v>
      </c>
      <c r="J37" s="166">
        <v>3</v>
      </c>
      <c r="K37" s="170"/>
      <c r="L37" s="168">
        <f t="shared" si="11"/>
        <v>211.2</v>
      </c>
      <c r="M37" s="168">
        <f t="shared" si="12"/>
        <v>0</v>
      </c>
      <c r="N37" s="170">
        <f t="shared" si="0"/>
        <v>0</v>
      </c>
      <c r="O37" s="166">
        <v>0</v>
      </c>
      <c r="P37" s="166">
        <v>0</v>
      </c>
      <c r="Q37" s="168">
        <f t="shared" si="13"/>
        <v>70.4</v>
      </c>
      <c r="R37" s="167">
        <v>1019.788308</v>
      </c>
      <c r="S37" s="167">
        <v>0</v>
      </c>
      <c r="T37" s="168">
        <f t="shared" si="1"/>
        <v>211.2</v>
      </c>
      <c r="U37" s="168">
        <f t="shared" si="2"/>
        <v>0</v>
      </c>
      <c r="V37" s="168">
        <f t="shared" si="19"/>
        <v>0</v>
      </c>
      <c r="W37" s="171">
        <f t="shared" si="3"/>
        <v>0</v>
      </c>
      <c r="X37" s="168">
        <v>0</v>
      </c>
      <c r="Y37" s="167">
        <v>0</v>
      </c>
      <c r="Z37" s="166">
        <v>0</v>
      </c>
      <c r="AA37" s="171"/>
      <c r="AB37" s="172">
        <v>0</v>
      </c>
      <c r="AC37" s="172">
        <v>0</v>
      </c>
      <c r="AD37" s="168">
        <f t="shared" si="4"/>
        <v>0</v>
      </c>
      <c r="AE37" s="171">
        <f t="shared" si="5"/>
        <v>0</v>
      </c>
      <c r="AF37" s="172">
        <v>0</v>
      </c>
      <c r="AG37" s="167">
        <v>0</v>
      </c>
      <c r="AH37" s="172">
        <v>0</v>
      </c>
      <c r="AI37" s="172">
        <v>0</v>
      </c>
      <c r="AJ37" s="171">
        <v>0</v>
      </c>
      <c r="AK37" s="172">
        <v>0</v>
      </c>
      <c r="AL37" s="171">
        <f t="shared" si="6"/>
        <v>0</v>
      </c>
      <c r="AM37" s="172">
        <v>0</v>
      </c>
      <c r="AN37" s="172">
        <v>0</v>
      </c>
      <c r="AO37" s="172">
        <v>0</v>
      </c>
      <c r="AP37" s="168">
        <f t="shared" si="14"/>
        <v>70.4</v>
      </c>
      <c r="AQ37" s="168">
        <f t="shared" si="22"/>
        <v>0.0704</v>
      </c>
      <c r="AR37" s="168">
        <f t="shared" si="15"/>
        <v>0.00100571428571429</v>
      </c>
      <c r="AS37" s="168">
        <f t="shared" si="16"/>
        <v>0</v>
      </c>
      <c r="AT37" s="168">
        <f t="shared" si="17"/>
        <v>0</v>
      </c>
      <c r="AU37" s="168">
        <f t="shared" si="23"/>
        <v>0.0352</v>
      </c>
      <c r="AV37" s="168">
        <f t="shared" si="18"/>
        <v>0.00044</v>
      </c>
      <c r="AW37" s="168">
        <f t="shared" si="8"/>
        <v>0</v>
      </c>
      <c r="AX37" s="169">
        <v>0</v>
      </c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58"/>
      <c r="BM37" s="158"/>
      <c r="BN37" s="171"/>
      <c r="BO37" s="171" t="s">
        <v>102</v>
      </c>
    </row>
    <row r="38" s="144" customFormat="1" ht="22.5" customHeight="1" spans="1:67">
      <c r="A38" s="165">
        <v>33</v>
      </c>
      <c r="B38" s="166" t="s">
        <v>138</v>
      </c>
      <c r="C38" s="166" t="s">
        <v>140</v>
      </c>
      <c r="D38" s="166" t="s">
        <v>102</v>
      </c>
      <c r="E38" s="166" t="s">
        <v>102</v>
      </c>
      <c r="F38" s="167">
        <v>55.59</v>
      </c>
      <c r="G38" s="168">
        <f t="shared" si="9"/>
        <v>30.7519891527253</v>
      </c>
      <c r="H38" s="168">
        <f t="shared" si="10"/>
        <v>1709.503077</v>
      </c>
      <c r="I38" s="166">
        <v>3</v>
      </c>
      <c r="J38" s="166">
        <v>3</v>
      </c>
      <c r="K38" s="170"/>
      <c r="L38" s="168">
        <f t="shared" si="11"/>
        <v>333.54</v>
      </c>
      <c r="M38" s="168">
        <f t="shared" si="12"/>
        <v>0</v>
      </c>
      <c r="N38" s="170">
        <f t="shared" si="0"/>
        <v>0</v>
      </c>
      <c r="O38" s="166">
        <v>0</v>
      </c>
      <c r="P38" s="166">
        <v>0</v>
      </c>
      <c r="Q38" s="168">
        <f t="shared" si="13"/>
        <v>111.18</v>
      </c>
      <c r="R38" s="167">
        <v>1709.503077</v>
      </c>
      <c r="S38" s="167">
        <v>0</v>
      </c>
      <c r="T38" s="168">
        <f t="shared" si="1"/>
        <v>333.54</v>
      </c>
      <c r="U38" s="168">
        <f t="shared" si="2"/>
        <v>0</v>
      </c>
      <c r="V38" s="168">
        <f t="shared" si="19"/>
        <v>0</v>
      </c>
      <c r="W38" s="171">
        <f t="shared" si="3"/>
        <v>0</v>
      </c>
      <c r="X38" s="168">
        <v>0</v>
      </c>
      <c r="Y38" s="167">
        <v>0</v>
      </c>
      <c r="Z38" s="166">
        <v>0</v>
      </c>
      <c r="AA38" s="171"/>
      <c r="AB38" s="172">
        <v>0</v>
      </c>
      <c r="AC38" s="172">
        <v>0</v>
      </c>
      <c r="AD38" s="168">
        <f t="shared" si="4"/>
        <v>0</v>
      </c>
      <c r="AE38" s="171">
        <f t="shared" si="5"/>
        <v>0</v>
      </c>
      <c r="AF38" s="172">
        <v>0</v>
      </c>
      <c r="AG38" s="167">
        <v>0</v>
      </c>
      <c r="AH38" s="172">
        <v>0</v>
      </c>
      <c r="AI38" s="172">
        <v>0</v>
      </c>
      <c r="AJ38" s="171">
        <v>0</v>
      </c>
      <c r="AK38" s="172">
        <v>0</v>
      </c>
      <c r="AL38" s="171">
        <f t="shared" si="6"/>
        <v>0</v>
      </c>
      <c r="AM38" s="172">
        <v>0</v>
      </c>
      <c r="AN38" s="172">
        <v>0</v>
      </c>
      <c r="AO38" s="172">
        <v>0</v>
      </c>
      <c r="AP38" s="168">
        <f t="shared" si="14"/>
        <v>111.18</v>
      </c>
      <c r="AQ38" s="168">
        <f t="shared" si="22"/>
        <v>0.11118</v>
      </c>
      <c r="AR38" s="168">
        <f t="shared" si="15"/>
        <v>0.00158828571428571</v>
      </c>
      <c r="AS38" s="168">
        <f t="shared" si="16"/>
        <v>0</v>
      </c>
      <c r="AT38" s="168">
        <f t="shared" si="17"/>
        <v>0</v>
      </c>
      <c r="AU38" s="168">
        <f t="shared" si="23"/>
        <v>0.05559</v>
      </c>
      <c r="AV38" s="168">
        <f t="shared" si="18"/>
        <v>0.000694875</v>
      </c>
      <c r="AW38" s="168">
        <f t="shared" si="8"/>
        <v>0</v>
      </c>
      <c r="AX38" s="169">
        <v>0</v>
      </c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58"/>
      <c r="BM38" s="158"/>
      <c r="BN38" s="171"/>
      <c r="BO38" s="171" t="s">
        <v>102</v>
      </c>
    </row>
    <row r="39" s="144" customFormat="1" ht="22.5" customHeight="1" spans="1:67">
      <c r="A39" s="165">
        <v>34</v>
      </c>
      <c r="B39" s="166" t="s">
        <v>138</v>
      </c>
      <c r="C39" s="166" t="s">
        <v>138</v>
      </c>
      <c r="D39" s="166" t="s">
        <v>141</v>
      </c>
      <c r="E39" s="166" t="s">
        <v>125</v>
      </c>
      <c r="F39" s="167">
        <v>325.23</v>
      </c>
      <c r="G39" s="168">
        <f t="shared" si="9"/>
        <v>40.4911067552194</v>
      </c>
      <c r="H39" s="168">
        <f t="shared" si="10"/>
        <v>13168.92265</v>
      </c>
      <c r="I39" s="166">
        <v>3</v>
      </c>
      <c r="J39" s="166">
        <v>3</v>
      </c>
      <c r="K39" s="170"/>
      <c r="L39" s="168">
        <f t="shared" si="11"/>
        <v>6346.861126</v>
      </c>
      <c r="M39" s="168">
        <f t="shared" si="12"/>
        <v>2479.158421</v>
      </c>
      <c r="N39" s="170">
        <f t="shared" si="0"/>
        <v>2</v>
      </c>
      <c r="O39" s="166">
        <v>2</v>
      </c>
      <c r="P39" s="166">
        <v>0</v>
      </c>
      <c r="Q39" s="168">
        <f t="shared" si="13"/>
        <v>650.46</v>
      </c>
      <c r="R39" s="167">
        <v>3253.320117</v>
      </c>
      <c r="S39" s="167">
        <v>0</v>
      </c>
      <c r="T39" s="168">
        <f t="shared" si="1"/>
        <v>1951.38</v>
      </c>
      <c r="U39" s="168">
        <f t="shared" si="2"/>
        <v>0</v>
      </c>
      <c r="V39" s="168">
        <f t="shared" si="19"/>
        <v>2479.158421</v>
      </c>
      <c r="W39" s="171">
        <f t="shared" si="3"/>
        <v>3</v>
      </c>
      <c r="X39" s="168">
        <v>0</v>
      </c>
      <c r="Y39" s="167">
        <v>1916.322705</v>
      </c>
      <c r="Z39" s="166">
        <v>1</v>
      </c>
      <c r="AA39" s="171"/>
      <c r="AB39" s="172">
        <v>1694.106725</v>
      </c>
      <c r="AC39" s="172">
        <v>392.525848</v>
      </c>
      <c r="AD39" s="168">
        <f t="shared" si="4"/>
        <v>785.051696</v>
      </c>
      <c r="AE39" s="171">
        <f t="shared" si="5"/>
        <v>392.525848</v>
      </c>
      <c r="AF39" s="172">
        <v>0</v>
      </c>
      <c r="AG39" s="167">
        <v>392.525848</v>
      </c>
      <c r="AH39" s="172">
        <v>0</v>
      </c>
      <c r="AI39" s="172">
        <v>0</v>
      </c>
      <c r="AJ39" s="171">
        <v>0</v>
      </c>
      <c r="AK39" s="172">
        <v>0</v>
      </c>
      <c r="AL39" s="171">
        <f t="shared" si="6"/>
        <v>5520.121407</v>
      </c>
      <c r="AM39" s="172">
        <v>0</v>
      </c>
      <c r="AN39" s="172">
        <v>0</v>
      </c>
      <c r="AO39" s="172">
        <v>5520.121407</v>
      </c>
      <c r="AP39" s="168">
        <f t="shared" si="14"/>
        <v>650.46</v>
      </c>
      <c r="AQ39" s="168">
        <f t="shared" si="22"/>
        <v>0.65046</v>
      </c>
      <c r="AR39" s="168">
        <f t="shared" si="15"/>
        <v>0.00929228571428571</v>
      </c>
      <c r="AS39" s="168">
        <f t="shared" si="16"/>
        <v>0</v>
      </c>
      <c r="AT39" s="168">
        <f t="shared" si="17"/>
        <v>0</v>
      </c>
      <c r="AU39" s="168">
        <f t="shared" si="23"/>
        <v>0.32523</v>
      </c>
      <c r="AV39" s="168">
        <f t="shared" si="18"/>
        <v>0.004065375</v>
      </c>
      <c r="AW39" s="168">
        <f t="shared" si="8"/>
        <v>0.65046</v>
      </c>
      <c r="AX39" s="169">
        <v>2</v>
      </c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58"/>
      <c r="BM39" s="158"/>
      <c r="BN39" s="171"/>
      <c r="BO39" s="171" t="s">
        <v>102</v>
      </c>
    </row>
    <row r="40" s="144" customFormat="1" ht="22.5" customHeight="1" spans="1:67">
      <c r="A40" s="165">
        <v>35</v>
      </c>
      <c r="B40" s="166" t="s">
        <v>121</v>
      </c>
      <c r="C40" s="166" t="s">
        <v>121</v>
      </c>
      <c r="D40" s="166" t="s">
        <v>142</v>
      </c>
      <c r="E40" s="166" t="s">
        <v>125</v>
      </c>
      <c r="F40" s="167">
        <v>2592.64</v>
      </c>
      <c r="G40" s="168">
        <f t="shared" si="9"/>
        <v>63.7222384866391</v>
      </c>
      <c r="H40" s="168">
        <f t="shared" si="10"/>
        <v>165208.82439</v>
      </c>
      <c r="I40" s="166">
        <v>3</v>
      </c>
      <c r="J40" s="166">
        <v>3</v>
      </c>
      <c r="K40" s="170"/>
      <c r="L40" s="168">
        <f t="shared" si="11"/>
        <v>43343.550564</v>
      </c>
      <c r="M40" s="168">
        <f t="shared" si="12"/>
        <v>12920.359929</v>
      </c>
      <c r="N40" s="170">
        <f t="shared" si="0"/>
        <v>2</v>
      </c>
      <c r="O40" s="166">
        <v>2</v>
      </c>
      <c r="P40" s="166">
        <v>0</v>
      </c>
      <c r="Q40" s="168">
        <f t="shared" si="13"/>
        <v>5185.28</v>
      </c>
      <c r="R40" s="167">
        <v>40717.579821</v>
      </c>
      <c r="S40" s="167">
        <v>0</v>
      </c>
      <c r="T40" s="168">
        <f t="shared" si="1"/>
        <v>15555.84</v>
      </c>
      <c r="U40" s="168">
        <f t="shared" si="2"/>
        <v>0</v>
      </c>
      <c r="V40" s="168">
        <f t="shared" si="19"/>
        <v>12920.359929</v>
      </c>
      <c r="W40" s="171">
        <f t="shared" si="3"/>
        <v>6</v>
      </c>
      <c r="X40" s="168">
        <v>0</v>
      </c>
      <c r="Y40" s="167">
        <v>14867.350635</v>
      </c>
      <c r="Z40" s="166">
        <v>2</v>
      </c>
      <c r="AA40" s="171"/>
      <c r="AB40" s="172">
        <v>12920.359929</v>
      </c>
      <c r="AC40" s="172">
        <v>0</v>
      </c>
      <c r="AD40" s="168">
        <f t="shared" si="4"/>
        <v>0</v>
      </c>
      <c r="AE40" s="171">
        <f t="shared" si="5"/>
        <v>0</v>
      </c>
      <c r="AF40" s="172">
        <v>0</v>
      </c>
      <c r="AG40" s="167">
        <v>0</v>
      </c>
      <c r="AH40" s="172">
        <v>0</v>
      </c>
      <c r="AI40" s="172">
        <v>0</v>
      </c>
      <c r="AJ40" s="171">
        <v>0</v>
      </c>
      <c r="AK40" s="172">
        <v>239.13549</v>
      </c>
      <c r="AL40" s="171">
        <f t="shared" si="6"/>
        <v>96464.398515</v>
      </c>
      <c r="AM40" s="172">
        <v>0</v>
      </c>
      <c r="AN40" s="172">
        <v>8652.067927</v>
      </c>
      <c r="AO40" s="172">
        <v>87812.330588</v>
      </c>
      <c r="AP40" s="168">
        <f t="shared" si="14"/>
        <v>5185.28</v>
      </c>
      <c r="AQ40" s="168">
        <f t="shared" si="22"/>
        <v>5.18528</v>
      </c>
      <c r="AR40" s="168">
        <f t="shared" si="15"/>
        <v>0.0740754285714286</v>
      </c>
      <c r="AS40" s="168">
        <f t="shared" si="16"/>
        <v>0</v>
      </c>
      <c r="AT40" s="168">
        <f t="shared" si="17"/>
        <v>0</v>
      </c>
      <c r="AU40" s="168">
        <f t="shared" si="23"/>
        <v>2.59264</v>
      </c>
      <c r="AV40" s="168">
        <f t="shared" si="18"/>
        <v>0.032408</v>
      </c>
      <c r="AW40" s="168">
        <f t="shared" si="8"/>
        <v>10.37056</v>
      </c>
      <c r="AX40" s="169">
        <v>24</v>
      </c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58"/>
      <c r="BM40" s="158"/>
      <c r="BN40" s="171"/>
      <c r="BO40" s="171" t="s">
        <v>102</v>
      </c>
    </row>
    <row r="41" s="144" customFormat="1" ht="22.5" customHeight="1" spans="1:67">
      <c r="A41" s="165">
        <v>36</v>
      </c>
      <c r="B41" s="166" t="s">
        <v>121</v>
      </c>
      <c r="C41" s="166" t="s">
        <v>121</v>
      </c>
      <c r="D41" s="166" t="s">
        <v>125</v>
      </c>
      <c r="E41" s="166" t="s">
        <v>143</v>
      </c>
      <c r="F41" s="167">
        <v>665.49</v>
      </c>
      <c r="G41" s="168">
        <f t="shared" si="9"/>
        <v>40.2437020380772</v>
      </c>
      <c r="H41" s="168">
        <f t="shared" si="10"/>
        <v>26781.78126932</v>
      </c>
      <c r="I41" s="166">
        <v>1</v>
      </c>
      <c r="J41" s="166">
        <v>1</v>
      </c>
      <c r="K41" s="166" t="s">
        <v>118</v>
      </c>
      <c r="L41" s="168">
        <f t="shared" si="11"/>
        <v>16340.682279</v>
      </c>
      <c r="M41" s="168">
        <f t="shared" si="12"/>
        <v>6423.356084</v>
      </c>
      <c r="N41" s="170">
        <f t="shared" si="0"/>
        <v>2</v>
      </c>
      <c r="O41" s="166">
        <v>2</v>
      </c>
      <c r="P41" s="166">
        <v>0</v>
      </c>
      <c r="Q41" s="168">
        <f t="shared" si="13"/>
        <v>1330.98</v>
      </c>
      <c r="R41" s="167">
        <v>10637.539386</v>
      </c>
      <c r="S41" s="167">
        <v>0</v>
      </c>
      <c r="T41" s="168">
        <f t="shared" si="1"/>
        <v>3992.94</v>
      </c>
      <c r="U41" s="168">
        <f t="shared" si="2"/>
        <v>0</v>
      </c>
      <c r="V41" s="168">
        <f t="shared" si="19"/>
        <v>7730.61066632</v>
      </c>
      <c r="W41" s="171">
        <f t="shared" si="3"/>
        <v>6</v>
      </c>
      <c r="X41" s="168">
        <v>0</v>
      </c>
      <c r="Y41" s="167">
        <v>5924.386195</v>
      </c>
      <c r="Z41" s="166">
        <v>2</v>
      </c>
      <c r="AA41" s="171"/>
      <c r="AB41" s="172">
        <v>6423.356084</v>
      </c>
      <c r="AC41" s="172">
        <v>0</v>
      </c>
      <c r="AD41" s="168">
        <f t="shared" si="4"/>
        <v>0</v>
      </c>
      <c r="AE41" s="171">
        <f t="shared" si="5"/>
        <v>0</v>
      </c>
      <c r="AF41" s="172">
        <v>0</v>
      </c>
      <c r="AG41" s="167">
        <v>0</v>
      </c>
      <c r="AH41" s="172">
        <v>0</v>
      </c>
      <c r="AI41" s="172">
        <v>0</v>
      </c>
      <c r="AJ41" s="171">
        <f>L41*IF(I41=1,0.08,IF(I41=2,0.07,IF(I41=3,0.06)))</f>
        <v>1307.25458232</v>
      </c>
      <c r="AK41" s="172">
        <v>0</v>
      </c>
      <c r="AL41" s="171">
        <f t="shared" si="6"/>
        <v>2489.245022</v>
      </c>
      <c r="AM41" s="172">
        <v>0</v>
      </c>
      <c r="AN41" s="172">
        <v>2164.860345</v>
      </c>
      <c r="AO41" s="172">
        <v>324.384677</v>
      </c>
      <c r="AP41" s="168">
        <f t="shared" si="14"/>
        <v>1330.98</v>
      </c>
      <c r="AQ41" s="168">
        <f t="shared" si="22"/>
        <v>0</v>
      </c>
      <c r="AR41" s="168">
        <f t="shared" si="15"/>
        <v>0</v>
      </c>
      <c r="AS41" s="168">
        <f t="shared" si="16"/>
        <v>2.66196</v>
      </c>
      <c r="AT41" s="168">
        <f t="shared" si="17"/>
        <v>0.0483992727272727</v>
      </c>
      <c r="AU41" s="168">
        <f>Q41/1000/2*IF(I41=1,3,IF(I41=2,1,IF(I41=3,1,IF(I41=4,0))))</f>
        <v>1.99647</v>
      </c>
      <c r="AV41" s="168">
        <f t="shared" si="18"/>
        <v>0.024955875</v>
      </c>
      <c r="AW41" s="168">
        <f t="shared" si="8"/>
        <v>2.66196</v>
      </c>
      <c r="AX41" s="169">
        <v>7</v>
      </c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58"/>
      <c r="BM41" s="158"/>
      <c r="BN41" s="171"/>
      <c r="BO41" s="171" t="s">
        <v>102</v>
      </c>
    </row>
    <row r="42" s="144" customFormat="1" ht="22.5" customHeight="1" spans="1:67">
      <c r="A42" s="165">
        <v>37</v>
      </c>
      <c r="B42" s="166" t="s">
        <v>121</v>
      </c>
      <c r="C42" s="166" t="s">
        <v>121</v>
      </c>
      <c r="D42" s="166" t="s">
        <v>143</v>
      </c>
      <c r="E42" s="166" t="s">
        <v>117</v>
      </c>
      <c r="F42" s="167">
        <v>565.99</v>
      </c>
      <c r="G42" s="168">
        <f t="shared" si="9"/>
        <v>67.8723576745879</v>
      </c>
      <c r="H42" s="168">
        <f t="shared" si="10"/>
        <v>38415.07572024</v>
      </c>
      <c r="I42" s="166">
        <v>1</v>
      </c>
      <c r="J42" s="166">
        <v>1</v>
      </c>
      <c r="K42" s="166" t="s">
        <v>118</v>
      </c>
      <c r="L42" s="168">
        <f t="shared" si="11"/>
        <v>17660.181728</v>
      </c>
      <c r="M42" s="168">
        <f t="shared" si="12"/>
        <v>8538.463066</v>
      </c>
      <c r="N42" s="170">
        <f t="shared" si="0"/>
        <v>2</v>
      </c>
      <c r="O42" s="166">
        <v>2</v>
      </c>
      <c r="P42" s="166">
        <v>0</v>
      </c>
      <c r="Q42" s="168">
        <f t="shared" si="13"/>
        <v>1131.98</v>
      </c>
      <c r="R42" s="167">
        <v>8414.959705</v>
      </c>
      <c r="S42" s="167">
        <v>0</v>
      </c>
      <c r="T42" s="168">
        <f t="shared" si="1"/>
        <v>3395.94</v>
      </c>
      <c r="U42" s="168">
        <f t="shared" si="2"/>
        <v>0</v>
      </c>
      <c r="V42" s="168">
        <f t="shared" si="19"/>
        <v>9951.27760424</v>
      </c>
      <c r="W42" s="171">
        <f t="shared" si="3"/>
        <v>6</v>
      </c>
      <c r="X42" s="168">
        <v>0</v>
      </c>
      <c r="Y42" s="167">
        <v>5725.778662</v>
      </c>
      <c r="Z42" s="166">
        <v>2</v>
      </c>
      <c r="AA42" s="171"/>
      <c r="AB42" s="172">
        <v>8538.463066</v>
      </c>
      <c r="AC42" s="172">
        <v>0</v>
      </c>
      <c r="AD42" s="168">
        <f t="shared" si="4"/>
        <v>0</v>
      </c>
      <c r="AE42" s="171">
        <f t="shared" si="5"/>
        <v>0</v>
      </c>
      <c r="AF42" s="172">
        <v>0</v>
      </c>
      <c r="AG42" s="167">
        <v>0</v>
      </c>
      <c r="AH42" s="172">
        <v>0</v>
      </c>
      <c r="AI42" s="172">
        <v>0</v>
      </c>
      <c r="AJ42" s="171">
        <f>L42*IF(I42=1,0.08,IF(I42=2,0.07,IF(I42=3,0.06)))</f>
        <v>1412.81453824</v>
      </c>
      <c r="AK42" s="172">
        <v>4044.040963</v>
      </c>
      <c r="AL42" s="171">
        <f t="shared" si="6"/>
        <v>10279.018786</v>
      </c>
      <c r="AM42" s="172">
        <v>0</v>
      </c>
      <c r="AN42" s="172">
        <v>2167.472313</v>
      </c>
      <c r="AO42" s="172">
        <v>8111.546473</v>
      </c>
      <c r="AP42" s="168">
        <f t="shared" si="14"/>
        <v>1131.98</v>
      </c>
      <c r="AQ42" s="168">
        <f t="shared" si="22"/>
        <v>0</v>
      </c>
      <c r="AR42" s="168">
        <f t="shared" si="15"/>
        <v>0</v>
      </c>
      <c r="AS42" s="168">
        <f t="shared" si="16"/>
        <v>2.26396</v>
      </c>
      <c r="AT42" s="168">
        <f t="shared" si="17"/>
        <v>0.0411629090909091</v>
      </c>
      <c r="AU42" s="168">
        <f>Q42/1000/2*IF(I42=1,3,IF(I42=2,1,IF(I42=3,1,IF(I42=4,0))))</f>
        <v>1.69797</v>
      </c>
      <c r="AV42" s="168">
        <f t="shared" si="18"/>
        <v>0.021224625</v>
      </c>
      <c r="AW42" s="168">
        <f t="shared" si="8"/>
        <v>2.26396</v>
      </c>
      <c r="AX42" s="169">
        <v>3</v>
      </c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58"/>
      <c r="BM42" s="158"/>
      <c r="BN42" s="171"/>
      <c r="BO42" s="171" t="s">
        <v>102</v>
      </c>
    </row>
    <row r="43" s="144" customFormat="1" ht="22.5" customHeight="1" spans="1:67">
      <c r="A43" s="165">
        <v>38</v>
      </c>
      <c r="B43" s="166" t="s">
        <v>121</v>
      </c>
      <c r="C43" s="166" t="s">
        <v>144</v>
      </c>
      <c r="D43" s="166" t="s">
        <v>102</v>
      </c>
      <c r="E43" s="166" t="s">
        <v>102</v>
      </c>
      <c r="F43" s="167">
        <v>43.78</v>
      </c>
      <c r="G43" s="168">
        <f t="shared" si="9"/>
        <v>34.8010945180448</v>
      </c>
      <c r="H43" s="168">
        <f t="shared" si="10"/>
        <v>1523.591918</v>
      </c>
      <c r="I43" s="166">
        <v>2</v>
      </c>
      <c r="J43" s="166">
        <v>3</v>
      </c>
      <c r="K43" s="170"/>
      <c r="L43" s="168">
        <f t="shared" si="11"/>
        <v>262.68</v>
      </c>
      <c r="M43" s="168">
        <f t="shared" si="12"/>
        <v>0</v>
      </c>
      <c r="N43" s="170">
        <f t="shared" si="0"/>
        <v>0</v>
      </c>
      <c r="O43" s="166">
        <v>0</v>
      </c>
      <c r="P43" s="166">
        <v>0</v>
      </c>
      <c r="Q43" s="168">
        <f t="shared" si="13"/>
        <v>87.56</v>
      </c>
      <c r="R43" s="167">
        <v>1505.204318</v>
      </c>
      <c r="S43" s="167">
        <v>0</v>
      </c>
      <c r="T43" s="168">
        <f t="shared" si="1"/>
        <v>262.68</v>
      </c>
      <c r="U43" s="168">
        <f t="shared" si="2"/>
        <v>0</v>
      </c>
      <c r="V43" s="168">
        <f t="shared" si="19"/>
        <v>18.3876</v>
      </c>
      <c r="W43" s="171">
        <f t="shared" si="3"/>
        <v>0</v>
      </c>
      <c r="X43" s="168">
        <v>0</v>
      </c>
      <c r="Y43" s="167">
        <v>0</v>
      </c>
      <c r="Z43" s="166">
        <v>0</v>
      </c>
      <c r="AA43" s="171"/>
      <c r="AB43" s="172">
        <v>0</v>
      </c>
      <c r="AC43" s="172">
        <v>0</v>
      </c>
      <c r="AD43" s="168">
        <f t="shared" si="4"/>
        <v>0</v>
      </c>
      <c r="AE43" s="171">
        <f t="shared" si="5"/>
        <v>0</v>
      </c>
      <c r="AF43" s="172">
        <v>0</v>
      </c>
      <c r="AG43" s="167">
        <v>0</v>
      </c>
      <c r="AH43" s="172">
        <v>0</v>
      </c>
      <c r="AI43" s="172">
        <v>0</v>
      </c>
      <c r="AJ43" s="171">
        <f>L43*IF(I43=1,0.08,IF(I43=2,0.07,IF(I43=3,0.06)))</f>
        <v>18.3876</v>
      </c>
      <c r="AK43" s="172">
        <v>0</v>
      </c>
      <c r="AL43" s="171">
        <f t="shared" si="6"/>
        <v>0</v>
      </c>
      <c r="AM43" s="172">
        <v>0</v>
      </c>
      <c r="AN43" s="172">
        <v>0</v>
      </c>
      <c r="AO43" s="172">
        <v>0</v>
      </c>
      <c r="AP43" s="168">
        <f t="shared" si="14"/>
        <v>87.56</v>
      </c>
      <c r="AQ43" s="168">
        <f t="shared" si="22"/>
        <v>0.08756</v>
      </c>
      <c r="AR43" s="168">
        <f t="shared" si="15"/>
        <v>0.00125085714285714</v>
      </c>
      <c r="AS43" s="168">
        <f t="shared" si="16"/>
        <v>0.08756</v>
      </c>
      <c r="AT43" s="168">
        <f t="shared" si="17"/>
        <v>0.001592</v>
      </c>
      <c r="AU43" s="168">
        <f>Q43/1000/2*IF(I43=1,2,IF(I43=2,1,IF(I43=3,1,IF(I43=4,0))))</f>
        <v>0.04378</v>
      </c>
      <c r="AV43" s="168">
        <f t="shared" si="18"/>
        <v>0.00054725</v>
      </c>
      <c r="AW43" s="168">
        <f t="shared" si="8"/>
        <v>0</v>
      </c>
      <c r="AX43" s="169">
        <v>0</v>
      </c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58"/>
      <c r="BM43" s="158"/>
      <c r="BN43" s="171"/>
      <c r="BO43" s="171" t="s">
        <v>102</v>
      </c>
    </row>
    <row r="44" s="144" customFormat="1" ht="22.5" customHeight="1" spans="1:67">
      <c r="A44" s="165">
        <v>39</v>
      </c>
      <c r="B44" s="166" t="s">
        <v>121</v>
      </c>
      <c r="C44" s="166" t="s">
        <v>145</v>
      </c>
      <c r="D44" s="166" t="s">
        <v>102</v>
      </c>
      <c r="E44" s="166" t="s">
        <v>102</v>
      </c>
      <c r="F44" s="167">
        <v>34.17</v>
      </c>
      <c r="G44" s="168">
        <f t="shared" si="9"/>
        <v>33.5992683055312</v>
      </c>
      <c r="H44" s="168">
        <f t="shared" si="10"/>
        <v>1148.086998</v>
      </c>
      <c r="I44" s="166">
        <v>2</v>
      </c>
      <c r="J44" s="166">
        <v>3</v>
      </c>
      <c r="K44" s="170"/>
      <c r="L44" s="168">
        <f t="shared" si="11"/>
        <v>205.02</v>
      </c>
      <c r="M44" s="168">
        <f t="shared" si="12"/>
        <v>0</v>
      </c>
      <c r="N44" s="170">
        <f t="shared" si="0"/>
        <v>0</v>
      </c>
      <c r="O44" s="166">
        <v>0</v>
      </c>
      <c r="P44" s="166">
        <v>0</v>
      </c>
      <c r="Q44" s="168">
        <f t="shared" si="13"/>
        <v>68.34</v>
      </c>
      <c r="R44" s="167">
        <v>1133.735598</v>
      </c>
      <c r="S44" s="167">
        <v>0</v>
      </c>
      <c r="T44" s="168">
        <f t="shared" si="1"/>
        <v>205.02</v>
      </c>
      <c r="U44" s="168">
        <f t="shared" si="2"/>
        <v>0</v>
      </c>
      <c r="V44" s="168">
        <f t="shared" si="19"/>
        <v>14.3514</v>
      </c>
      <c r="W44" s="171">
        <f t="shared" si="3"/>
        <v>0</v>
      </c>
      <c r="X44" s="168">
        <v>0</v>
      </c>
      <c r="Y44" s="167">
        <v>0</v>
      </c>
      <c r="Z44" s="166">
        <v>0</v>
      </c>
      <c r="AA44" s="171"/>
      <c r="AB44" s="172">
        <v>0</v>
      </c>
      <c r="AC44" s="172">
        <v>0</v>
      </c>
      <c r="AD44" s="168">
        <f t="shared" si="4"/>
        <v>0</v>
      </c>
      <c r="AE44" s="171">
        <f t="shared" si="5"/>
        <v>0</v>
      </c>
      <c r="AF44" s="172">
        <v>0</v>
      </c>
      <c r="AG44" s="167">
        <v>0</v>
      </c>
      <c r="AH44" s="172">
        <v>0</v>
      </c>
      <c r="AI44" s="172">
        <v>0</v>
      </c>
      <c r="AJ44" s="171">
        <f>L44*IF(I44=1,0.08,IF(I44=2,0.07,IF(I44=3,0.06)))</f>
        <v>14.3514</v>
      </c>
      <c r="AK44" s="172">
        <v>0</v>
      </c>
      <c r="AL44" s="171">
        <f t="shared" si="6"/>
        <v>0</v>
      </c>
      <c r="AM44" s="172">
        <v>0</v>
      </c>
      <c r="AN44" s="172">
        <v>0</v>
      </c>
      <c r="AO44" s="172">
        <v>0</v>
      </c>
      <c r="AP44" s="168">
        <f t="shared" si="14"/>
        <v>68.34</v>
      </c>
      <c r="AQ44" s="168">
        <f t="shared" si="22"/>
        <v>0.06834</v>
      </c>
      <c r="AR44" s="168">
        <f t="shared" si="15"/>
        <v>0.000976285714285714</v>
      </c>
      <c r="AS44" s="168">
        <f t="shared" si="16"/>
        <v>0.06834</v>
      </c>
      <c r="AT44" s="168">
        <f t="shared" si="17"/>
        <v>0.00124254545454545</v>
      </c>
      <c r="AU44" s="168">
        <f t="shared" ref="AU44:AU71" si="24">Q44/1000/2*IF(I44=1,2,IF(I44=2,1,IF(I44=3,1,IF(I44=4,0))))</f>
        <v>0.03417</v>
      </c>
      <c r="AV44" s="168">
        <f t="shared" si="18"/>
        <v>0.000427125</v>
      </c>
      <c r="AW44" s="168">
        <f t="shared" si="8"/>
        <v>0</v>
      </c>
      <c r="AX44" s="169">
        <v>0</v>
      </c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58"/>
      <c r="BM44" s="158"/>
      <c r="BN44" s="171"/>
      <c r="BO44" s="171" t="s">
        <v>102</v>
      </c>
    </row>
    <row r="45" s="144" customFormat="1" ht="22.5" customHeight="1" spans="1:67">
      <c r="A45" s="165">
        <v>40</v>
      </c>
      <c r="B45" s="166" t="s">
        <v>121</v>
      </c>
      <c r="C45" s="166" t="s">
        <v>146</v>
      </c>
      <c r="D45" s="166" t="s">
        <v>102</v>
      </c>
      <c r="E45" s="166" t="s">
        <v>102</v>
      </c>
      <c r="F45" s="167">
        <v>54.87</v>
      </c>
      <c r="G45" s="168">
        <f t="shared" si="9"/>
        <v>21.3968314014944</v>
      </c>
      <c r="H45" s="168">
        <f t="shared" si="10"/>
        <v>1174.044139</v>
      </c>
      <c r="I45" s="166">
        <v>2</v>
      </c>
      <c r="J45" s="166">
        <v>3</v>
      </c>
      <c r="K45" s="170"/>
      <c r="L45" s="168">
        <f t="shared" si="11"/>
        <v>329.22</v>
      </c>
      <c r="M45" s="168">
        <f t="shared" si="12"/>
        <v>0</v>
      </c>
      <c r="N45" s="170">
        <f t="shared" si="0"/>
        <v>0</v>
      </c>
      <c r="O45" s="166">
        <v>0</v>
      </c>
      <c r="P45" s="166">
        <v>0</v>
      </c>
      <c r="Q45" s="168">
        <f t="shared" si="13"/>
        <v>109.74</v>
      </c>
      <c r="R45" s="167">
        <v>1150.998739</v>
      </c>
      <c r="S45" s="167">
        <v>0</v>
      </c>
      <c r="T45" s="168">
        <f t="shared" si="1"/>
        <v>329.22</v>
      </c>
      <c r="U45" s="168">
        <f t="shared" si="2"/>
        <v>0</v>
      </c>
      <c r="V45" s="168">
        <f t="shared" si="19"/>
        <v>23.0454</v>
      </c>
      <c r="W45" s="171">
        <f t="shared" si="3"/>
        <v>0</v>
      </c>
      <c r="X45" s="168">
        <v>0</v>
      </c>
      <c r="Y45" s="167">
        <v>0</v>
      </c>
      <c r="Z45" s="166">
        <v>0</v>
      </c>
      <c r="AA45" s="171"/>
      <c r="AB45" s="172">
        <v>0</v>
      </c>
      <c r="AC45" s="172">
        <v>0</v>
      </c>
      <c r="AD45" s="168">
        <f t="shared" si="4"/>
        <v>0</v>
      </c>
      <c r="AE45" s="171">
        <f t="shared" si="5"/>
        <v>0</v>
      </c>
      <c r="AF45" s="172">
        <v>0</v>
      </c>
      <c r="AG45" s="167">
        <v>0</v>
      </c>
      <c r="AH45" s="172">
        <v>0</v>
      </c>
      <c r="AI45" s="172">
        <v>0</v>
      </c>
      <c r="AJ45" s="171">
        <f>L45*IF(I45=1,0.08,IF(I45=2,0.07,IF(I45=3,0.06)))</f>
        <v>23.0454</v>
      </c>
      <c r="AK45" s="172">
        <v>0</v>
      </c>
      <c r="AL45" s="171">
        <f t="shared" si="6"/>
        <v>0</v>
      </c>
      <c r="AM45" s="172">
        <v>0</v>
      </c>
      <c r="AN45" s="172">
        <v>0</v>
      </c>
      <c r="AO45" s="172">
        <v>0</v>
      </c>
      <c r="AP45" s="168">
        <f t="shared" si="14"/>
        <v>109.74</v>
      </c>
      <c r="AQ45" s="168">
        <f t="shared" si="22"/>
        <v>0.10974</v>
      </c>
      <c r="AR45" s="168">
        <f t="shared" si="15"/>
        <v>0.00156771428571429</v>
      </c>
      <c r="AS45" s="168">
        <f t="shared" si="16"/>
        <v>0.10974</v>
      </c>
      <c r="AT45" s="168">
        <f t="shared" si="17"/>
        <v>0.00199527272727273</v>
      </c>
      <c r="AU45" s="168">
        <f t="shared" si="24"/>
        <v>0.05487</v>
      </c>
      <c r="AV45" s="168">
        <f t="shared" si="18"/>
        <v>0.000685875</v>
      </c>
      <c r="AW45" s="168">
        <f t="shared" si="8"/>
        <v>0</v>
      </c>
      <c r="AX45" s="169">
        <v>0</v>
      </c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58"/>
      <c r="BM45" s="158"/>
      <c r="BN45" s="171"/>
      <c r="BO45" s="171" t="s">
        <v>102</v>
      </c>
    </row>
    <row r="46" s="144" customFormat="1" ht="22.5" customHeight="1" spans="1:67">
      <c r="A46" s="165">
        <v>41</v>
      </c>
      <c r="B46" s="166" t="s">
        <v>147</v>
      </c>
      <c r="C46" s="166" t="s">
        <v>147</v>
      </c>
      <c r="D46" s="166" t="s">
        <v>148</v>
      </c>
      <c r="E46" s="166" t="s">
        <v>125</v>
      </c>
      <c r="F46" s="167">
        <v>339.33</v>
      </c>
      <c r="G46" s="168">
        <f t="shared" si="9"/>
        <v>30.8762899507854</v>
      </c>
      <c r="H46" s="168">
        <f t="shared" si="10"/>
        <v>10477.251469</v>
      </c>
      <c r="I46" s="166">
        <v>3</v>
      </c>
      <c r="J46" s="166">
        <v>3</v>
      </c>
      <c r="K46" s="170"/>
      <c r="L46" s="168">
        <f t="shared" si="11"/>
        <v>3815.871816</v>
      </c>
      <c r="M46" s="168">
        <f t="shared" si="12"/>
        <v>1779.891816</v>
      </c>
      <c r="N46" s="170">
        <f t="shared" si="0"/>
        <v>2</v>
      </c>
      <c r="O46" s="166">
        <v>2</v>
      </c>
      <c r="P46" s="166">
        <v>0</v>
      </c>
      <c r="Q46" s="168">
        <f t="shared" si="13"/>
        <v>678.66</v>
      </c>
      <c r="R46" s="167">
        <v>5437.548883</v>
      </c>
      <c r="S46" s="167">
        <v>0</v>
      </c>
      <c r="T46" s="168">
        <f t="shared" si="1"/>
        <v>2035.98</v>
      </c>
      <c r="U46" s="168">
        <f t="shared" si="2"/>
        <v>0</v>
      </c>
      <c r="V46" s="168">
        <f t="shared" si="19"/>
        <v>1779.891816</v>
      </c>
      <c r="W46" s="171">
        <f t="shared" si="3"/>
        <v>0</v>
      </c>
      <c r="X46" s="168">
        <v>0</v>
      </c>
      <c r="Y46" s="167">
        <v>0</v>
      </c>
      <c r="Z46" s="166">
        <v>0</v>
      </c>
      <c r="AA46" s="171"/>
      <c r="AB46" s="172">
        <v>1779.891816</v>
      </c>
      <c r="AC46" s="172">
        <v>0</v>
      </c>
      <c r="AD46" s="168">
        <f t="shared" si="4"/>
        <v>0</v>
      </c>
      <c r="AE46" s="171">
        <f t="shared" si="5"/>
        <v>0</v>
      </c>
      <c r="AF46" s="172">
        <v>0</v>
      </c>
      <c r="AG46" s="167">
        <v>0</v>
      </c>
      <c r="AH46" s="172">
        <v>0</v>
      </c>
      <c r="AI46" s="172">
        <v>0</v>
      </c>
      <c r="AJ46" s="171">
        <v>0</v>
      </c>
      <c r="AK46" s="172">
        <v>0</v>
      </c>
      <c r="AL46" s="171">
        <f t="shared" si="6"/>
        <v>3259.81077</v>
      </c>
      <c r="AM46" s="172">
        <v>0</v>
      </c>
      <c r="AN46" s="172">
        <v>0</v>
      </c>
      <c r="AO46" s="172">
        <v>3259.81077</v>
      </c>
      <c r="AP46" s="168">
        <f t="shared" si="14"/>
        <v>678.66</v>
      </c>
      <c r="AQ46" s="168">
        <f t="shared" si="22"/>
        <v>0.67866</v>
      </c>
      <c r="AR46" s="168">
        <f t="shared" si="15"/>
        <v>0.00969514285714286</v>
      </c>
      <c r="AS46" s="168">
        <f t="shared" si="16"/>
        <v>0</v>
      </c>
      <c r="AT46" s="168">
        <f t="shared" si="17"/>
        <v>0</v>
      </c>
      <c r="AU46" s="168">
        <f t="shared" si="24"/>
        <v>0.33933</v>
      </c>
      <c r="AV46" s="168">
        <f t="shared" si="18"/>
        <v>0.004241625</v>
      </c>
      <c r="AW46" s="168">
        <f t="shared" si="8"/>
        <v>0</v>
      </c>
      <c r="AX46" s="169">
        <v>0</v>
      </c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58"/>
      <c r="BM46" s="158"/>
      <c r="BN46" s="171"/>
      <c r="BO46" s="171" t="s">
        <v>102</v>
      </c>
    </row>
    <row r="47" s="144" customFormat="1" ht="22.5" customHeight="1" spans="1:67">
      <c r="A47" s="165">
        <v>42</v>
      </c>
      <c r="B47" s="166" t="s">
        <v>147</v>
      </c>
      <c r="C47" s="166" t="s">
        <v>147</v>
      </c>
      <c r="D47" s="166" t="s">
        <v>125</v>
      </c>
      <c r="E47" s="166" t="s">
        <v>132</v>
      </c>
      <c r="F47" s="167">
        <v>865.9</v>
      </c>
      <c r="G47" s="168">
        <f t="shared" si="9"/>
        <v>31.3925105543365</v>
      </c>
      <c r="H47" s="168">
        <f t="shared" si="10"/>
        <v>27182.774889</v>
      </c>
      <c r="I47" s="166">
        <v>3</v>
      </c>
      <c r="J47" s="166">
        <v>3</v>
      </c>
      <c r="K47" s="170"/>
      <c r="L47" s="168">
        <f t="shared" si="11"/>
        <v>9653.152737</v>
      </c>
      <c r="M47" s="168">
        <f t="shared" si="12"/>
        <v>4457.752737</v>
      </c>
      <c r="N47" s="170">
        <f t="shared" si="0"/>
        <v>2</v>
      </c>
      <c r="O47" s="166">
        <v>2</v>
      </c>
      <c r="P47" s="166">
        <v>0</v>
      </c>
      <c r="Q47" s="168">
        <f t="shared" si="13"/>
        <v>1731.8</v>
      </c>
      <c r="R47" s="167">
        <v>14421.508108</v>
      </c>
      <c r="S47" s="167">
        <v>0</v>
      </c>
      <c r="T47" s="168">
        <f t="shared" si="1"/>
        <v>5195.4</v>
      </c>
      <c r="U47" s="168">
        <f t="shared" si="2"/>
        <v>0</v>
      </c>
      <c r="V47" s="168">
        <f t="shared" si="19"/>
        <v>4457.752737</v>
      </c>
      <c r="W47" s="171">
        <f t="shared" si="3"/>
        <v>0</v>
      </c>
      <c r="X47" s="168">
        <v>0</v>
      </c>
      <c r="Y47" s="167">
        <v>0</v>
      </c>
      <c r="Z47" s="166">
        <v>0</v>
      </c>
      <c r="AA47" s="171"/>
      <c r="AB47" s="172">
        <v>4457.752737</v>
      </c>
      <c r="AC47" s="172">
        <v>0</v>
      </c>
      <c r="AD47" s="168">
        <f t="shared" si="4"/>
        <v>0</v>
      </c>
      <c r="AE47" s="171">
        <f t="shared" si="5"/>
        <v>0</v>
      </c>
      <c r="AF47" s="172">
        <v>0</v>
      </c>
      <c r="AG47" s="167">
        <v>0</v>
      </c>
      <c r="AH47" s="172">
        <v>0</v>
      </c>
      <c r="AI47" s="172">
        <v>0</v>
      </c>
      <c r="AJ47" s="171">
        <v>0</v>
      </c>
      <c r="AK47" s="172">
        <v>0</v>
      </c>
      <c r="AL47" s="171">
        <f t="shared" si="6"/>
        <v>8303.514044</v>
      </c>
      <c r="AM47" s="172">
        <v>0</v>
      </c>
      <c r="AN47" s="172">
        <v>0</v>
      </c>
      <c r="AO47" s="172">
        <v>8303.514044</v>
      </c>
      <c r="AP47" s="168">
        <f t="shared" si="14"/>
        <v>1731.8</v>
      </c>
      <c r="AQ47" s="168">
        <f t="shared" si="22"/>
        <v>1.7318</v>
      </c>
      <c r="AR47" s="168">
        <f t="shared" si="15"/>
        <v>0.02474</v>
      </c>
      <c r="AS47" s="168">
        <f t="shared" si="16"/>
        <v>0</v>
      </c>
      <c r="AT47" s="168">
        <f t="shared" si="17"/>
        <v>0</v>
      </c>
      <c r="AU47" s="168">
        <f t="shared" si="24"/>
        <v>0.8659</v>
      </c>
      <c r="AV47" s="168">
        <f t="shared" si="18"/>
        <v>0.01082375</v>
      </c>
      <c r="AW47" s="168">
        <f t="shared" si="8"/>
        <v>0</v>
      </c>
      <c r="AX47" s="169">
        <v>0</v>
      </c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58"/>
      <c r="BM47" s="158"/>
      <c r="BN47" s="171"/>
      <c r="BO47" s="171" t="s">
        <v>102</v>
      </c>
    </row>
    <row r="48" s="144" customFormat="1" ht="22.5" customHeight="1" spans="1:67">
      <c r="A48" s="165">
        <v>43</v>
      </c>
      <c r="B48" s="166" t="s">
        <v>147</v>
      </c>
      <c r="C48" s="166" t="s">
        <v>147</v>
      </c>
      <c r="D48" s="166" t="s">
        <v>132</v>
      </c>
      <c r="E48" s="166" t="s">
        <v>105</v>
      </c>
      <c r="F48" s="167">
        <v>365.28</v>
      </c>
      <c r="G48" s="168">
        <f t="shared" si="9"/>
        <v>31.8020944042926</v>
      </c>
      <c r="H48" s="168">
        <f t="shared" si="10"/>
        <v>11616.669044</v>
      </c>
      <c r="I48" s="166">
        <v>3</v>
      </c>
      <c r="J48" s="166">
        <v>3</v>
      </c>
      <c r="K48" s="170"/>
      <c r="L48" s="168">
        <f t="shared" si="11"/>
        <v>4097.808459</v>
      </c>
      <c r="M48" s="168">
        <f t="shared" si="12"/>
        <v>1906.128459</v>
      </c>
      <c r="N48" s="170">
        <f t="shared" si="0"/>
        <v>2</v>
      </c>
      <c r="O48" s="166">
        <v>2</v>
      </c>
      <c r="P48" s="166">
        <v>0</v>
      </c>
      <c r="Q48" s="168">
        <f t="shared" si="13"/>
        <v>730.56</v>
      </c>
      <c r="R48" s="167">
        <v>5709.100969</v>
      </c>
      <c r="S48" s="167">
        <v>0</v>
      </c>
      <c r="T48" s="168">
        <f t="shared" si="1"/>
        <v>2191.68</v>
      </c>
      <c r="U48" s="168">
        <f t="shared" si="2"/>
        <v>0</v>
      </c>
      <c r="V48" s="168">
        <f t="shared" si="19"/>
        <v>1906.128459</v>
      </c>
      <c r="W48" s="171">
        <f t="shared" si="3"/>
        <v>0</v>
      </c>
      <c r="X48" s="168">
        <v>0</v>
      </c>
      <c r="Y48" s="167">
        <v>0</v>
      </c>
      <c r="Z48" s="166">
        <v>0</v>
      </c>
      <c r="AA48" s="171"/>
      <c r="AB48" s="172">
        <v>1906.128459</v>
      </c>
      <c r="AC48" s="172">
        <v>0</v>
      </c>
      <c r="AD48" s="168">
        <f t="shared" si="4"/>
        <v>0</v>
      </c>
      <c r="AE48" s="171">
        <f t="shared" si="5"/>
        <v>0</v>
      </c>
      <c r="AF48" s="172">
        <v>0</v>
      </c>
      <c r="AG48" s="167">
        <v>0</v>
      </c>
      <c r="AH48" s="172">
        <v>0</v>
      </c>
      <c r="AI48" s="172">
        <v>0</v>
      </c>
      <c r="AJ48" s="171">
        <v>0</v>
      </c>
      <c r="AK48" s="172">
        <v>0</v>
      </c>
      <c r="AL48" s="171">
        <f t="shared" si="6"/>
        <v>4001.439616</v>
      </c>
      <c r="AM48" s="172">
        <v>0</v>
      </c>
      <c r="AN48" s="172">
        <v>0</v>
      </c>
      <c r="AO48" s="172">
        <v>4001.439616</v>
      </c>
      <c r="AP48" s="168">
        <f t="shared" si="14"/>
        <v>730.56</v>
      </c>
      <c r="AQ48" s="168">
        <f t="shared" si="22"/>
        <v>0.73056</v>
      </c>
      <c r="AR48" s="168">
        <f t="shared" si="15"/>
        <v>0.0104365714285714</v>
      </c>
      <c r="AS48" s="168">
        <f t="shared" si="16"/>
        <v>0</v>
      </c>
      <c r="AT48" s="168">
        <f t="shared" si="17"/>
        <v>0</v>
      </c>
      <c r="AU48" s="168">
        <f t="shared" si="24"/>
        <v>0.36528</v>
      </c>
      <c r="AV48" s="168">
        <f t="shared" si="18"/>
        <v>0.004566</v>
      </c>
      <c r="AW48" s="168">
        <f t="shared" si="8"/>
        <v>0</v>
      </c>
      <c r="AX48" s="169">
        <v>0</v>
      </c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58"/>
      <c r="BM48" s="158"/>
      <c r="BN48" s="171"/>
      <c r="BO48" s="171" t="s">
        <v>102</v>
      </c>
    </row>
    <row r="49" s="144" customFormat="1" ht="22.5" customHeight="1" spans="1:67">
      <c r="A49" s="165">
        <v>44</v>
      </c>
      <c r="B49" s="166" t="s">
        <v>147</v>
      </c>
      <c r="C49" s="166" t="s">
        <v>149</v>
      </c>
      <c r="D49" s="166" t="s">
        <v>102</v>
      </c>
      <c r="E49" s="166" t="s">
        <v>102</v>
      </c>
      <c r="F49" s="167">
        <v>53.33</v>
      </c>
      <c r="G49" s="168">
        <f t="shared" si="9"/>
        <v>35.4413194824677</v>
      </c>
      <c r="H49" s="168">
        <f t="shared" si="10"/>
        <v>1890.085568</v>
      </c>
      <c r="I49" s="166">
        <v>3</v>
      </c>
      <c r="J49" s="166">
        <v>3</v>
      </c>
      <c r="K49" s="170"/>
      <c r="L49" s="168">
        <f t="shared" si="11"/>
        <v>319.98</v>
      </c>
      <c r="M49" s="168">
        <f t="shared" si="12"/>
        <v>0</v>
      </c>
      <c r="N49" s="170">
        <f t="shared" si="0"/>
        <v>0</v>
      </c>
      <c r="O49" s="166">
        <v>0</v>
      </c>
      <c r="P49" s="166">
        <v>0</v>
      </c>
      <c r="Q49" s="168">
        <f t="shared" si="13"/>
        <v>106.66</v>
      </c>
      <c r="R49" s="167">
        <v>1890.085568</v>
      </c>
      <c r="S49" s="167">
        <v>0</v>
      </c>
      <c r="T49" s="168">
        <f t="shared" si="1"/>
        <v>319.98</v>
      </c>
      <c r="U49" s="168">
        <f t="shared" si="2"/>
        <v>0</v>
      </c>
      <c r="V49" s="168">
        <f t="shared" si="19"/>
        <v>0</v>
      </c>
      <c r="W49" s="171">
        <f t="shared" si="3"/>
        <v>0</v>
      </c>
      <c r="X49" s="168">
        <v>0</v>
      </c>
      <c r="Y49" s="167">
        <v>0</v>
      </c>
      <c r="Z49" s="166">
        <v>0</v>
      </c>
      <c r="AA49" s="171"/>
      <c r="AB49" s="172">
        <v>0</v>
      </c>
      <c r="AC49" s="172">
        <v>0</v>
      </c>
      <c r="AD49" s="168">
        <f t="shared" si="4"/>
        <v>0</v>
      </c>
      <c r="AE49" s="171">
        <f t="shared" si="5"/>
        <v>0</v>
      </c>
      <c r="AF49" s="172">
        <v>0</v>
      </c>
      <c r="AG49" s="167">
        <v>0</v>
      </c>
      <c r="AH49" s="172">
        <v>0</v>
      </c>
      <c r="AI49" s="172">
        <v>0</v>
      </c>
      <c r="AJ49" s="171">
        <v>0</v>
      </c>
      <c r="AK49" s="172">
        <v>0</v>
      </c>
      <c r="AL49" s="171">
        <f t="shared" si="6"/>
        <v>0</v>
      </c>
      <c r="AM49" s="172">
        <v>0</v>
      </c>
      <c r="AN49" s="172">
        <v>0</v>
      </c>
      <c r="AO49" s="172">
        <v>0</v>
      </c>
      <c r="AP49" s="168">
        <f t="shared" si="14"/>
        <v>106.66</v>
      </c>
      <c r="AQ49" s="168">
        <f t="shared" si="22"/>
        <v>0.10666</v>
      </c>
      <c r="AR49" s="168">
        <f t="shared" si="15"/>
        <v>0.00152371428571429</v>
      </c>
      <c r="AS49" s="168">
        <f t="shared" si="16"/>
        <v>0</v>
      </c>
      <c r="AT49" s="168">
        <f t="shared" si="17"/>
        <v>0</v>
      </c>
      <c r="AU49" s="168">
        <f t="shared" si="24"/>
        <v>0.05333</v>
      </c>
      <c r="AV49" s="168">
        <f t="shared" si="18"/>
        <v>0.000666625</v>
      </c>
      <c r="AW49" s="168">
        <f t="shared" si="8"/>
        <v>0</v>
      </c>
      <c r="AX49" s="169">
        <v>0</v>
      </c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58"/>
      <c r="BM49" s="158"/>
      <c r="BN49" s="171"/>
      <c r="BO49" s="171" t="s">
        <v>102</v>
      </c>
    </row>
    <row r="50" s="144" customFormat="1" ht="22.5" customHeight="1" spans="1:67">
      <c r="A50" s="165">
        <v>45</v>
      </c>
      <c r="B50" s="166" t="s">
        <v>147</v>
      </c>
      <c r="C50" s="166" t="s">
        <v>150</v>
      </c>
      <c r="D50" s="166" t="s">
        <v>102</v>
      </c>
      <c r="E50" s="166" t="s">
        <v>102</v>
      </c>
      <c r="F50" s="167">
        <v>46.04</v>
      </c>
      <c r="G50" s="168">
        <f t="shared" si="9"/>
        <v>28.2675990443093</v>
      </c>
      <c r="H50" s="168">
        <f t="shared" si="10"/>
        <v>1301.44026</v>
      </c>
      <c r="I50" s="166">
        <v>3</v>
      </c>
      <c r="J50" s="166">
        <v>3</v>
      </c>
      <c r="K50" s="170"/>
      <c r="L50" s="168">
        <f t="shared" si="11"/>
        <v>276.24</v>
      </c>
      <c r="M50" s="168">
        <f t="shared" si="12"/>
        <v>0</v>
      </c>
      <c r="N50" s="170">
        <f t="shared" si="0"/>
        <v>0</v>
      </c>
      <c r="O50" s="166">
        <v>0</v>
      </c>
      <c r="P50" s="166">
        <v>0</v>
      </c>
      <c r="Q50" s="168">
        <f t="shared" si="13"/>
        <v>92.08</v>
      </c>
      <c r="R50" s="167">
        <v>1301.44026</v>
      </c>
      <c r="S50" s="167">
        <v>0</v>
      </c>
      <c r="T50" s="168">
        <f t="shared" si="1"/>
        <v>276.24</v>
      </c>
      <c r="U50" s="168">
        <f t="shared" si="2"/>
        <v>0</v>
      </c>
      <c r="V50" s="168">
        <f t="shared" si="19"/>
        <v>0</v>
      </c>
      <c r="W50" s="171">
        <f t="shared" si="3"/>
        <v>0</v>
      </c>
      <c r="X50" s="168">
        <v>0</v>
      </c>
      <c r="Y50" s="167">
        <v>0</v>
      </c>
      <c r="Z50" s="166">
        <v>0</v>
      </c>
      <c r="AA50" s="171"/>
      <c r="AB50" s="172">
        <v>0</v>
      </c>
      <c r="AC50" s="172">
        <v>0</v>
      </c>
      <c r="AD50" s="168">
        <f t="shared" si="4"/>
        <v>0</v>
      </c>
      <c r="AE50" s="171">
        <f t="shared" si="5"/>
        <v>0</v>
      </c>
      <c r="AF50" s="172">
        <v>0</v>
      </c>
      <c r="AG50" s="167">
        <v>0</v>
      </c>
      <c r="AH50" s="172">
        <v>0</v>
      </c>
      <c r="AI50" s="172">
        <v>0</v>
      </c>
      <c r="AJ50" s="171">
        <v>0</v>
      </c>
      <c r="AK50" s="172">
        <v>0</v>
      </c>
      <c r="AL50" s="171">
        <f t="shared" si="6"/>
        <v>0</v>
      </c>
      <c r="AM50" s="172">
        <v>0</v>
      </c>
      <c r="AN50" s="172">
        <v>0</v>
      </c>
      <c r="AO50" s="172">
        <v>0</v>
      </c>
      <c r="AP50" s="168">
        <f t="shared" si="14"/>
        <v>92.08</v>
      </c>
      <c r="AQ50" s="168">
        <f t="shared" si="22"/>
        <v>0.09208</v>
      </c>
      <c r="AR50" s="168">
        <f t="shared" si="15"/>
        <v>0.00131542857142857</v>
      </c>
      <c r="AS50" s="168">
        <f t="shared" si="16"/>
        <v>0</v>
      </c>
      <c r="AT50" s="168">
        <f t="shared" si="17"/>
        <v>0</v>
      </c>
      <c r="AU50" s="168">
        <f t="shared" si="24"/>
        <v>0.04604</v>
      </c>
      <c r="AV50" s="168">
        <f t="shared" si="18"/>
        <v>0.0005755</v>
      </c>
      <c r="AW50" s="168">
        <f t="shared" si="8"/>
        <v>0</v>
      </c>
      <c r="AX50" s="169">
        <v>0</v>
      </c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58"/>
      <c r="BM50" s="158"/>
      <c r="BN50" s="171"/>
      <c r="BO50" s="171" t="s">
        <v>102</v>
      </c>
    </row>
    <row r="51" s="144" customFormat="1" ht="22.5" customHeight="1" spans="1:67">
      <c r="A51" s="165">
        <v>46</v>
      </c>
      <c r="B51" s="166" t="s">
        <v>151</v>
      </c>
      <c r="C51" s="166" t="s">
        <v>152</v>
      </c>
      <c r="D51" s="166" t="s">
        <v>102</v>
      </c>
      <c r="E51" s="166" t="s">
        <v>102</v>
      </c>
      <c r="F51" s="167">
        <v>33.71</v>
      </c>
      <c r="G51" s="168">
        <f t="shared" si="9"/>
        <v>17.3741328982498</v>
      </c>
      <c r="H51" s="168">
        <f t="shared" si="10"/>
        <v>585.68202</v>
      </c>
      <c r="I51" s="166">
        <v>3</v>
      </c>
      <c r="J51" s="166">
        <v>3</v>
      </c>
      <c r="K51" s="170"/>
      <c r="L51" s="168">
        <f t="shared" si="11"/>
        <v>202.26</v>
      </c>
      <c r="M51" s="168">
        <f t="shared" si="12"/>
        <v>0</v>
      </c>
      <c r="N51" s="170">
        <f t="shared" si="0"/>
        <v>0</v>
      </c>
      <c r="O51" s="166">
        <v>0</v>
      </c>
      <c r="P51" s="166">
        <v>0</v>
      </c>
      <c r="Q51" s="168">
        <f t="shared" si="13"/>
        <v>67.42</v>
      </c>
      <c r="R51" s="167">
        <v>573.54642</v>
      </c>
      <c r="S51" s="167">
        <v>0</v>
      </c>
      <c r="T51" s="168">
        <f t="shared" si="1"/>
        <v>202.26</v>
      </c>
      <c r="U51" s="168">
        <f t="shared" si="2"/>
        <v>0</v>
      </c>
      <c r="V51" s="168">
        <f t="shared" si="19"/>
        <v>12.1356</v>
      </c>
      <c r="W51" s="171">
        <f t="shared" si="3"/>
        <v>0</v>
      </c>
      <c r="X51" s="168">
        <v>0</v>
      </c>
      <c r="Y51" s="167">
        <v>0</v>
      </c>
      <c r="Z51" s="166">
        <v>0</v>
      </c>
      <c r="AA51" s="171"/>
      <c r="AB51" s="172">
        <v>0</v>
      </c>
      <c r="AC51" s="172">
        <v>0</v>
      </c>
      <c r="AD51" s="168">
        <f t="shared" si="4"/>
        <v>0</v>
      </c>
      <c r="AE51" s="171">
        <f t="shared" si="5"/>
        <v>0</v>
      </c>
      <c r="AF51" s="172">
        <v>0</v>
      </c>
      <c r="AG51" s="167">
        <v>0</v>
      </c>
      <c r="AH51" s="172">
        <v>0</v>
      </c>
      <c r="AI51" s="172">
        <v>0</v>
      </c>
      <c r="AJ51" s="171">
        <f>L51*IF(I51=1,0.08,IF(I51=2,0.07,IF(I51=3,0.06)))</f>
        <v>12.1356</v>
      </c>
      <c r="AK51" s="172">
        <v>0</v>
      </c>
      <c r="AL51" s="171">
        <f t="shared" si="6"/>
        <v>0</v>
      </c>
      <c r="AM51" s="172">
        <v>0</v>
      </c>
      <c r="AN51" s="172">
        <v>0</v>
      </c>
      <c r="AO51" s="172">
        <v>0</v>
      </c>
      <c r="AP51" s="168">
        <f t="shared" si="14"/>
        <v>67.42</v>
      </c>
      <c r="AQ51" s="168">
        <f t="shared" si="22"/>
        <v>0.06742</v>
      </c>
      <c r="AR51" s="168">
        <f t="shared" si="15"/>
        <v>0.000963142857142857</v>
      </c>
      <c r="AS51" s="168">
        <f t="shared" si="16"/>
        <v>0</v>
      </c>
      <c r="AT51" s="168">
        <f t="shared" si="17"/>
        <v>0</v>
      </c>
      <c r="AU51" s="168">
        <f t="shared" si="24"/>
        <v>0.03371</v>
      </c>
      <c r="AV51" s="168">
        <f t="shared" si="18"/>
        <v>0.000421375</v>
      </c>
      <c r="AW51" s="168">
        <f t="shared" si="8"/>
        <v>0</v>
      </c>
      <c r="AX51" s="169">
        <v>0</v>
      </c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58"/>
      <c r="BM51" s="158"/>
      <c r="BN51" s="171"/>
      <c r="BO51" s="171" t="s">
        <v>102</v>
      </c>
    </row>
    <row r="52" s="144" customFormat="1" ht="22.5" customHeight="1" spans="1:67">
      <c r="A52" s="165">
        <v>47</v>
      </c>
      <c r="B52" s="166" t="s">
        <v>151</v>
      </c>
      <c r="C52" s="166" t="s">
        <v>153</v>
      </c>
      <c r="D52" s="166" t="s">
        <v>154</v>
      </c>
      <c r="E52" s="166" t="s">
        <v>125</v>
      </c>
      <c r="F52" s="167">
        <v>362.2</v>
      </c>
      <c r="G52" s="168">
        <f t="shared" si="9"/>
        <v>23.3257013586969</v>
      </c>
      <c r="H52" s="168">
        <f t="shared" si="10"/>
        <v>8448.56903212</v>
      </c>
      <c r="I52" s="166">
        <v>3</v>
      </c>
      <c r="J52" s="166">
        <v>3</v>
      </c>
      <c r="K52" s="170"/>
      <c r="L52" s="168">
        <f t="shared" si="11"/>
        <v>4792.413652</v>
      </c>
      <c r="M52" s="168">
        <f t="shared" si="12"/>
        <v>2619.213652</v>
      </c>
      <c r="N52" s="170">
        <f t="shared" si="0"/>
        <v>2</v>
      </c>
      <c r="O52" s="166">
        <v>2</v>
      </c>
      <c r="P52" s="166">
        <v>0</v>
      </c>
      <c r="Q52" s="168">
        <f t="shared" si="13"/>
        <v>724.4</v>
      </c>
      <c r="R52" s="167">
        <v>5523.137525</v>
      </c>
      <c r="S52" s="167">
        <v>0</v>
      </c>
      <c r="T52" s="168">
        <f t="shared" si="1"/>
        <v>2173.2</v>
      </c>
      <c r="U52" s="168">
        <f t="shared" si="2"/>
        <v>0</v>
      </c>
      <c r="V52" s="168">
        <f t="shared" si="19"/>
        <v>2906.75847112</v>
      </c>
      <c r="W52" s="171">
        <f t="shared" si="3"/>
        <v>0</v>
      </c>
      <c r="X52" s="168">
        <v>0</v>
      </c>
      <c r="Y52" s="167">
        <v>0</v>
      </c>
      <c r="Z52" s="166">
        <v>0</v>
      </c>
      <c r="AA52" s="171"/>
      <c r="AB52" s="172">
        <v>2619.213652</v>
      </c>
      <c r="AC52" s="172">
        <v>0</v>
      </c>
      <c r="AD52" s="168">
        <f t="shared" si="4"/>
        <v>0</v>
      </c>
      <c r="AE52" s="171">
        <f t="shared" si="5"/>
        <v>0</v>
      </c>
      <c r="AF52" s="172">
        <v>0</v>
      </c>
      <c r="AG52" s="167">
        <v>0</v>
      </c>
      <c r="AH52" s="172">
        <v>0</v>
      </c>
      <c r="AI52" s="172">
        <v>0</v>
      </c>
      <c r="AJ52" s="171">
        <f>L52*IF(I52=1,0.08,IF(I52=2,0.07,IF(I52=3,0.06)))</f>
        <v>287.54481912</v>
      </c>
      <c r="AK52" s="172">
        <v>0</v>
      </c>
      <c r="AL52" s="171">
        <f t="shared" si="6"/>
        <v>18.673036</v>
      </c>
      <c r="AM52" s="172">
        <v>0</v>
      </c>
      <c r="AN52" s="172">
        <v>0</v>
      </c>
      <c r="AO52" s="172">
        <v>18.673036</v>
      </c>
      <c r="AP52" s="168">
        <f t="shared" si="14"/>
        <v>724.4</v>
      </c>
      <c r="AQ52" s="168">
        <f t="shared" si="22"/>
        <v>0.7244</v>
      </c>
      <c r="AR52" s="168">
        <f t="shared" si="15"/>
        <v>0.0103485714285714</v>
      </c>
      <c r="AS52" s="168">
        <f t="shared" si="16"/>
        <v>0</v>
      </c>
      <c r="AT52" s="168">
        <f t="shared" si="17"/>
        <v>0</v>
      </c>
      <c r="AU52" s="168">
        <f t="shared" si="24"/>
        <v>0.3622</v>
      </c>
      <c r="AV52" s="168">
        <f t="shared" si="18"/>
        <v>0.0045275</v>
      </c>
      <c r="AW52" s="168">
        <f t="shared" si="8"/>
        <v>0</v>
      </c>
      <c r="AX52" s="169">
        <v>3</v>
      </c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58"/>
      <c r="BM52" s="158"/>
      <c r="BN52" s="171"/>
      <c r="BO52" s="171" t="s">
        <v>102</v>
      </c>
    </row>
    <row r="53" s="144" customFormat="1" ht="22.5" customHeight="1" spans="1:67">
      <c r="A53" s="165">
        <v>48</v>
      </c>
      <c r="B53" s="166" t="s">
        <v>151</v>
      </c>
      <c r="C53" s="166" t="s">
        <v>153</v>
      </c>
      <c r="D53" s="166" t="s">
        <v>128</v>
      </c>
      <c r="E53" s="166" t="s">
        <v>154</v>
      </c>
      <c r="F53" s="167">
        <v>312.23</v>
      </c>
      <c r="G53" s="168">
        <f t="shared" si="9"/>
        <v>24.0205564660026</v>
      </c>
      <c r="H53" s="168">
        <f t="shared" si="10"/>
        <v>7499.93834538</v>
      </c>
      <c r="I53" s="166">
        <v>3</v>
      </c>
      <c r="J53" s="166">
        <v>3</v>
      </c>
      <c r="K53" s="170"/>
      <c r="L53" s="168">
        <f t="shared" si="11"/>
        <v>4246.991873</v>
      </c>
      <c r="M53" s="168">
        <f t="shared" si="12"/>
        <v>2373.611873</v>
      </c>
      <c r="N53" s="170">
        <f t="shared" si="0"/>
        <v>2</v>
      </c>
      <c r="O53" s="166">
        <v>2</v>
      </c>
      <c r="P53" s="166">
        <v>0</v>
      </c>
      <c r="Q53" s="168">
        <f t="shared" si="13"/>
        <v>624.46</v>
      </c>
      <c r="R53" s="167">
        <v>4871.50696</v>
      </c>
      <c r="S53" s="167">
        <v>0</v>
      </c>
      <c r="T53" s="168">
        <f t="shared" si="1"/>
        <v>1873.38</v>
      </c>
      <c r="U53" s="168">
        <f t="shared" si="2"/>
        <v>0</v>
      </c>
      <c r="V53" s="168">
        <f t="shared" si="19"/>
        <v>2628.43138538</v>
      </c>
      <c r="W53" s="171">
        <f t="shared" si="3"/>
        <v>0</v>
      </c>
      <c r="X53" s="168">
        <v>0</v>
      </c>
      <c r="Y53" s="167">
        <v>0</v>
      </c>
      <c r="Z53" s="166">
        <v>0</v>
      </c>
      <c r="AA53" s="171"/>
      <c r="AB53" s="172">
        <v>2373.611873</v>
      </c>
      <c r="AC53" s="172">
        <v>0</v>
      </c>
      <c r="AD53" s="168">
        <f t="shared" si="4"/>
        <v>0</v>
      </c>
      <c r="AE53" s="171">
        <f t="shared" si="5"/>
        <v>0</v>
      </c>
      <c r="AF53" s="172">
        <v>0</v>
      </c>
      <c r="AG53" s="167">
        <v>0</v>
      </c>
      <c r="AH53" s="172">
        <v>0</v>
      </c>
      <c r="AI53" s="172">
        <v>0</v>
      </c>
      <c r="AJ53" s="171">
        <f>L53*IF(I53=1,0.08,IF(I53=2,0.07,IF(I53=3,0.06)))</f>
        <v>254.81951238</v>
      </c>
      <c r="AK53" s="172">
        <v>0</v>
      </c>
      <c r="AL53" s="171">
        <f t="shared" si="6"/>
        <v>0</v>
      </c>
      <c r="AM53" s="172">
        <v>0</v>
      </c>
      <c r="AN53" s="172">
        <v>0</v>
      </c>
      <c r="AO53" s="172">
        <v>0</v>
      </c>
      <c r="AP53" s="168">
        <f t="shared" si="14"/>
        <v>624.46</v>
      </c>
      <c r="AQ53" s="168">
        <f t="shared" si="22"/>
        <v>0.62446</v>
      </c>
      <c r="AR53" s="168">
        <f t="shared" si="15"/>
        <v>0.00892085714285714</v>
      </c>
      <c r="AS53" s="168">
        <f t="shared" si="16"/>
        <v>0</v>
      </c>
      <c r="AT53" s="168">
        <f t="shared" si="17"/>
        <v>0</v>
      </c>
      <c r="AU53" s="168">
        <f t="shared" si="24"/>
        <v>0.31223</v>
      </c>
      <c r="AV53" s="168">
        <f t="shared" si="18"/>
        <v>0.003902875</v>
      </c>
      <c r="AW53" s="168">
        <f t="shared" si="8"/>
        <v>0</v>
      </c>
      <c r="AX53" s="169">
        <v>0</v>
      </c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58"/>
      <c r="BM53" s="158"/>
      <c r="BN53" s="171"/>
      <c r="BO53" s="171" t="s">
        <v>102</v>
      </c>
    </row>
    <row r="54" s="144" customFormat="1" ht="22.5" customHeight="1" spans="1:67">
      <c r="A54" s="165">
        <v>49</v>
      </c>
      <c r="B54" s="166" t="s">
        <v>155</v>
      </c>
      <c r="C54" s="166" t="s">
        <v>155</v>
      </c>
      <c r="D54" s="166" t="s">
        <v>116</v>
      </c>
      <c r="E54" s="166" t="s">
        <v>156</v>
      </c>
      <c r="F54" s="167">
        <v>2802.15</v>
      </c>
      <c r="G54" s="168">
        <f t="shared" si="9"/>
        <v>22.4999220395054</v>
      </c>
      <c r="H54" s="168">
        <f t="shared" si="10"/>
        <v>63048.156543</v>
      </c>
      <c r="I54" s="166">
        <v>3</v>
      </c>
      <c r="J54" s="166">
        <v>3</v>
      </c>
      <c r="K54" s="170"/>
      <c r="L54" s="168">
        <f t="shared" si="11"/>
        <v>25447.3316</v>
      </c>
      <c r="M54" s="168">
        <f t="shared" si="12"/>
        <v>8634.4316</v>
      </c>
      <c r="N54" s="170">
        <f t="shared" si="0"/>
        <v>2</v>
      </c>
      <c r="O54" s="166">
        <v>2</v>
      </c>
      <c r="P54" s="166">
        <v>0</v>
      </c>
      <c r="Q54" s="168">
        <f t="shared" si="13"/>
        <v>5604.3</v>
      </c>
      <c r="R54" s="167">
        <v>22186.439265</v>
      </c>
      <c r="S54" s="167">
        <v>0</v>
      </c>
      <c r="T54" s="168">
        <f t="shared" si="1"/>
        <v>16812.9</v>
      </c>
      <c r="U54" s="168">
        <f t="shared" si="2"/>
        <v>0</v>
      </c>
      <c r="V54" s="168">
        <f t="shared" si="19"/>
        <v>8634.4316</v>
      </c>
      <c r="W54" s="171">
        <f t="shared" si="3"/>
        <v>0</v>
      </c>
      <c r="X54" s="168">
        <v>0</v>
      </c>
      <c r="Y54" s="167">
        <v>0</v>
      </c>
      <c r="Z54" s="166">
        <v>0</v>
      </c>
      <c r="AA54" s="171"/>
      <c r="AB54" s="172">
        <v>8634.4316</v>
      </c>
      <c r="AC54" s="172">
        <v>0</v>
      </c>
      <c r="AD54" s="168">
        <f t="shared" si="4"/>
        <v>0</v>
      </c>
      <c r="AE54" s="171">
        <f t="shared" si="5"/>
        <v>295.897132</v>
      </c>
      <c r="AF54" s="172">
        <v>0</v>
      </c>
      <c r="AG54" s="167">
        <v>0</v>
      </c>
      <c r="AH54" s="172">
        <v>0</v>
      </c>
      <c r="AI54" s="172">
        <v>295.897132</v>
      </c>
      <c r="AJ54" s="171">
        <v>0</v>
      </c>
      <c r="AK54" s="172">
        <v>7144.692969</v>
      </c>
      <c r="AL54" s="171">
        <f t="shared" si="6"/>
        <v>25082.592709</v>
      </c>
      <c r="AM54" s="172">
        <v>0</v>
      </c>
      <c r="AN54" s="172">
        <v>0</v>
      </c>
      <c r="AO54" s="172">
        <v>25082.592709</v>
      </c>
      <c r="AP54" s="168">
        <f t="shared" si="14"/>
        <v>5604.3</v>
      </c>
      <c r="AQ54" s="168">
        <f t="shared" si="22"/>
        <v>5.6043</v>
      </c>
      <c r="AR54" s="168">
        <f t="shared" si="15"/>
        <v>0.0800614285714286</v>
      </c>
      <c r="AS54" s="168">
        <f t="shared" si="16"/>
        <v>0</v>
      </c>
      <c r="AT54" s="168">
        <f t="shared" si="17"/>
        <v>0</v>
      </c>
      <c r="AU54" s="168">
        <f t="shared" si="24"/>
        <v>2.80215</v>
      </c>
      <c r="AV54" s="168">
        <f t="shared" si="18"/>
        <v>0.035026875</v>
      </c>
      <c r="AW54" s="168">
        <f t="shared" si="8"/>
        <v>0</v>
      </c>
      <c r="AX54" s="169">
        <v>8</v>
      </c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8"/>
      <c r="BJ54" s="168"/>
      <c r="BK54" s="168"/>
      <c r="BL54" s="158"/>
      <c r="BM54" s="158"/>
      <c r="BN54" s="171"/>
      <c r="BO54" s="171" t="s">
        <v>102</v>
      </c>
    </row>
    <row r="55" s="144" customFormat="1" ht="22.5" customHeight="1" spans="1:67">
      <c r="A55" s="165">
        <v>50</v>
      </c>
      <c r="B55" s="166" t="s">
        <v>155</v>
      </c>
      <c r="C55" s="166" t="s">
        <v>155</v>
      </c>
      <c r="D55" s="166" t="s">
        <v>156</v>
      </c>
      <c r="E55" s="166" t="s">
        <v>157</v>
      </c>
      <c r="F55" s="167">
        <v>938.05</v>
      </c>
      <c r="G55" s="168">
        <f t="shared" si="9"/>
        <v>17.7218095197484</v>
      </c>
      <c r="H55" s="168">
        <f t="shared" si="10"/>
        <v>16623.94342</v>
      </c>
      <c r="I55" s="166">
        <v>3</v>
      </c>
      <c r="J55" s="166">
        <v>3</v>
      </c>
      <c r="K55" s="170"/>
      <c r="L55" s="168">
        <f t="shared" si="11"/>
        <v>9341.112072</v>
      </c>
      <c r="M55" s="168">
        <f t="shared" si="12"/>
        <v>3712.812072</v>
      </c>
      <c r="N55" s="170">
        <f t="shared" si="0"/>
        <v>2</v>
      </c>
      <c r="O55" s="166">
        <v>2</v>
      </c>
      <c r="P55" s="166">
        <v>0</v>
      </c>
      <c r="Q55" s="168">
        <f t="shared" si="13"/>
        <v>1876.1</v>
      </c>
      <c r="R55" s="167">
        <v>8747.541126</v>
      </c>
      <c r="S55" s="167">
        <v>0</v>
      </c>
      <c r="T55" s="168">
        <f t="shared" si="1"/>
        <v>5628.3</v>
      </c>
      <c r="U55" s="168">
        <f t="shared" si="2"/>
        <v>0</v>
      </c>
      <c r="V55" s="168">
        <f t="shared" si="19"/>
        <v>3712.812072</v>
      </c>
      <c r="W55" s="171">
        <f t="shared" si="3"/>
        <v>0</v>
      </c>
      <c r="X55" s="168">
        <v>0</v>
      </c>
      <c r="Y55" s="167">
        <v>0</v>
      </c>
      <c r="Z55" s="166">
        <v>0</v>
      </c>
      <c r="AA55" s="171"/>
      <c r="AB55" s="172">
        <v>3712.812072</v>
      </c>
      <c r="AC55" s="172">
        <v>0</v>
      </c>
      <c r="AD55" s="168">
        <f t="shared" si="4"/>
        <v>0</v>
      </c>
      <c r="AE55" s="171">
        <f t="shared" si="5"/>
        <v>0</v>
      </c>
      <c r="AF55" s="172">
        <v>0</v>
      </c>
      <c r="AG55" s="167">
        <v>0</v>
      </c>
      <c r="AH55" s="172">
        <v>0</v>
      </c>
      <c r="AI55" s="172">
        <v>0</v>
      </c>
      <c r="AJ55" s="171">
        <v>0</v>
      </c>
      <c r="AK55" s="172">
        <v>0</v>
      </c>
      <c r="AL55" s="171">
        <f t="shared" si="6"/>
        <v>4163.590222</v>
      </c>
      <c r="AM55" s="172">
        <v>0</v>
      </c>
      <c r="AN55" s="172">
        <v>0</v>
      </c>
      <c r="AO55" s="172">
        <v>4163.590222</v>
      </c>
      <c r="AP55" s="168">
        <f t="shared" si="14"/>
        <v>1876.1</v>
      </c>
      <c r="AQ55" s="168">
        <f t="shared" si="22"/>
        <v>1.8761</v>
      </c>
      <c r="AR55" s="168">
        <f t="shared" si="15"/>
        <v>0.0268014285714286</v>
      </c>
      <c r="AS55" s="168">
        <f t="shared" si="16"/>
        <v>0</v>
      </c>
      <c r="AT55" s="168">
        <f t="shared" si="17"/>
        <v>0</v>
      </c>
      <c r="AU55" s="168">
        <f t="shared" si="24"/>
        <v>0.93805</v>
      </c>
      <c r="AV55" s="168">
        <f t="shared" si="18"/>
        <v>0.011725625</v>
      </c>
      <c r="AW55" s="168">
        <f t="shared" si="8"/>
        <v>0</v>
      </c>
      <c r="AX55" s="169">
        <v>3</v>
      </c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58"/>
      <c r="BM55" s="158"/>
      <c r="BN55" s="171"/>
      <c r="BO55" s="171" t="s">
        <v>102</v>
      </c>
    </row>
    <row r="56" s="144" customFormat="1" ht="22.5" customHeight="1" spans="1:67">
      <c r="A56" s="165">
        <v>51</v>
      </c>
      <c r="B56" s="166" t="s">
        <v>155</v>
      </c>
      <c r="C56" s="166" t="s">
        <v>158</v>
      </c>
      <c r="D56" s="166" t="s">
        <v>157</v>
      </c>
      <c r="E56" s="166" t="s">
        <v>159</v>
      </c>
      <c r="F56" s="167">
        <v>136.11</v>
      </c>
      <c r="G56" s="168">
        <f t="shared" si="9"/>
        <v>7.11509033869664</v>
      </c>
      <c r="H56" s="168">
        <f t="shared" si="10"/>
        <v>968.434946</v>
      </c>
      <c r="I56" s="166">
        <v>3</v>
      </c>
      <c r="J56" s="166">
        <v>3</v>
      </c>
      <c r="K56" s="170"/>
      <c r="L56" s="168">
        <f t="shared" si="11"/>
        <v>816.66</v>
      </c>
      <c r="M56" s="168">
        <f t="shared" si="12"/>
        <v>0</v>
      </c>
      <c r="N56" s="170">
        <f t="shared" si="0"/>
        <v>0</v>
      </c>
      <c r="O56" s="166">
        <v>0</v>
      </c>
      <c r="P56" s="166">
        <v>0</v>
      </c>
      <c r="Q56" s="168">
        <f t="shared" si="13"/>
        <v>272.22</v>
      </c>
      <c r="R56" s="167">
        <v>968.434946</v>
      </c>
      <c r="S56" s="167">
        <v>0</v>
      </c>
      <c r="T56" s="168">
        <f t="shared" si="1"/>
        <v>816.66</v>
      </c>
      <c r="U56" s="168">
        <f t="shared" si="2"/>
        <v>0</v>
      </c>
      <c r="V56" s="168">
        <f t="shared" si="19"/>
        <v>0</v>
      </c>
      <c r="W56" s="171">
        <f t="shared" si="3"/>
        <v>0</v>
      </c>
      <c r="X56" s="168">
        <v>0</v>
      </c>
      <c r="Y56" s="167">
        <v>0</v>
      </c>
      <c r="Z56" s="166">
        <v>0</v>
      </c>
      <c r="AA56" s="171"/>
      <c r="AB56" s="172">
        <v>0</v>
      </c>
      <c r="AC56" s="172">
        <v>0</v>
      </c>
      <c r="AD56" s="168">
        <f t="shared" si="4"/>
        <v>0</v>
      </c>
      <c r="AE56" s="171">
        <f t="shared" si="5"/>
        <v>0</v>
      </c>
      <c r="AF56" s="172">
        <v>0</v>
      </c>
      <c r="AG56" s="167">
        <v>0</v>
      </c>
      <c r="AH56" s="172">
        <v>0</v>
      </c>
      <c r="AI56" s="172">
        <v>0</v>
      </c>
      <c r="AJ56" s="171">
        <v>0</v>
      </c>
      <c r="AK56" s="172">
        <v>0</v>
      </c>
      <c r="AL56" s="171">
        <f t="shared" si="6"/>
        <v>0</v>
      </c>
      <c r="AM56" s="172">
        <v>0</v>
      </c>
      <c r="AN56" s="172">
        <v>0</v>
      </c>
      <c r="AO56" s="172">
        <v>0</v>
      </c>
      <c r="AP56" s="168">
        <f t="shared" si="14"/>
        <v>272.22</v>
      </c>
      <c r="AQ56" s="168">
        <f t="shared" si="22"/>
        <v>0.27222</v>
      </c>
      <c r="AR56" s="168">
        <f t="shared" si="15"/>
        <v>0.00388885714285714</v>
      </c>
      <c r="AS56" s="168">
        <f t="shared" si="16"/>
        <v>0</v>
      </c>
      <c r="AT56" s="168">
        <f t="shared" si="17"/>
        <v>0</v>
      </c>
      <c r="AU56" s="168">
        <f t="shared" si="24"/>
        <v>0.13611</v>
      </c>
      <c r="AV56" s="168">
        <f t="shared" si="18"/>
        <v>0.001701375</v>
      </c>
      <c r="AW56" s="168">
        <f t="shared" si="8"/>
        <v>0</v>
      </c>
      <c r="AX56" s="169">
        <v>0</v>
      </c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8"/>
      <c r="BJ56" s="168"/>
      <c r="BK56" s="168"/>
      <c r="BL56" s="158"/>
      <c r="BM56" s="158"/>
      <c r="BN56" s="171"/>
      <c r="BO56" s="171" t="s">
        <v>102</v>
      </c>
    </row>
    <row r="57" s="144" customFormat="1" ht="22.5" customHeight="1" spans="1:67">
      <c r="A57" s="165">
        <v>52</v>
      </c>
      <c r="B57" s="166" t="s">
        <v>132</v>
      </c>
      <c r="C57" s="166" t="s">
        <v>132</v>
      </c>
      <c r="D57" s="166" t="s">
        <v>138</v>
      </c>
      <c r="E57" s="166" t="s">
        <v>120</v>
      </c>
      <c r="F57" s="167">
        <v>401.28</v>
      </c>
      <c r="G57" s="168">
        <f t="shared" si="9"/>
        <v>48.3255087171053</v>
      </c>
      <c r="H57" s="168">
        <f t="shared" si="10"/>
        <v>19392.060138</v>
      </c>
      <c r="I57" s="166">
        <v>3</v>
      </c>
      <c r="J57" s="166">
        <v>3</v>
      </c>
      <c r="K57" s="170"/>
      <c r="L57" s="168">
        <f t="shared" si="11"/>
        <v>8485.747956</v>
      </c>
      <c r="M57" s="168">
        <f t="shared" si="12"/>
        <v>1355.11907</v>
      </c>
      <c r="N57" s="170">
        <f t="shared" si="0"/>
        <v>4</v>
      </c>
      <c r="O57" s="166">
        <v>4</v>
      </c>
      <c r="P57" s="166">
        <v>0</v>
      </c>
      <c r="Q57" s="168">
        <f t="shared" si="13"/>
        <v>1605.12</v>
      </c>
      <c r="R57" s="167">
        <v>6998.733654</v>
      </c>
      <c r="S57" s="167">
        <v>0</v>
      </c>
      <c r="T57" s="168">
        <f t="shared" si="1"/>
        <v>4815.36</v>
      </c>
      <c r="U57" s="168">
        <f t="shared" si="2"/>
        <v>0</v>
      </c>
      <c r="V57" s="168">
        <f t="shared" si="19"/>
        <v>1355.11907</v>
      </c>
      <c r="W57" s="171">
        <f t="shared" si="3"/>
        <v>6</v>
      </c>
      <c r="X57" s="168">
        <v>0</v>
      </c>
      <c r="Y57" s="167">
        <v>2315.268886</v>
      </c>
      <c r="Z57" s="166">
        <v>2</v>
      </c>
      <c r="AA57" s="171"/>
      <c r="AB57" s="172">
        <v>1355.11907</v>
      </c>
      <c r="AC57" s="172">
        <v>0</v>
      </c>
      <c r="AD57" s="168">
        <f t="shared" si="4"/>
        <v>0</v>
      </c>
      <c r="AE57" s="171">
        <f t="shared" si="5"/>
        <v>0</v>
      </c>
      <c r="AF57" s="172">
        <v>0</v>
      </c>
      <c r="AG57" s="167">
        <v>0</v>
      </c>
      <c r="AH57" s="172">
        <v>0</v>
      </c>
      <c r="AI57" s="172">
        <v>0</v>
      </c>
      <c r="AJ57" s="171">
        <v>0</v>
      </c>
      <c r="AK57" s="172">
        <v>0</v>
      </c>
      <c r="AL57" s="171">
        <f t="shared" si="6"/>
        <v>8722.938528</v>
      </c>
      <c r="AM57" s="172">
        <v>1165.416061</v>
      </c>
      <c r="AN57" s="172">
        <v>1159.011583</v>
      </c>
      <c r="AO57" s="172">
        <v>6398.510884</v>
      </c>
      <c r="AP57" s="168">
        <f t="shared" si="14"/>
        <v>802.56</v>
      </c>
      <c r="AQ57" s="168">
        <f t="shared" si="22"/>
        <v>1.60512</v>
      </c>
      <c r="AR57" s="168">
        <f t="shared" si="15"/>
        <v>0.0229302857142857</v>
      </c>
      <c r="AS57" s="168">
        <f t="shared" si="16"/>
        <v>0</v>
      </c>
      <c r="AT57" s="168">
        <f t="shared" si="17"/>
        <v>0</v>
      </c>
      <c r="AU57" s="168">
        <f t="shared" si="24"/>
        <v>0.80256</v>
      </c>
      <c r="AV57" s="168">
        <f t="shared" si="18"/>
        <v>0.010032</v>
      </c>
      <c r="AW57" s="168">
        <f t="shared" si="8"/>
        <v>1.60512</v>
      </c>
      <c r="AX57" s="169">
        <v>0</v>
      </c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8"/>
      <c r="BJ57" s="168"/>
      <c r="BK57" s="168"/>
      <c r="BL57" s="158"/>
      <c r="BM57" s="158"/>
      <c r="BN57" s="171"/>
      <c r="BO57" s="171" t="s">
        <v>102</v>
      </c>
    </row>
    <row r="58" s="144" customFormat="1" ht="22.5" customHeight="1" spans="1:67">
      <c r="A58" s="165">
        <v>53</v>
      </c>
      <c r="B58" s="166" t="s">
        <v>132</v>
      </c>
      <c r="C58" s="166" t="s">
        <v>132</v>
      </c>
      <c r="D58" s="166" t="s">
        <v>112</v>
      </c>
      <c r="E58" s="166" t="s">
        <v>130</v>
      </c>
      <c r="F58" s="167">
        <v>320.65</v>
      </c>
      <c r="G58" s="168">
        <f t="shared" si="9"/>
        <v>49.1442817807578</v>
      </c>
      <c r="H58" s="168">
        <f t="shared" si="10"/>
        <v>15758.113953</v>
      </c>
      <c r="I58" s="166">
        <v>3</v>
      </c>
      <c r="J58" s="166">
        <v>3</v>
      </c>
      <c r="K58" s="170"/>
      <c r="L58" s="168">
        <f t="shared" si="11"/>
        <v>6924.629199</v>
      </c>
      <c r="M58" s="168">
        <f t="shared" si="12"/>
        <v>1017.077584</v>
      </c>
      <c r="N58" s="170">
        <f t="shared" si="0"/>
        <v>4</v>
      </c>
      <c r="O58" s="166">
        <v>4</v>
      </c>
      <c r="P58" s="166">
        <v>0</v>
      </c>
      <c r="Q58" s="168">
        <f t="shared" si="13"/>
        <v>1282.6</v>
      </c>
      <c r="R58" s="167">
        <v>5413.810702</v>
      </c>
      <c r="S58" s="167">
        <v>0</v>
      </c>
      <c r="T58" s="168">
        <f t="shared" si="1"/>
        <v>3847.8</v>
      </c>
      <c r="U58" s="168">
        <f t="shared" si="2"/>
        <v>0</v>
      </c>
      <c r="V58" s="168">
        <f t="shared" si="19"/>
        <v>1017.077584</v>
      </c>
      <c r="W58" s="171">
        <f t="shared" si="3"/>
        <v>6</v>
      </c>
      <c r="X58" s="168">
        <v>0</v>
      </c>
      <c r="Y58" s="167">
        <v>2059.751615</v>
      </c>
      <c r="Z58" s="166">
        <v>2</v>
      </c>
      <c r="AA58" s="171"/>
      <c r="AB58" s="172">
        <v>1017.077584</v>
      </c>
      <c r="AC58" s="172">
        <v>0</v>
      </c>
      <c r="AD58" s="168">
        <f t="shared" si="4"/>
        <v>0</v>
      </c>
      <c r="AE58" s="171">
        <f t="shared" si="5"/>
        <v>0</v>
      </c>
      <c r="AF58" s="172">
        <v>0</v>
      </c>
      <c r="AG58" s="167">
        <v>0</v>
      </c>
      <c r="AH58" s="172">
        <v>0</v>
      </c>
      <c r="AI58" s="172">
        <v>0</v>
      </c>
      <c r="AJ58" s="171">
        <v>0</v>
      </c>
      <c r="AK58" s="172">
        <v>0</v>
      </c>
      <c r="AL58" s="171">
        <f t="shared" si="6"/>
        <v>7267.474052</v>
      </c>
      <c r="AM58" s="172">
        <v>916.802015</v>
      </c>
      <c r="AN58" s="172">
        <v>929.106025</v>
      </c>
      <c r="AO58" s="172">
        <v>5421.566012</v>
      </c>
      <c r="AP58" s="168">
        <f t="shared" si="14"/>
        <v>641.3</v>
      </c>
      <c r="AQ58" s="168">
        <f t="shared" si="22"/>
        <v>1.2826</v>
      </c>
      <c r="AR58" s="168">
        <f t="shared" si="15"/>
        <v>0.0183228571428571</v>
      </c>
      <c r="AS58" s="168">
        <f t="shared" si="16"/>
        <v>0</v>
      </c>
      <c r="AT58" s="168">
        <f t="shared" si="17"/>
        <v>0</v>
      </c>
      <c r="AU58" s="168">
        <f t="shared" si="24"/>
        <v>0.6413</v>
      </c>
      <c r="AV58" s="168">
        <f t="shared" si="18"/>
        <v>0.00801625</v>
      </c>
      <c r="AW58" s="168">
        <f t="shared" si="8"/>
        <v>1.2826</v>
      </c>
      <c r="AX58" s="169">
        <v>0</v>
      </c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8"/>
      <c r="BJ58" s="168"/>
      <c r="BK58" s="168"/>
      <c r="BL58" s="158"/>
      <c r="BM58" s="158"/>
      <c r="BN58" s="171"/>
      <c r="BO58" s="171" t="s">
        <v>102</v>
      </c>
    </row>
    <row r="59" s="144" customFormat="1" ht="22.5" customHeight="1" spans="1:67">
      <c r="A59" s="165">
        <v>54</v>
      </c>
      <c r="B59" s="166" t="s">
        <v>132</v>
      </c>
      <c r="C59" s="166" t="s">
        <v>132</v>
      </c>
      <c r="D59" s="166" t="s">
        <v>147</v>
      </c>
      <c r="E59" s="166" t="s">
        <v>138</v>
      </c>
      <c r="F59" s="167">
        <v>938.32</v>
      </c>
      <c r="G59" s="168">
        <f t="shared" si="9"/>
        <v>47.2113530543951</v>
      </c>
      <c r="H59" s="168">
        <f t="shared" si="10"/>
        <v>44299.356798</v>
      </c>
      <c r="I59" s="166">
        <v>3</v>
      </c>
      <c r="J59" s="166">
        <v>3</v>
      </c>
      <c r="K59" s="170"/>
      <c r="L59" s="168">
        <f t="shared" si="11"/>
        <v>20069.912717</v>
      </c>
      <c r="M59" s="168">
        <f t="shared" si="12"/>
        <v>3198.762691</v>
      </c>
      <c r="N59" s="170">
        <f t="shared" si="0"/>
        <v>4</v>
      </c>
      <c r="O59" s="166">
        <v>4</v>
      </c>
      <c r="P59" s="166">
        <v>0</v>
      </c>
      <c r="Q59" s="168">
        <f t="shared" si="13"/>
        <v>3753.28</v>
      </c>
      <c r="R59" s="167">
        <v>14969.875631</v>
      </c>
      <c r="S59" s="167">
        <v>0</v>
      </c>
      <c r="T59" s="168">
        <f t="shared" si="1"/>
        <v>11259.84</v>
      </c>
      <c r="U59" s="168">
        <f t="shared" si="2"/>
        <v>0</v>
      </c>
      <c r="V59" s="168">
        <f t="shared" si="19"/>
        <v>3198.762691</v>
      </c>
      <c r="W59" s="171">
        <f t="shared" si="3"/>
        <v>6</v>
      </c>
      <c r="X59" s="168">
        <v>0</v>
      </c>
      <c r="Y59" s="167">
        <v>5611.310026</v>
      </c>
      <c r="Z59" s="166">
        <v>2</v>
      </c>
      <c r="AA59" s="171"/>
      <c r="AB59" s="172">
        <v>3198.762691</v>
      </c>
      <c r="AC59" s="172">
        <v>0</v>
      </c>
      <c r="AD59" s="168">
        <f t="shared" si="4"/>
        <v>0</v>
      </c>
      <c r="AE59" s="171">
        <f t="shared" si="5"/>
        <v>0</v>
      </c>
      <c r="AF59" s="172">
        <v>0</v>
      </c>
      <c r="AG59" s="167">
        <v>0</v>
      </c>
      <c r="AH59" s="172">
        <v>0</v>
      </c>
      <c r="AI59" s="172">
        <v>0</v>
      </c>
      <c r="AJ59" s="171">
        <v>0</v>
      </c>
      <c r="AK59" s="172">
        <v>0</v>
      </c>
      <c r="AL59" s="171">
        <f t="shared" si="6"/>
        <v>20519.40845</v>
      </c>
      <c r="AM59" s="172">
        <v>2367.957547</v>
      </c>
      <c r="AN59" s="172">
        <v>2528.066158</v>
      </c>
      <c r="AO59" s="172">
        <v>15623.384745</v>
      </c>
      <c r="AP59" s="168">
        <f t="shared" si="14"/>
        <v>1876.64</v>
      </c>
      <c r="AQ59" s="168">
        <f t="shared" si="22"/>
        <v>3.75328</v>
      </c>
      <c r="AR59" s="168">
        <f t="shared" si="15"/>
        <v>0.0536182857142857</v>
      </c>
      <c r="AS59" s="168">
        <f t="shared" si="16"/>
        <v>0</v>
      </c>
      <c r="AT59" s="168">
        <f t="shared" si="17"/>
        <v>0</v>
      </c>
      <c r="AU59" s="168">
        <f t="shared" si="24"/>
        <v>1.87664</v>
      </c>
      <c r="AV59" s="168">
        <f t="shared" si="18"/>
        <v>0.023458</v>
      </c>
      <c r="AW59" s="168">
        <f t="shared" si="8"/>
        <v>3.75328</v>
      </c>
      <c r="AX59" s="169">
        <v>0</v>
      </c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58"/>
      <c r="BM59" s="158"/>
      <c r="BN59" s="171"/>
      <c r="BO59" s="171" t="s">
        <v>102</v>
      </c>
    </row>
    <row r="60" s="144" customFormat="1" ht="22.5" customHeight="1" spans="1:67">
      <c r="A60" s="165">
        <v>55</v>
      </c>
      <c r="B60" s="166" t="s">
        <v>132</v>
      </c>
      <c r="C60" s="166" t="s">
        <v>132</v>
      </c>
      <c r="D60" s="166" t="s">
        <v>130</v>
      </c>
      <c r="E60" s="166" t="s">
        <v>147</v>
      </c>
      <c r="F60" s="167">
        <v>326.64</v>
      </c>
      <c r="G60" s="168">
        <f t="shared" si="9"/>
        <v>51.5094980559638</v>
      </c>
      <c r="H60" s="168">
        <f t="shared" si="10"/>
        <v>16825.062445</v>
      </c>
      <c r="I60" s="166">
        <v>3</v>
      </c>
      <c r="J60" s="166">
        <v>3</v>
      </c>
      <c r="K60" s="170"/>
      <c r="L60" s="168">
        <f t="shared" si="11"/>
        <v>6985.540024</v>
      </c>
      <c r="M60" s="168">
        <f t="shared" si="12"/>
        <v>1057.058557</v>
      </c>
      <c r="N60" s="170">
        <f t="shared" si="0"/>
        <v>4</v>
      </c>
      <c r="O60" s="166">
        <v>4</v>
      </c>
      <c r="P60" s="166">
        <v>0</v>
      </c>
      <c r="Q60" s="168">
        <f t="shared" si="13"/>
        <v>1306.56</v>
      </c>
      <c r="R60" s="167">
        <v>5438.515372</v>
      </c>
      <c r="S60" s="167">
        <v>0</v>
      </c>
      <c r="T60" s="168">
        <f t="shared" si="1"/>
        <v>3919.68</v>
      </c>
      <c r="U60" s="168">
        <f t="shared" si="2"/>
        <v>0</v>
      </c>
      <c r="V60" s="168">
        <f t="shared" si="19"/>
        <v>1057.058557</v>
      </c>
      <c r="W60" s="171">
        <f t="shared" si="3"/>
        <v>6</v>
      </c>
      <c r="X60" s="168">
        <v>0</v>
      </c>
      <c r="Y60" s="167">
        <v>2008.801467</v>
      </c>
      <c r="Z60" s="166">
        <v>2</v>
      </c>
      <c r="AA60" s="171"/>
      <c r="AB60" s="172">
        <v>1057.058557</v>
      </c>
      <c r="AC60" s="172">
        <v>0</v>
      </c>
      <c r="AD60" s="168">
        <f t="shared" si="4"/>
        <v>0</v>
      </c>
      <c r="AE60" s="171">
        <f t="shared" si="5"/>
        <v>0</v>
      </c>
      <c r="AF60" s="172">
        <v>0</v>
      </c>
      <c r="AG60" s="167">
        <v>0</v>
      </c>
      <c r="AH60" s="172">
        <v>0</v>
      </c>
      <c r="AI60" s="172">
        <v>0</v>
      </c>
      <c r="AJ60" s="171">
        <v>0</v>
      </c>
      <c r="AK60" s="172">
        <v>0</v>
      </c>
      <c r="AL60" s="171">
        <f t="shared" si="6"/>
        <v>8320.687049</v>
      </c>
      <c r="AM60" s="172">
        <v>923.923025</v>
      </c>
      <c r="AN60" s="172">
        <v>958.252753</v>
      </c>
      <c r="AO60" s="172">
        <v>6438.511271</v>
      </c>
      <c r="AP60" s="168">
        <f t="shared" si="14"/>
        <v>653.28</v>
      </c>
      <c r="AQ60" s="168">
        <f t="shared" si="22"/>
        <v>1.30656</v>
      </c>
      <c r="AR60" s="168">
        <f t="shared" si="15"/>
        <v>0.0186651428571429</v>
      </c>
      <c r="AS60" s="168">
        <f t="shared" si="16"/>
        <v>0</v>
      </c>
      <c r="AT60" s="168">
        <f t="shared" si="17"/>
        <v>0</v>
      </c>
      <c r="AU60" s="168">
        <f t="shared" si="24"/>
        <v>0.65328</v>
      </c>
      <c r="AV60" s="168">
        <f t="shared" si="18"/>
        <v>0.008166</v>
      </c>
      <c r="AW60" s="168">
        <f t="shared" si="8"/>
        <v>1.30656</v>
      </c>
      <c r="AX60" s="169">
        <v>0</v>
      </c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58"/>
      <c r="BM60" s="158"/>
      <c r="BN60" s="171"/>
      <c r="BO60" s="171" t="s">
        <v>102</v>
      </c>
    </row>
    <row r="61" s="144" customFormat="1" ht="22.5" customHeight="1" spans="1:67">
      <c r="A61" s="165">
        <v>56</v>
      </c>
      <c r="B61" s="166" t="s">
        <v>132</v>
      </c>
      <c r="C61" s="166" t="s">
        <v>160</v>
      </c>
      <c r="D61" s="166" t="s">
        <v>102</v>
      </c>
      <c r="E61" s="166" t="s">
        <v>102</v>
      </c>
      <c r="F61" s="167">
        <v>30.35</v>
      </c>
      <c r="G61" s="168">
        <f t="shared" si="9"/>
        <v>32.2580969357496</v>
      </c>
      <c r="H61" s="168">
        <f t="shared" si="10"/>
        <v>979.033242</v>
      </c>
      <c r="I61" s="166">
        <v>3</v>
      </c>
      <c r="J61" s="166">
        <v>3</v>
      </c>
      <c r="K61" s="170"/>
      <c r="L61" s="168">
        <f t="shared" si="11"/>
        <v>182.1</v>
      </c>
      <c r="M61" s="168">
        <f t="shared" si="12"/>
        <v>0</v>
      </c>
      <c r="N61" s="170">
        <f t="shared" si="0"/>
        <v>0</v>
      </c>
      <c r="O61" s="166">
        <v>0</v>
      </c>
      <c r="P61" s="166">
        <v>0</v>
      </c>
      <c r="Q61" s="168">
        <f t="shared" si="13"/>
        <v>60.7</v>
      </c>
      <c r="R61" s="167">
        <v>979.033242</v>
      </c>
      <c r="S61" s="167">
        <v>0</v>
      </c>
      <c r="T61" s="168">
        <f t="shared" si="1"/>
        <v>182.1</v>
      </c>
      <c r="U61" s="168">
        <f t="shared" si="2"/>
        <v>0</v>
      </c>
      <c r="V61" s="168">
        <f t="shared" si="19"/>
        <v>0</v>
      </c>
      <c r="W61" s="171">
        <f t="shared" si="3"/>
        <v>0</v>
      </c>
      <c r="X61" s="168">
        <v>0</v>
      </c>
      <c r="Y61" s="167">
        <v>0</v>
      </c>
      <c r="Z61" s="166">
        <v>0</v>
      </c>
      <c r="AA61" s="171"/>
      <c r="AB61" s="172">
        <v>0</v>
      </c>
      <c r="AC61" s="172">
        <v>0</v>
      </c>
      <c r="AD61" s="168">
        <f t="shared" si="4"/>
        <v>0</v>
      </c>
      <c r="AE61" s="171">
        <f t="shared" si="5"/>
        <v>0</v>
      </c>
      <c r="AF61" s="172">
        <v>0</v>
      </c>
      <c r="AG61" s="167">
        <v>0</v>
      </c>
      <c r="AH61" s="172">
        <v>0</v>
      </c>
      <c r="AI61" s="172">
        <v>0</v>
      </c>
      <c r="AJ61" s="171">
        <v>0</v>
      </c>
      <c r="AK61" s="172">
        <v>0</v>
      </c>
      <c r="AL61" s="171">
        <f t="shared" si="6"/>
        <v>0</v>
      </c>
      <c r="AM61" s="172">
        <v>0</v>
      </c>
      <c r="AN61" s="172">
        <v>0</v>
      </c>
      <c r="AO61" s="172">
        <v>0</v>
      </c>
      <c r="AP61" s="168">
        <f t="shared" si="14"/>
        <v>60.7</v>
      </c>
      <c r="AQ61" s="168">
        <f t="shared" si="22"/>
        <v>0.0607</v>
      </c>
      <c r="AR61" s="168">
        <f t="shared" si="15"/>
        <v>0.000867142857142857</v>
      </c>
      <c r="AS61" s="168">
        <f t="shared" si="16"/>
        <v>0</v>
      </c>
      <c r="AT61" s="168">
        <f t="shared" si="17"/>
        <v>0</v>
      </c>
      <c r="AU61" s="168">
        <f t="shared" si="24"/>
        <v>0.03035</v>
      </c>
      <c r="AV61" s="168">
        <f t="shared" si="18"/>
        <v>0.000379375</v>
      </c>
      <c r="AW61" s="168">
        <f t="shared" si="8"/>
        <v>0</v>
      </c>
      <c r="AX61" s="169">
        <v>0</v>
      </c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58"/>
      <c r="BM61" s="158"/>
      <c r="BN61" s="171"/>
      <c r="BO61" s="171" t="s">
        <v>102</v>
      </c>
    </row>
    <row r="62" s="144" customFormat="1" ht="22.5" customHeight="1" spans="1:67">
      <c r="A62" s="165">
        <v>57</v>
      </c>
      <c r="B62" s="166" t="s">
        <v>132</v>
      </c>
      <c r="C62" s="166" t="s">
        <v>161</v>
      </c>
      <c r="D62" s="166" t="s">
        <v>120</v>
      </c>
      <c r="E62" s="166" t="s">
        <v>162</v>
      </c>
      <c r="F62" s="167">
        <v>459.2</v>
      </c>
      <c r="G62" s="168">
        <f t="shared" si="9"/>
        <v>3.62812143074913</v>
      </c>
      <c r="H62" s="168">
        <f t="shared" si="10"/>
        <v>1666.033361</v>
      </c>
      <c r="I62" s="166">
        <v>3</v>
      </c>
      <c r="J62" s="166">
        <v>3</v>
      </c>
      <c r="K62" s="170"/>
      <c r="L62" s="168">
        <f t="shared" si="11"/>
        <v>3035.992635</v>
      </c>
      <c r="M62" s="168">
        <f t="shared" si="12"/>
        <v>280.792635</v>
      </c>
      <c r="N62" s="170">
        <f t="shared" si="0"/>
        <v>0</v>
      </c>
      <c r="O62" s="166">
        <v>0</v>
      </c>
      <c r="P62" s="166">
        <v>0</v>
      </c>
      <c r="Q62" s="168">
        <f t="shared" si="13"/>
        <v>918.4</v>
      </c>
      <c r="R62" s="167">
        <v>1385.240726</v>
      </c>
      <c r="S62" s="167">
        <v>0</v>
      </c>
      <c r="T62" s="168">
        <f t="shared" si="1"/>
        <v>2755.2</v>
      </c>
      <c r="U62" s="168">
        <f t="shared" si="2"/>
        <v>0</v>
      </c>
      <c r="V62" s="168">
        <f t="shared" si="19"/>
        <v>280.792635</v>
      </c>
      <c r="W62" s="171">
        <f t="shared" si="3"/>
        <v>0</v>
      </c>
      <c r="X62" s="168">
        <v>0</v>
      </c>
      <c r="Y62" s="167">
        <v>0</v>
      </c>
      <c r="Z62" s="166">
        <v>0</v>
      </c>
      <c r="AA62" s="171"/>
      <c r="AB62" s="172">
        <v>280.792635</v>
      </c>
      <c r="AC62" s="172">
        <v>0</v>
      </c>
      <c r="AD62" s="168">
        <f t="shared" si="4"/>
        <v>0</v>
      </c>
      <c r="AE62" s="171">
        <f t="shared" si="5"/>
        <v>0</v>
      </c>
      <c r="AF62" s="172">
        <v>0</v>
      </c>
      <c r="AG62" s="167">
        <v>0</v>
      </c>
      <c r="AH62" s="172">
        <v>0</v>
      </c>
      <c r="AI62" s="172">
        <v>0</v>
      </c>
      <c r="AJ62" s="171">
        <v>0</v>
      </c>
      <c r="AK62" s="172">
        <v>0</v>
      </c>
      <c r="AL62" s="171">
        <f t="shared" si="6"/>
        <v>0</v>
      </c>
      <c r="AM62" s="172">
        <v>0</v>
      </c>
      <c r="AN62" s="172">
        <v>0</v>
      </c>
      <c r="AO62" s="172">
        <v>0</v>
      </c>
      <c r="AP62" s="168">
        <f t="shared" si="14"/>
        <v>918.4</v>
      </c>
      <c r="AQ62" s="168">
        <f t="shared" si="22"/>
        <v>0.9184</v>
      </c>
      <c r="AR62" s="168">
        <f t="shared" si="15"/>
        <v>0.01312</v>
      </c>
      <c r="AS62" s="168">
        <f t="shared" si="16"/>
        <v>0</v>
      </c>
      <c r="AT62" s="168">
        <f t="shared" si="17"/>
        <v>0</v>
      </c>
      <c r="AU62" s="168">
        <f t="shared" si="24"/>
        <v>0.4592</v>
      </c>
      <c r="AV62" s="168">
        <f t="shared" si="18"/>
        <v>0.00574</v>
      </c>
      <c r="AW62" s="168">
        <f t="shared" si="8"/>
        <v>0</v>
      </c>
      <c r="AX62" s="169">
        <v>0</v>
      </c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58"/>
      <c r="BM62" s="158"/>
      <c r="BN62" s="171"/>
      <c r="BO62" s="171" t="s">
        <v>102</v>
      </c>
    </row>
    <row r="63" s="144" customFormat="1" ht="22.5" customHeight="1" spans="1:67">
      <c r="A63" s="165">
        <v>58</v>
      </c>
      <c r="B63" s="166" t="s">
        <v>163</v>
      </c>
      <c r="C63" s="166" t="s">
        <v>163</v>
      </c>
      <c r="D63" s="166" t="s">
        <v>164</v>
      </c>
      <c r="E63" s="166" t="s">
        <v>105</v>
      </c>
      <c r="F63" s="167">
        <v>523.97</v>
      </c>
      <c r="G63" s="168">
        <f t="shared" si="9"/>
        <v>10.0088730099051</v>
      </c>
      <c r="H63" s="168">
        <f t="shared" si="10"/>
        <v>5244.349191</v>
      </c>
      <c r="I63" s="166">
        <v>3</v>
      </c>
      <c r="J63" s="166">
        <v>3</v>
      </c>
      <c r="K63" s="170"/>
      <c r="L63" s="168">
        <f t="shared" si="11"/>
        <v>3143.82</v>
      </c>
      <c r="M63" s="168">
        <f t="shared" si="12"/>
        <v>0</v>
      </c>
      <c r="N63" s="170">
        <f t="shared" si="0"/>
        <v>0</v>
      </c>
      <c r="O63" s="166">
        <v>0</v>
      </c>
      <c r="P63" s="166">
        <v>0</v>
      </c>
      <c r="Q63" s="168">
        <f t="shared" si="13"/>
        <v>1047.94</v>
      </c>
      <c r="R63" s="167">
        <v>3281.602572</v>
      </c>
      <c r="S63" s="167">
        <v>0</v>
      </c>
      <c r="T63" s="168">
        <f t="shared" si="1"/>
        <v>3143.82</v>
      </c>
      <c r="U63" s="168">
        <f t="shared" si="2"/>
        <v>0</v>
      </c>
      <c r="V63" s="168">
        <f t="shared" si="19"/>
        <v>0</v>
      </c>
      <c r="W63" s="171">
        <f t="shared" si="3"/>
        <v>0</v>
      </c>
      <c r="X63" s="168">
        <v>0</v>
      </c>
      <c r="Y63" s="167">
        <v>0</v>
      </c>
      <c r="Z63" s="166">
        <v>0</v>
      </c>
      <c r="AA63" s="171"/>
      <c r="AB63" s="172">
        <v>0</v>
      </c>
      <c r="AC63" s="172">
        <v>0</v>
      </c>
      <c r="AD63" s="168">
        <f t="shared" si="4"/>
        <v>0</v>
      </c>
      <c r="AE63" s="171">
        <f t="shared" si="5"/>
        <v>0</v>
      </c>
      <c r="AF63" s="172">
        <v>0</v>
      </c>
      <c r="AG63" s="167">
        <v>0</v>
      </c>
      <c r="AH63" s="172">
        <v>0</v>
      </c>
      <c r="AI63" s="172">
        <v>0</v>
      </c>
      <c r="AJ63" s="171">
        <v>0</v>
      </c>
      <c r="AK63" s="172">
        <v>0</v>
      </c>
      <c r="AL63" s="171">
        <f t="shared" si="6"/>
        <v>1962.746619</v>
      </c>
      <c r="AM63" s="172">
        <v>0</v>
      </c>
      <c r="AN63" s="172">
        <v>0</v>
      </c>
      <c r="AO63" s="172">
        <v>1962.746619</v>
      </c>
      <c r="AP63" s="168">
        <f t="shared" si="14"/>
        <v>1047.94</v>
      </c>
      <c r="AQ63" s="168">
        <f t="shared" si="22"/>
        <v>1.04794</v>
      </c>
      <c r="AR63" s="168">
        <f t="shared" si="15"/>
        <v>0.0149705714285714</v>
      </c>
      <c r="AS63" s="168">
        <f t="shared" si="16"/>
        <v>0</v>
      </c>
      <c r="AT63" s="168">
        <f t="shared" si="17"/>
        <v>0</v>
      </c>
      <c r="AU63" s="168">
        <f t="shared" si="24"/>
        <v>0.52397</v>
      </c>
      <c r="AV63" s="168">
        <f t="shared" si="18"/>
        <v>0.006549625</v>
      </c>
      <c r="AW63" s="168">
        <f t="shared" si="8"/>
        <v>0</v>
      </c>
      <c r="AX63" s="169">
        <v>0</v>
      </c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58"/>
      <c r="BM63" s="158"/>
      <c r="BN63" s="171"/>
      <c r="BO63" s="171" t="s">
        <v>102</v>
      </c>
    </row>
    <row r="64" s="144" customFormat="1" ht="22.5" customHeight="1" spans="1:67">
      <c r="A64" s="165">
        <v>59</v>
      </c>
      <c r="B64" s="166" t="s">
        <v>163</v>
      </c>
      <c r="C64" s="166" t="s">
        <v>163</v>
      </c>
      <c r="D64" s="166" t="s">
        <v>105</v>
      </c>
      <c r="E64" s="166" t="s">
        <v>165</v>
      </c>
      <c r="F64" s="167">
        <v>1399.83</v>
      </c>
      <c r="G64" s="168">
        <f t="shared" si="9"/>
        <v>19.6070603780459</v>
      </c>
      <c r="H64" s="168">
        <f t="shared" si="10"/>
        <v>27446.551329</v>
      </c>
      <c r="I64" s="166">
        <v>3</v>
      </c>
      <c r="J64" s="166">
        <v>3</v>
      </c>
      <c r="K64" s="170"/>
      <c r="L64" s="168">
        <f t="shared" si="11"/>
        <v>10155.794384</v>
      </c>
      <c r="M64" s="168">
        <f t="shared" si="12"/>
        <v>1756.814384</v>
      </c>
      <c r="N64" s="170">
        <f t="shared" si="0"/>
        <v>0</v>
      </c>
      <c r="O64" s="166">
        <v>0</v>
      </c>
      <c r="P64" s="166">
        <v>0</v>
      </c>
      <c r="Q64" s="168">
        <f t="shared" si="13"/>
        <v>2799.66</v>
      </c>
      <c r="R64" s="167">
        <v>9619.329327</v>
      </c>
      <c r="S64" s="167">
        <v>0</v>
      </c>
      <c r="T64" s="168">
        <f t="shared" si="1"/>
        <v>8398.98</v>
      </c>
      <c r="U64" s="168">
        <f t="shared" si="2"/>
        <v>0</v>
      </c>
      <c r="V64" s="168">
        <f t="shared" si="19"/>
        <v>1756.814384</v>
      </c>
      <c r="W64" s="171">
        <f t="shared" si="3"/>
        <v>0</v>
      </c>
      <c r="X64" s="168">
        <v>0</v>
      </c>
      <c r="Y64" s="167">
        <v>0</v>
      </c>
      <c r="Z64" s="166">
        <v>0</v>
      </c>
      <c r="AA64" s="171"/>
      <c r="AB64" s="172">
        <v>1756.814384</v>
      </c>
      <c r="AC64" s="172">
        <v>0</v>
      </c>
      <c r="AD64" s="168">
        <f t="shared" si="4"/>
        <v>0</v>
      </c>
      <c r="AE64" s="171">
        <f t="shared" si="5"/>
        <v>95.671974</v>
      </c>
      <c r="AF64" s="172">
        <v>0</v>
      </c>
      <c r="AG64" s="167">
        <v>0</v>
      </c>
      <c r="AH64" s="172">
        <v>0</v>
      </c>
      <c r="AI64" s="172">
        <v>95.671974</v>
      </c>
      <c r="AJ64" s="171">
        <v>0</v>
      </c>
      <c r="AK64" s="172">
        <v>0</v>
      </c>
      <c r="AL64" s="171">
        <f t="shared" si="6"/>
        <v>16070.407618</v>
      </c>
      <c r="AM64" s="172">
        <v>0</v>
      </c>
      <c r="AN64" s="172">
        <v>0</v>
      </c>
      <c r="AO64" s="172">
        <v>16070.407618</v>
      </c>
      <c r="AP64" s="168">
        <f t="shared" si="14"/>
        <v>2799.66</v>
      </c>
      <c r="AQ64" s="168">
        <f t="shared" si="22"/>
        <v>2.79966</v>
      </c>
      <c r="AR64" s="168">
        <f t="shared" si="15"/>
        <v>0.0399951428571429</v>
      </c>
      <c r="AS64" s="168">
        <f t="shared" si="16"/>
        <v>0</v>
      </c>
      <c r="AT64" s="168">
        <f t="shared" si="17"/>
        <v>0</v>
      </c>
      <c r="AU64" s="168">
        <f t="shared" si="24"/>
        <v>1.39983</v>
      </c>
      <c r="AV64" s="168">
        <f t="shared" si="18"/>
        <v>0.017497875</v>
      </c>
      <c r="AW64" s="168">
        <f t="shared" si="8"/>
        <v>0</v>
      </c>
      <c r="AX64" s="169">
        <v>0</v>
      </c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58"/>
      <c r="BM64" s="158"/>
      <c r="BN64" s="171"/>
      <c r="BO64" s="171" t="s">
        <v>102</v>
      </c>
    </row>
    <row r="65" s="144" customFormat="1" ht="22.5" customHeight="1" spans="1:67">
      <c r="A65" s="165">
        <v>60</v>
      </c>
      <c r="B65" s="166" t="s">
        <v>163</v>
      </c>
      <c r="C65" s="166" t="s">
        <v>166</v>
      </c>
      <c r="D65" s="166" t="s">
        <v>167</v>
      </c>
      <c r="E65" s="166" t="s">
        <v>164</v>
      </c>
      <c r="F65" s="167">
        <v>133.68</v>
      </c>
      <c r="G65" s="168">
        <f t="shared" si="9"/>
        <v>17.9600864826451</v>
      </c>
      <c r="H65" s="168">
        <f t="shared" si="10"/>
        <v>2400.904361</v>
      </c>
      <c r="I65" s="166">
        <v>3</v>
      </c>
      <c r="J65" s="166">
        <v>3</v>
      </c>
      <c r="K65" s="170"/>
      <c r="L65" s="168">
        <f t="shared" si="11"/>
        <v>802.08</v>
      </c>
      <c r="M65" s="168">
        <f t="shared" si="12"/>
        <v>0</v>
      </c>
      <c r="N65" s="170">
        <f t="shared" si="0"/>
        <v>0</v>
      </c>
      <c r="O65" s="166">
        <v>0</v>
      </c>
      <c r="P65" s="166">
        <v>0</v>
      </c>
      <c r="Q65" s="168">
        <f t="shared" si="13"/>
        <v>267.36</v>
      </c>
      <c r="R65" s="167">
        <v>1423.924466</v>
      </c>
      <c r="S65" s="167">
        <v>0</v>
      </c>
      <c r="T65" s="168">
        <f t="shared" si="1"/>
        <v>802.08</v>
      </c>
      <c r="U65" s="168">
        <f t="shared" si="2"/>
        <v>0</v>
      </c>
      <c r="V65" s="168">
        <f t="shared" si="19"/>
        <v>0</v>
      </c>
      <c r="W65" s="171">
        <f t="shared" si="3"/>
        <v>0</v>
      </c>
      <c r="X65" s="168">
        <v>0</v>
      </c>
      <c r="Y65" s="167">
        <v>0</v>
      </c>
      <c r="Z65" s="166">
        <v>0</v>
      </c>
      <c r="AA65" s="171"/>
      <c r="AB65" s="172">
        <v>0</v>
      </c>
      <c r="AC65" s="172">
        <v>0</v>
      </c>
      <c r="AD65" s="168">
        <f t="shared" si="4"/>
        <v>0</v>
      </c>
      <c r="AE65" s="171">
        <f t="shared" si="5"/>
        <v>0</v>
      </c>
      <c r="AF65" s="172">
        <v>0</v>
      </c>
      <c r="AG65" s="167">
        <v>0</v>
      </c>
      <c r="AH65" s="172">
        <v>0</v>
      </c>
      <c r="AI65" s="172">
        <v>0</v>
      </c>
      <c r="AJ65" s="171">
        <v>0</v>
      </c>
      <c r="AK65" s="172">
        <v>0</v>
      </c>
      <c r="AL65" s="171">
        <f t="shared" si="6"/>
        <v>976.979895</v>
      </c>
      <c r="AM65" s="172">
        <v>976.979895</v>
      </c>
      <c r="AN65" s="172">
        <v>0</v>
      </c>
      <c r="AO65" s="172">
        <v>0</v>
      </c>
      <c r="AP65" s="168">
        <f t="shared" si="14"/>
        <v>267.36</v>
      </c>
      <c r="AQ65" s="168">
        <f t="shared" si="22"/>
        <v>0.26736</v>
      </c>
      <c r="AR65" s="168">
        <f t="shared" si="15"/>
        <v>0.00381942857142857</v>
      </c>
      <c r="AS65" s="168">
        <f t="shared" si="16"/>
        <v>0</v>
      </c>
      <c r="AT65" s="168">
        <f t="shared" si="17"/>
        <v>0</v>
      </c>
      <c r="AU65" s="168">
        <f t="shared" si="24"/>
        <v>0.13368</v>
      </c>
      <c r="AV65" s="168">
        <f t="shared" si="18"/>
        <v>0.001671</v>
      </c>
      <c r="AW65" s="168">
        <f t="shared" si="8"/>
        <v>0</v>
      </c>
      <c r="AX65" s="169">
        <v>0</v>
      </c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58"/>
      <c r="BM65" s="158"/>
      <c r="BN65" s="171"/>
      <c r="BO65" s="171" t="s">
        <v>102</v>
      </c>
    </row>
    <row r="66" s="144" customFormat="1" ht="22.5" customHeight="1" spans="1:67">
      <c r="A66" s="165">
        <v>61</v>
      </c>
      <c r="B66" s="166" t="s">
        <v>163</v>
      </c>
      <c r="C66" s="166" t="s">
        <v>163</v>
      </c>
      <c r="D66" s="166" t="s">
        <v>165</v>
      </c>
      <c r="E66" s="166" t="s">
        <v>168</v>
      </c>
      <c r="F66" s="167">
        <v>2279.23</v>
      </c>
      <c r="G66" s="168">
        <f t="shared" si="9"/>
        <v>14.1026796382989</v>
      </c>
      <c r="H66" s="168">
        <f t="shared" si="10"/>
        <v>32143.250512</v>
      </c>
      <c r="I66" s="166">
        <v>3</v>
      </c>
      <c r="J66" s="166">
        <v>3</v>
      </c>
      <c r="K66" s="170"/>
      <c r="L66" s="168">
        <f t="shared" si="11"/>
        <v>16019.270796</v>
      </c>
      <c r="M66" s="168">
        <f t="shared" si="12"/>
        <v>2343.890796</v>
      </c>
      <c r="N66" s="170">
        <f t="shared" si="0"/>
        <v>0</v>
      </c>
      <c r="O66" s="166">
        <v>0</v>
      </c>
      <c r="P66" s="166">
        <v>0</v>
      </c>
      <c r="Q66" s="168">
        <f t="shared" si="13"/>
        <v>4558.46</v>
      </c>
      <c r="R66" s="167">
        <v>13715.632289</v>
      </c>
      <c r="S66" s="167">
        <v>0</v>
      </c>
      <c r="T66" s="168">
        <f t="shared" si="1"/>
        <v>13675.38</v>
      </c>
      <c r="U66" s="168">
        <f t="shared" si="2"/>
        <v>0</v>
      </c>
      <c r="V66" s="168">
        <f t="shared" si="19"/>
        <v>2343.890796</v>
      </c>
      <c r="W66" s="171">
        <f t="shared" si="3"/>
        <v>0</v>
      </c>
      <c r="X66" s="168">
        <v>0</v>
      </c>
      <c r="Y66" s="167">
        <v>0</v>
      </c>
      <c r="Z66" s="166">
        <v>0</v>
      </c>
      <c r="AA66" s="171"/>
      <c r="AB66" s="172">
        <v>2343.890796</v>
      </c>
      <c r="AC66" s="172">
        <v>0</v>
      </c>
      <c r="AD66" s="168">
        <f t="shared" si="4"/>
        <v>0</v>
      </c>
      <c r="AE66" s="171">
        <f t="shared" si="5"/>
        <v>493.458905</v>
      </c>
      <c r="AF66" s="172">
        <v>195.857881</v>
      </c>
      <c r="AG66" s="167">
        <v>0</v>
      </c>
      <c r="AH66" s="172">
        <v>0</v>
      </c>
      <c r="AI66" s="172">
        <v>297.601024</v>
      </c>
      <c r="AJ66" s="171">
        <v>0</v>
      </c>
      <c r="AK66" s="172">
        <v>0</v>
      </c>
      <c r="AL66" s="171">
        <f t="shared" si="6"/>
        <v>16083.727427</v>
      </c>
      <c r="AM66" s="172">
        <v>0</v>
      </c>
      <c r="AN66" s="172">
        <v>0</v>
      </c>
      <c r="AO66" s="172">
        <v>16083.727427</v>
      </c>
      <c r="AP66" s="168">
        <f t="shared" si="14"/>
        <v>4558.46</v>
      </c>
      <c r="AQ66" s="168">
        <f t="shared" si="22"/>
        <v>4.55846</v>
      </c>
      <c r="AR66" s="168">
        <f t="shared" si="15"/>
        <v>0.0651208571428571</v>
      </c>
      <c r="AS66" s="168">
        <f t="shared" si="16"/>
        <v>0</v>
      </c>
      <c r="AT66" s="168">
        <f t="shared" si="17"/>
        <v>0</v>
      </c>
      <c r="AU66" s="168">
        <f t="shared" si="24"/>
        <v>2.27923</v>
      </c>
      <c r="AV66" s="168">
        <f t="shared" si="18"/>
        <v>0.028490375</v>
      </c>
      <c r="AW66" s="168">
        <f t="shared" si="8"/>
        <v>0</v>
      </c>
      <c r="AX66" s="169">
        <v>2</v>
      </c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58"/>
      <c r="BM66" s="158"/>
      <c r="BN66" s="171"/>
      <c r="BO66" s="171" t="s">
        <v>102</v>
      </c>
    </row>
    <row r="67" s="144" customFormat="1" ht="22.5" customHeight="1" spans="1:67">
      <c r="A67" s="165">
        <v>62</v>
      </c>
      <c r="B67" s="166" t="s">
        <v>116</v>
      </c>
      <c r="C67" s="166" t="s">
        <v>116</v>
      </c>
      <c r="D67" s="166" t="s">
        <v>169</v>
      </c>
      <c r="E67" s="166" t="s">
        <v>170</v>
      </c>
      <c r="F67" s="167">
        <v>1157.2</v>
      </c>
      <c r="G67" s="168">
        <f t="shared" si="9"/>
        <v>10.3588114742482</v>
      </c>
      <c r="H67" s="168">
        <f t="shared" si="10"/>
        <v>11987.216638</v>
      </c>
      <c r="I67" s="166">
        <v>3</v>
      </c>
      <c r="J67" s="166">
        <v>3</v>
      </c>
      <c r="K67" s="170"/>
      <c r="L67" s="168">
        <f t="shared" si="11"/>
        <v>7180.251842</v>
      </c>
      <c r="M67" s="168">
        <f t="shared" si="12"/>
        <v>237.051842</v>
      </c>
      <c r="N67" s="170">
        <f t="shared" si="0"/>
        <v>0</v>
      </c>
      <c r="O67" s="166">
        <v>0</v>
      </c>
      <c r="P67" s="166">
        <v>0</v>
      </c>
      <c r="Q67" s="168">
        <f t="shared" si="13"/>
        <v>2314.4</v>
      </c>
      <c r="R67" s="167">
        <v>7422.203728</v>
      </c>
      <c r="S67" s="167">
        <v>0</v>
      </c>
      <c r="T67" s="168">
        <f t="shared" si="1"/>
        <v>6943.2</v>
      </c>
      <c r="U67" s="168">
        <f t="shared" si="2"/>
        <v>0</v>
      </c>
      <c r="V67" s="168">
        <f t="shared" si="19"/>
        <v>237.051842</v>
      </c>
      <c r="W67" s="171">
        <f t="shared" si="3"/>
        <v>0</v>
      </c>
      <c r="X67" s="168">
        <v>0</v>
      </c>
      <c r="Y67" s="167">
        <v>0</v>
      </c>
      <c r="Z67" s="166">
        <v>0</v>
      </c>
      <c r="AA67" s="171"/>
      <c r="AB67" s="172">
        <v>237.051842</v>
      </c>
      <c r="AC67" s="172">
        <v>0</v>
      </c>
      <c r="AD67" s="168">
        <f t="shared" si="4"/>
        <v>0</v>
      </c>
      <c r="AE67" s="171">
        <f t="shared" si="5"/>
        <v>163.787933</v>
      </c>
      <c r="AF67" s="172">
        <v>0</v>
      </c>
      <c r="AG67" s="167">
        <v>0</v>
      </c>
      <c r="AH67" s="172">
        <v>0</v>
      </c>
      <c r="AI67" s="172">
        <v>163.787933</v>
      </c>
      <c r="AJ67" s="171">
        <v>0</v>
      </c>
      <c r="AK67" s="172">
        <v>0</v>
      </c>
      <c r="AL67" s="171">
        <f t="shared" si="6"/>
        <v>4327.961068</v>
      </c>
      <c r="AM67" s="172">
        <v>0</v>
      </c>
      <c r="AN67" s="172">
        <v>0</v>
      </c>
      <c r="AO67" s="172">
        <v>4327.961068</v>
      </c>
      <c r="AP67" s="168">
        <f t="shared" si="14"/>
        <v>2314.4</v>
      </c>
      <c r="AQ67" s="168">
        <f t="shared" si="22"/>
        <v>2.3144</v>
      </c>
      <c r="AR67" s="168">
        <f t="shared" si="15"/>
        <v>0.0330628571428571</v>
      </c>
      <c r="AS67" s="168">
        <f t="shared" si="16"/>
        <v>0</v>
      </c>
      <c r="AT67" s="168">
        <f t="shared" si="17"/>
        <v>0</v>
      </c>
      <c r="AU67" s="168">
        <f t="shared" si="24"/>
        <v>1.1572</v>
      </c>
      <c r="AV67" s="168">
        <f t="shared" si="18"/>
        <v>0.014465</v>
      </c>
      <c r="AW67" s="168">
        <f t="shared" si="8"/>
        <v>0</v>
      </c>
      <c r="AX67" s="169">
        <v>0</v>
      </c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58"/>
      <c r="BM67" s="158"/>
      <c r="BN67" s="171"/>
      <c r="BO67" s="171" t="s">
        <v>102</v>
      </c>
    </row>
    <row r="68" s="144" customFormat="1" ht="22.5" customHeight="1" spans="1:67">
      <c r="A68" s="165">
        <v>63</v>
      </c>
      <c r="B68" s="166" t="s">
        <v>116</v>
      </c>
      <c r="C68" s="166" t="s">
        <v>116</v>
      </c>
      <c r="D68" s="166" t="s">
        <v>133</v>
      </c>
      <c r="E68" s="166" t="s">
        <v>121</v>
      </c>
      <c r="F68" s="167">
        <v>226</v>
      </c>
      <c r="G68" s="168">
        <f t="shared" si="9"/>
        <v>14.7295957079646</v>
      </c>
      <c r="H68" s="168">
        <f t="shared" si="10"/>
        <v>3328.88863</v>
      </c>
      <c r="I68" s="166">
        <v>3</v>
      </c>
      <c r="J68" s="166">
        <v>3</v>
      </c>
      <c r="K68" s="170"/>
      <c r="L68" s="168">
        <f t="shared" si="11"/>
        <v>3105.100868</v>
      </c>
      <c r="M68" s="168">
        <f t="shared" si="12"/>
        <v>1749.100868</v>
      </c>
      <c r="N68" s="170">
        <f t="shared" si="0"/>
        <v>0</v>
      </c>
      <c r="O68" s="166">
        <v>0</v>
      </c>
      <c r="P68" s="166">
        <v>0</v>
      </c>
      <c r="Q68" s="168">
        <f t="shared" si="13"/>
        <v>452</v>
      </c>
      <c r="R68" s="167">
        <v>1299.467043</v>
      </c>
      <c r="S68" s="167">
        <v>0</v>
      </c>
      <c r="T68" s="168">
        <f t="shared" si="1"/>
        <v>1356</v>
      </c>
      <c r="U68" s="168">
        <f t="shared" si="2"/>
        <v>0</v>
      </c>
      <c r="V68" s="168">
        <f t="shared" si="19"/>
        <v>1749.100868</v>
      </c>
      <c r="W68" s="171">
        <f t="shared" si="3"/>
        <v>0</v>
      </c>
      <c r="X68" s="168">
        <v>0</v>
      </c>
      <c r="Y68" s="167">
        <v>0</v>
      </c>
      <c r="Z68" s="166">
        <v>0</v>
      </c>
      <c r="AA68" s="171"/>
      <c r="AB68" s="172">
        <v>1749.100868</v>
      </c>
      <c r="AC68" s="172">
        <v>0</v>
      </c>
      <c r="AD68" s="168">
        <f t="shared" si="4"/>
        <v>0</v>
      </c>
      <c r="AE68" s="171">
        <f t="shared" si="5"/>
        <v>16.342874</v>
      </c>
      <c r="AF68" s="172">
        <v>16.342874</v>
      </c>
      <c r="AG68" s="167">
        <v>0</v>
      </c>
      <c r="AH68" s="172">
        <v>0</v>
      </c>
      <c r="AI68" s="172">
        <v>0</v>
      </c>
      <c r="AJ68" s="171">
        <v>0</v>
      </c>
      <c r="AK68" s="172">
        <v>0</v>
      </c>
      <c r="AL68" s="171">
        <f t="shared" si="6"/>
        <v>280.320719</v>
      </c>
      <c r="AM68" s="172">
        <v>0</v>
      </c>
      <c r="AN68" s="172">
        <v>0</v>
      </c>
      <c r="AO68" s="172">
        <v>280.320719</v>
      </c>
      <c r="AP68" s="168">
        <f t="shared" si="14"/>
        <v>452</v>
      </c>
      <c r="AQ68" s="168">
        <f t="shared" si="22"/>
        <v>0.452</v>
      </c>
      <c r="AR68" s="168">
        <f t="shared" si="15"/>
        <v>0.00645714285714286</v>
      </c>
      <c r="AS68" s="168">
        <f t="shared" si="16"/>
        <v>0</v>
      </c>
      <c r="AT68" s="168">
        <f t="shared" si="17"/>
        <v>0</v>
      </c>
      <c r="AU68" s="168">
        <f t="shared" si="24"/>
        <v>0.226</v>
      </c>
      <c r="AV68" s="168">
        <f t="shared" si="18"/>
        <v>0.002825</v>
      </c>
      <c r="AW68" s="168">
        <f t="shared" si="8"/>
        <v>0</v>
      </c>
      <c r="AX68" s="169">
        <v>0</v>
      </c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58"/>
      <c r="BM68" s="158"/>
      <c r="BN68" s="171"/>
      <c r="BO68" s="171" t="s">
        <v>102</v>
      </c>
    </row>
    <row r="69" s="144" customFormat="1" ht="22.5" customHeight="1" spans="1:67">
      <c r="A69" s="165">
        <v>64</v>
      </c>
      <c r="B69" s="166" t="s">
        <v>116</v>
      </c>
      <c r="C69" s="166" t="s">
        <v>116</v>
      </c>
      <c r="D69" s="166" t="s">
        <v>121</v>
      </c>
      <c r="E69" s="166" t="s">
        <v>169</v>
      </c>
      <c r="F69" s="167">
        <v>1473.48</v>
      </c>
      <c r="G69" s="168">
        <f t="shared" si="9"/>
        <v>20.4015735374759</v>
      </c>
      <c r="H69" s="168">
        <f t="shared" si="10"/>
        <v>30061.310576</v>
      </c>
      <c r="I69" s="166">
        <v>3</v>
      </c>
      <c r="J69" s="166">
        <v>3</v>
      </c>
      <c r="K69" s="170"/>
      <c r="L69" s="168">
        <f t="shared" si="11"/>
        <v>16058.048145</v>
      </c>
      <c r="M69" s="168">
        <f t="shared" si="12"/>
        <v>7217.168145</v>
      </c>
      <c r="N69" s="170">
        <f t="shared" si="0"/>
        <v>2</v>
      </c>
      <c r="O69" s="166">
        <v>2</v>
      </c>
      <c r="P69" s="166">
        <v>0</v>
      </c>
      <c r="Q69" s="168">
        <f t="shared" si="13"/>
        <v>2946.96</v>
      </c>
      <c r="R69" s="167">
        <v>11886.466043</v>
      </c>
      <c r="S69" s="167">
        <v>0</v>
      </c>
      <c r="T69" s="168">
        <f t="shared" si="1"/>
        <v>8840.88</v>
      </c>
      <c r="U69" s="168">
        <f t="shared" si="2"/>
        <v>0</v>
      </c>
      <c r="V69" s="168">
        <f t="shared" si="19"/>
        <v>7217.168145</v>
      </c>
      <c r="W69" s="171">
        <f t="shared" si="3"/>
        <v>0</v>
      </c>
      <c r="X69" s="168">
        <v>0</v>
      </c>
      <c r="Y69" s="167">
        <v>0</v>
      </c>
      <c r="Z69" s="166">
        <v>0</v>
      </c>
      <c r="AA69" s="171"/>
      <c r="AB69" s="172">
        <v>7217.168145</v>
      </c>
      <c r="AC69" s="172">
        <v>0</v>
      </c>
      <c r="AD69" s="168">
        <f t="shared" si="4"/>
        <v>0</v>
      </c>
      <c r="AE69" s="171">
        <f t="shared" si="5"/>
        <v>62.862734</v>
      </c>
      <c r="AF69" s="172">
        <v>0</v>
      </c>
      <c r="AG69" s="167">
        <v>0</v>
      </c>
      <c r="AH69" s="172">
        <v>0</v>
      </c>
      <c r="AI69" s="172">
        <v>62.862734</v>
      </c>
      <c r="AJ69" s="171">
        <v>0</v>
      </c>
      <c r="AK69" s="172">
        <v>0</v>
      </c>
      <c r="AL69" s="171">
        <f t="shared" si="6"/>
        <v>10957.676388</v>
      </c>
      <c r="AM69" s="172">
        <v>0</v>
      </c>
      <c r="AN69" s="172">
        <v>0</v>
      </c>
      <c r="AO69" s="172">
        <v>10957.676388</v>
      </c>
      <c r="AP69" s="168">
        <f t="shared" si="14"/>
        <v>2946.96</v>
      </c>
      <c r="AQ69" s="168">
        <f t="shared" si="22"/>
        <v>2.94696</v>
      </c>
      <c r="AR69" s="168">
        <f t="shared" si="15"/>
        <v>0.0420994285714286</v>
      </c>
      <c r="AS69" s="168">
        <f t="shared" si="16"/>
        <v>0</v>
      </c>
      <c r="AT69" s="168">
        <f t="shared" si="17"/>
        <v>0</v>
      </c>
      <c r="AU69" s="168">
        <f t="shared" si="24"/>
        <v>1.47348</v>
      </c>
      <c r="AV69" s="168">
        <f t="shared" si="18"/>
        <v>0.0184185</v>
      </c>
      <c r="AW69" s="168">
        <f t="shared" si="8"/>
        <v>0</v>
      </c>
      <c r="AX69" s="169">
        <v>2</v>
      </c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58"/>
      <c r="BM69" s="158"/>
      <c r="BN69" s="171"/>
      <c r="BO69" s="171" t="s">
        <v>102</v>
      </c>
    </row>
    <row r="70" s="144" customFormat="1" ht="22.5" customHeight="1" spans="1:67">
      <c r="A70" s="165">
        <v>65</v>
      </c>
      <c r="B70" s="166" t="s">
        <v>114</v>
      </c>
      <c r="C70" s="166" t="s">
        <v>114</v>
      </c>
      <c r="D70" s="166" t="s">
        <v>125</v>
      </c>
      <c r="E70" s="166" t="s">
        <v>171</v>
      </c>
      <c r="F70" s="167">
        <v>485.72</v>
      </c>
      <c r="G70" s="168">
        <f t="shared" ref="G70:G124" si="25">H70/F70</f>
        <v>30.4216877727909</v>
      </c>
      <c r="H70" s="168">
        <f t="shared" ref="H70:H125" si="26">R70+Y70+AB70+AD70+AJ70+AK70+AL70+S70</f>
        <v>14776.422185</v>
      </c>
      <c r="I70" s="166">
        <v>3</v>
      </c>
      <c r="J70" s="166">
        <v>3</v>
      </c>
      <c r="K70" s="170"/>
      <c r="L70" s="168">
        <f t="shared" ref="L70:L124" si="27">T70+U70+Y70+AB70+AD70</f>
        <v>4408.702308</v>
      </c>
      <c r="M70" s="168">
        <f t="shared" ref="M70:M124" si="28">U70+X70+AB70+AD70</f>
        <v>1494.382308</v>
      </c>
      <c r="N70" s="170">
        <f t="shared" ref="N70:N124" si="29">O70+P70</f>
        <v>2</v>
      </c>
      <c r="O70" s="166">
        <v>2</v>
      </c>
      <c r="P70" s="166">
        <v>0</v>
      </c>
      <c r="Q70" s="168">
        <f t="shared" ref="Q70:Q124" si="30">F70*IF(N70=4,4,IF(N70=6,6,2))</f>
        <v>971.44</v>
      </c>
      <c r="R70" s="167">
        <v>7350.416828</v>
      </c>
      <c r="S70" s="167">
        <v>0</v>
      </c>
      <c r="T70" s="168">
        <f t="shared" ref="T70:T124" si="31">Q70*3*IF(I70=4,0,1)</f>
        <v>2914.32</v>
      </c>
      <c r="U70" s="168">
        <f t="shared" ref="U70:U124" si="32">R70*IF(I70=4,1,0)</f>
        <v>0</v>
      </c>
      <c r="V70" s="168">
        <f t="shared" ref="V70:V124" si="33">U70+X70+AB70+AD70+AJ70</f>
        <v>1494.382308</v>
      </c>
      <c r="W70" s="171">
        <f t="shared" ref="W70:W124" si="34">Z70*3</f>
        <v>0</v>
      </c>
      <c r="X70" s="168">
        <v>0</v>
      </c>
      <c r="Y70" s="167">
        <v>0</v>
      </c>
      <c r="Z70" s="166">
        <v>0</v>
      </c>
      <c r="AA70" s="171"/>
      <c r="AB70" s="172">
        <v>1494.382308</v>
      </c>
      <c r="AC70" s="172">
        <v>0</v>
      </c>
      <c r="AD70" s="168">
        <f t="shared" ref="AD70:AD124" si="35">AC70*2</f>
        <v>0</v>
      </c>
      <c r="AE70" s="171">
        <f t="shared" ref="AE70:AE124" si="36">AF70+AG70+AH70+AI70</f>
        <v>0</v>
      </c>
      <c r="AF70" s="172">
        <v>0</v>
      </c>
      <c r="AG70" s="167">
        <v>0</v>
      </c>
      <c r="AH70" s="172">
        <v>0</v>
      </c>
      <c r="AI70" s="172">
        <v>0</v>
      </c>
      <c r="AJ70" s="171">
        <v>0</v>
      </c>
      <c r="AK70" s="172">
        <v>0</v>
      </c>
      <c r="AL70" s="171">
        <f t="shared" ref="AL70:AL124" si="37">AM70+AN70+AO70</f>
        <v>5931.623049</v>
      </c>
      <c r="AM70" s="172">
        <v>0</v>
      </c>
      <c r="AN70" s="172">
        <v>0</v>
      </c>
      <c r="AO70" s="172">
        <v>5931.623049</v>
      </c>
      <c r="AP70" s="168">
        <f t="shared" ref="AP70:AP124" si="38">F70*2</f>
        <v>971.44</v>
      </c>
      <c r="AQ70" s="168">
        <f t="shared" ref="AQ70:AQ130" si="39">Q70*IF(I70=1,0,IF(I70=2,1,IF(I70=3,1,IF(I70=4,0))))/1000</f>
        <v>0.97144</v>
      </c>
      <c r="AR70" s="168">
        <f t="shared" ref="AR70:AR125" si="40">AQ70/70</f>
        <v>0.0138777142857143</v>
      </c>
      <c r="AS70" s="168">
        <f t="shared" ref="AS70:AS125" si="41">Q70*IF(I70=1,2,IF(I70=2,1,IF(I70=3,0,IF(I70=4,0))))/1000</f>
        <v>0</v>
      </c>
      <c r="AT70" s="168">
        <f t="shared" ref="AT70:AT125" si="42">AS70/55</f>
        <v>0</v>
      </c>
      <c r="AU70" s="168">
        <f t="shared" si="24"/>
        <v>0.48572</v>
      </c>
      <c r="AV70" s="168">
        <f t="shared" ref="AV70:AV125" si="43">AU70/80</f>
        <v>0.0060715</v>
      </c>
      <c r="AW70" s="168">
        <f t="shared" ref="AW70:AW124" si="44">F70*Z70/1000*2</f>
        <v>0</v>
      </c>
      <c r="AX70" s="169">
        <v>0</v>
      </c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58"/>
      <c r="BM70" s="158"/>
      <c r="BN70" s="171"/>
      <c r="BO70" s="171" t="s">
        <v>102</v>
      </c>
    </row>
    <row r="71" s="144" customFormat="1" ht="22.5" customHeight="1" spans="1:67">
      <c r="A71" s="165">
        <v>66</v>
      </c>
      <c r="B71" s="166" t="s">
        <v>114</v>
      </c>
      <c r="C71" s="166" t="s">
        <v>114</v>
      </c>
      <c r="D71" s="166" t="s">
        <v>124</v>
      </c>
      <c r="E71" s="166" t="s">
        <v>125</v>
      </c>
      <c r="F71" s="167">
        <v>351.42</v>
      </c>
      <c r="G71" s="168">
        <f t="shared" si="25"/>
        <v>35.1050279836094</v>
      </c>
      <c r="H71" s="168">
        <f t="shared" si="26"/>
        <v>12336.608934</v>
      </c>
      <c r="I71" s="166">
        <v>3</v>
      </c>
      <c r="J71" s="166">
        <v>3</v>
      </c>
      <c r="K71" s="170"/>
      <c r="L71" s="168">
        <f t="shared" si="27"/>
        <v>3169.044116</v>
      </c>
      <c r="M71" s="168">
        <f t="shared" si="28"/>
        <v>1060.524116</v>
      </c>
      <c r="N71" s="170">
        <f t="shared" si="29"/>
        <v>2</v>
      </c>
      <c r="O71" s="166">
        <v>2</v>
      </c>
      <c r="P71" s="166">
        <v>0</v>
      </c>
      <c r="Q71" s="168">
        <f t="shared" si="30"/>
        <v>702.84</v>
      </c>
      <c r="R71" s="167">
        <v>5303.018099</v>
      </c>
      <c r="S71" s="167">
        <v>0</v>
      </c>
      <c r="T71" s="168">
        <f t="shared" si="31"/>
        <v>2108.52</v>
      </c>
      <c r="U71" s="168">
        <f t="shared" si="32"/>
        <v>0</v>
      </c>
      <c r="V71" s="168">
        <f t="shared" si="33"/>
        <v>1060.524116</v>
      </c>
      <c r="W71" s="171">
        <f t="shared" si="34"/>
        <v>0</v>
      </c>
      <c r="X71" s="168">
        <v>0</v>
      </c>
      <c r="Y71" s="167">
        <v>0</v>
      </c>
      <c r="Z71" s="166">
        <v>0</v>
      </c>
      <c r="AA71" s="171"/>
      <c r="AB71" s="172">
        <v>1060.524116</v>
      </c>
      <c r="AC71" s="172">
        <v>0</v>
      </c>
      <c r="AD71" s="168">
        <f t="shared" si="35"/>
        <v>0</v>
      </c>
      <c r="AE71" s="171">
        <f t="shared" si="36"/>
        <v>0</v>
      </c>
      <c r="AF71" s="172">
        <v>0</v>
      </c>
      <c r="AG71" s="167">
        <v>0</v>
      </c>
      <c r="AH71" s="172">
        <v>0</v>
      </c>
      <c r="AI71" s="172">
        <v>0</v>
      </c>
      <c r="AJ71" s="171">
        <v>0</v>
      </c>
      <c r="AK71" s="172">
        <v>0</v>
      </c>
      <c r="AL71" s="171">
        <f t="shared" si="37"/>
        <v>5973.066719</v>
      </c>
      <c r="AM71" s="172">
        <v>0</v>
      </c>
      <c r="AN71" s="172">
        <v>0</v>
      </c>
      <c r="AO71" s="172">
        <v>5973.066719</v>
      </c>
      <c r="AP71" s="168">
        <f t="shared" si="38"/>
        <v>702.84</v>
      </c>
      <c r="AQ71" s="168">
        <f t="shared" si="39"/>
        <v>0.70284</v>
      </c>
      <c r="AR71" s="168">
        <f t="shared" si="40"/>
        <v>0.0100405714285714</v>
      </c>
      <c r="AS71" s="168">
        <f t="shared" si="41"/>
        <v>0</v>
      </c>
      <c r="AT71" s="168">
        <f t="shared" si="42"/>
        <v>0</v>
      </c>
      <c r="AU71" s="168">
        <f t="shared" si="24"/>
        <v>0.35142</v>
      </c>
      <c r="AV71" s="168">
        <f t="shared" si="43"/>
        <v>0.00439275</v>
      </c>
      <c r="AW71" s="168">
        <f t="shared" si="44"/>
        <v>0</v>
      </c>
      <c r="AX71" s="169">
        <v>1</v>
      </c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8"/>
      <c r="BJ71" s="168"/>
      <c r="BK71" s="168"/>
      <c r="BL71" s="158"/>
      <c r="BM71" s="158"/>
      <c r="BN71" s="171"/>
      <c r="BO71" s="171" t="s">
        <v>102</v>
      </c>
    </row>
    <row r="72" s="144" customFormat="1" ht="22.5" customHeight="1" spans="1:67">
      <c r="A72" s="165">
        <v>67</v>
      </c>
      <c r="B72" s="166" t="s">
        <v>114</v>
      </c>
      <c r="C72" s="166" t="s">
        <v>114</v>
      </c>
      <c r="D72" s="166" t="s">
        <v>99</v>
      </c>
      <c r="E72" s="166" t="s">
        <v>124</v>
      </c>
      <c r="F72" s="167">
        <v>381.54</v>
      </c>
      <c r="G72" s="168">
        <f t="shared" si="25"/>
        <v>27.0408914826493</v>
      </c>
      <c r="H72" s="168">
        <f t="shared" si="26"/>
        <v>10317.18173629</v>
      </c>
      <c r="I72" s="166">
        <v>2</v>
      </c>
      <c r="J72" s="166">
        <v>2</v>
      </c>
      <c r="K72" s="166" t="s">
        <v>107</v>
      </c>
      <c r="L72" s="168">
        <f t="shared" si="27"/>
        <v>3475.185647</v>
      </c>
      <c r="M72" s="168">
        <f t="shared" si="28"/>
        <v>1185.945647</v>
      </c>
      <c r="N72" s="170">
        <f t="shared" si="29"/>
        <v>2</v>
      </c>
      <c r="O72" s="166">
        <v>2</v>
      </c>
      <c r="P72" s="166">
        <v>0</v>
      </c>
      <c r="Q72" s="168">
        <f t="shared" si="30"/>
        <v>763.08</v>
      </c>
      <c r="R72" s="167">
        <v>5774.693731</v>
      </c>
      <c r="S72" s="167">
        <v>0</v>
      </c>
      <c r="T72" s="168">
        <f t="shared" si="31"/>
        <v>2289.24</v>
      </c>
      <c r="U72" s="168">
        <f t="shared" si="32"/>
        <v>0</v>
      </c>
      <c r="V72" s="168">
        <f t="shared" si="33"/>
        <v>1429.20864229</v>
      </c>
      <c r="W72" s="171">
        <f t="shared" si="34"/>
        <v>0</v>
      </c>
      <c r="X72" s="168">
        <v>0</v>
      </c>
      <c r="Y72" s="167">
        <v>0</v>
      </c>
      <c r="Z72" s="166">
        <v>0</v>
      </c>
      <c r="AA72" s="171"/>
      <c r="AB72" s="172">
        <v>1185.945647</v>
      </c>
      <c r="AC72" s="172">
        <v>0</v>
      </c>
      <c r="AD72" s="168">
        <f t="shared" si="35"/>
        <v>0</v>
      </c>
      <c r="AE72" s="171">
        <f t="shared" si="36"/>
        <v>149.120829</v>
      </c>
      <c r="AF72" s="172">
        <v>149.120829</v>
      </c>
      <c r="AG72" s="167">
        <v>0</v>
      </c>
      <c r="AH72" s="172">
        <v>0</v>
      </c>
      <c r="AI72" s="172">
        <v>0</v>
      </c>
      <c r="AJ72" s="171">
        <f>L72*IF(I72=1,0.08,IF(I72=2,0.07,IF(I72=3,0.06)))</f>
        <v>243.26299529</v>
      </c>
      <c r="AK72" s="172">
        <v>0</v>
      </c>
      <c r="AL72" s="171">
        <f t="shared" si="37"/>
        <v>3113.279363</v>
      </c>
      <c r="AM72" s="172">
        <v>0</v>
      </c>
      <c r="AN72" s="172">
        <v>0</v>
      </c>
      <c r="AO72" s="172">
        <v>3113.279363</v>
      </c>
      <c r="AP72" s="168">
        <f t="shared" si="38"/>
        <v>763.08</v>
      </c>
      <c r="AQ72" s="168">
        <f t="shared" si="39"/>
        <v>0.76308</v>
      </c>
      <c r="AR72" s="168">
        <f t="shared" si="40"/>
        <v>0.0109011428571429</v>
      </c>
      <c r="AS72" s="168">
        <f t="shared" si="41"/>
        <v>0.76308</v>
      </c>
      <c r="AT72" s="168">
        <f t="shared" si="42"/>
        <v>0.0138741818181818</v>
      </c>
      <c r="AU72" s="168">
        <f>Q72/1000/2*IF(I72=1,2,IF(I72=2,2,IF(I72=3,1,IF(I72=4,0))))</f>
        <v>0.76308</v>
      </c>
      <c r="AV72" s="168">
        <f t="shared" si="43"/>
        <v>0.0095385</v>
      </c>
      <c r="AW72" s="168">
        <f t="shared" si="44"/>
        <v>0</v>
      </c>
      <c r="AX72" s="169">
        <v>0</v>
      </c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8"/>
      <c r="BJ72" s="168"/>
      <c r="BK72" s="168"/>
      <c r="BL72" s="158"/>
      <c r="BM72" s="158"/>
      <c r="BN72" s="171"/>
      <c r="BO72" s="171" t="s">
        <v>102</v>
      </c>
    </row>
    <row r="73" s="144" customFormat="1" ht="22.5" customHeight="1" spans="1:67">
      <c r="A73" s="165">
        <v>68</v>
      </c>
      <c r="B73" s="166" t="s">
        <v>114</v>
      </c>
      <c r="C73" s="166" t="s">
        <v>114</v>
      </c>
      <c r="D73" s="166" t="s">
        <v>172</v>
      </c>
      <c r="E73" s="166" t="s">
        <v>99</v>
      </c>
      <c r="F73" s="167">
        <v>643.96</v>
      </c>
      <c r="G73" s="168">
        <f t="shared" si="25"/>
        <v>32.3172376902292</v>
      </c>
      <c r="H73" s="168">
        <f t="shared" si="26"/>
        <v>20811.008383</v>
      </c>
      <c r="I73" s="166">
        <v>3</v>
      </c>
      <c r="J73" s="166">
        <v>3</v>
      </c>
      <c r="K73" s="170"/>
      <c r="L73" s="168">
        <f t="shared" si="27"/>
        <v>5476.724488</v>
      </c>
      <c r="M73" s="168">
        <f t="shared" si="28"/>
        <v>1612.964488</v>
      </c>
      <c r="N73" s="170">
        <f t="shared" si="29"/>
        <v>2</v>
      </c>
      <c r="O73" s="166">
        <v>2</v>
      </c>
      <c r="P73" s="166">
        <v>0</v>
      </c>
      <c r="Q73" s="168">
        <f t="shared" si="30"/>
        <v>1287.92</v>
      </c>
      <c r="R73" s="167">
        <v>10746.512711</v>
      </c>
      <c r="S73" s="167">
        <v>0</v>
      </c>
      <c r="T73" s="168">
        <f t="shared" si="31"/>
        <v>3863.76</v>
      </c>
      <c r="U73" s="168">
        <f t="shared" si="32"/>
        <v>0</v>
      </c>
      <c r="V73" s="168">
        <f t="shared" si="33"/>
        <v>1612.964488</v>
      </c>
      <c r="W73" s="171">
        <f t="shared" si="34"/>
        <v>0</v>
      </c>
      <c r="X73" s="168">
        <v>0</v>
      </c>
      <c r="Y73" s="167">
        <v>0</v>
      </c>
      <c r="Z73" s="166">
        <v>0</v>
      </c>
      <c r="AA73" s="171"/>
      <c r="AB73" s="172">
        <v>1612.964488</v>
      </c>
      <c r="AC73" s="172">
        <v>0</v>
      </c>
      <c r="AD73" s="168">
        <f t="shared" si="35"/>
        <v>0</v>
      </c>
      <c r="AE73" s="171">
        <f t="shared" si="36"/>
        <v>0</v>
      </c>
      <c r="AF73" s="172">
        <v>0</v>
      </c>
      <c r="AG73" s="167">
        <v>0</v>
      </c>
      <c r="AH73" s="172">
        <v>0</v>
      </c>
      <c r="AI73" s="172">
        <v>0</v>
      </c>
      <c r="AJ73" s="171">
        <v>0</v>
      </c>
      <c r="AK73" s="172">
        <v>34.965999</v>
      </c>
      <c r="AL73" s="171">
        <f t="shared" si="37"/>
        <v>8416.565185</v>
      </c>
      <c r="AM73" s="172">
        <v>0</v>
      </c>
      <c r="AN73" s="172">
        <v>0</v>
      </c>
      <c r="AO73" s="172">
        <v>8416.565185</v>
      </c>
      <c r="AP73" s="168">
        <f t="shared" si="38"/>
        <v>1287.92</v>
      </c>
      <c r="AQ73" s="168">
        <f t="shared" si="39"/>
        <v>1.28792</v>
      </c>
      <c r="AR73" s="168">
        <f t="shared" si="40"/>
        <v>0.0183988571428571</v>
      </c>
      <c r="AS73" s="168">
        <f t="shared" si="41"/>
        <v>0</v>
      </c>
      <c r="AT73" s="168">
        <f t="shared" si="42"/>
        <v>0</v>
      </c>
      <c r="AU73" s="168">
        <f>Q73/1000/2*IF(I73=1,2,IF(I73=2,1,IF(I73=3,1,IF(I73=4,0))))</f>
        <v>0.64396</v>
      </c>
      <c r="AV73" s="168">
        <f t="shared" si="43"/>
        <v>0.0080495</v>
      </c>
      <c r="AW73" s="168">
        <f t="shared" si="44"/>
        <v>0</v>
      </c>
      <c r="AX73" s="169">
        <v>0</v>
      </c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58"/>
      <c r="BM73" s="158"/>
      <c r="BN73" s="171"/>
      <c r="BO73" s="171" t="s">
        <v>102</v>
      </c>
    </row>
    <row r="74" s="144" customFormat="1" ht="22.5" customHeight="1" spans="1:67">
      <c r="A74" s="165">
        <v>69</v>
      </c>
      <c r="B74" s="166" t="s">
        <v>114</v>
      </c>
      <c r="C74" s="166" t="s">
        <v>173</v>
      </c>
      <c r="D74" s="166" t="s">
        <v>102</v>
      </c>
      <c r="E74" s="166" t="s">
        <v>102</v>
      </c>
      <c r="F74" s="167">
        <v>32.79</v>
      </c>
      <c r="G74" s="168">
        <f t="shared" si="25"/>
        <v>24.158034705703</v>
      </c>
      <c r="H74" s="168">
        <f t="shared" si="26"/>
        <v>792.141958</v>
      </c>
      <c r="I74" s="166">
        <v>3</v>
      </c>
      <c r="J74" s="166">
        <v>3</v>
      </c>
      <c r="K74" s="170"/>
      <c r="L74" s="168">
        <f t="shared" si="27"/>
        <v>196.74</v>
      </c>
      <c r="M74" s="168">
        <f t="shared" si="28"/>
        <v>0</v>
      </c>
      <c r="N74" s="170">
        <f t="shared" si="29"/>
        <v>0</v>
      </c>
      <c r="O74" s="166">
        <v>0</v>
      </c>
      <c r="P74" s="166">
        <v>0</v>
      </c>
      <c r="Q74" s="168">
        <f t="shared" si="30"/>
        <v>65.58</v>
      </c>
      <c r="R74" s="167">
        <v>792.141958</v>
      </c>
      <c r="S74" s="167">
        <v>0</v>
      </c>
      <c r="T74" s="168">
        <f t="shared" si="31"/>
        <v>196.74</v>
      </c>
      <c r="U74" s="168">
        <f t="shared" si="32"/>
        <v>0</v>
      </c>
      <c r="V74" s="168">
        <f t="shared" si="33"/>
        <v>0</v>
      </c>
      <c r="W74" s="171">
        <f t="shared" si="34"/>
        <v>0</v>
      </c>
      <c r="X74" s="168">
        <v>0</v>
      </c>
      <c r="Y74" s="167">
        <v>0</v>
      </c>
      <c r="Z74" s="166">
        <v>0</v>
      </c>
      <c r="AA74" s="171"/>
      <c r="AB74" s="172">
        <v>0</v>
      </c>
      <c r="AC74" s="172">
        <v>0</v>
      </c>
      <c r="AD74" s="168">
        <f t="shared" si="35"/>
        <v>0</v>
      </c>
      <c r="AE74" s="171">
        <f t="shared" si="36"/>
        <v>0</v>
      </c>
      <c r="AF74" s="172">
        <v>0</v>
      </c>
      <c r="AG74" s="167">
        <v>0</v>
      </c>
      <c r="AH74" s="172">
        <v>0</v>
      </c>
      <c r="AI74" s="172">
        <v>0</v>
      </c>
      <c r="AJ74" s="171">
        <v>0</v>
      </c>
      <c r="AK74" s="172">
        <v>0</v>
      </c>
      <c r="AL74" s="171">
        <f t="shared" si="37"/>
        <v>0</v>
      </c>
      <c r="AM74" s="172">
        <v>0</v>
      </c>
      <c r="AN74" s="172">
        <v>0</v>
      </c>
      <c r="AO74" s="172">
        <v>0</v>
      </c>
      <c r="AP74" s="168">
        <f t="shared" si="38"/>
        <v>65.58</v>
      </c>
      <c r="AQ74" s="168">
        <f t="shared" si="39"/>
        <v>0.06558</v>
      </c>
      <c r="AR74" s="168">
        <f t="shared" si="40"/>
        <v>0.000936857142857143</v>
      </c>
      <c r="AS74" s="168">
        <f t="shared" si="41"/>
        <v>0</v>
      </c>
      <c r="AT74" s="168">
        <f t="shared" si="42"/>
        <v>0</v>
      </c>
      <c r="AU74" s="168">
        <f t="shared" ref="AU74:AU113" si="45">Q74/1000/2*IF(I74=1,2,IF(I74=2,1,IF(I74=3,1,IF(I74=4,0))))</f>
        <v>0.03279</v>
      </c>
      <c r="AV74" s="168">
        <f t="shared" si="43"/>
        <v>0.000409875</v>
      </c>
      <c r="AW74" s="168">
        <f t="shared" si="44"/>
        <v>0</v>
      </c>
      <c r="AX74" s="169">
        <v>0</v>
      </c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8"/>
      <c r="BJ74" s="168"/>
      <c r="BK74" s="168"/>
      <c r="BL74" s="158"/>
      <c r="BM74" s="158"/>
      <c r="BN74" s="171"/>
      <c r="BO74" s="171" t="s">
        <v>102</v>
      </c>
    </row>
    <row r="75" s="144" customFormat="1" ht="22.5" customHeight="1" spans="1:67">
      <c r="A75" s="165">
        <v>70</v>
      </c>
      <c r="B75" s="166" t="s">
        <v>101</v>
      </c>
      <c r="C75" s="166" t="s">
        <v>101</v>
      </c>
      <c r="D75" s="166" t="s">
        <v>174</v>
      </c>
      <c r="E75" s="166" t="s">
        <v>99</v>
      </c>
      <c r="F75" s="167">
        <v>530.96</v>
      </c>
      <c r="G75" s="168">
        <f t="shared" si="25"/>
        <v>32.6123435230526</v>
      </c>
      <c r="H75" s="168">
        <f t="shared" si="26"/>
        <v>17315.849917</v>
      </c>
      <c r="I75" s="166">
        <v>3</v>
      </c>
      <c r="J75" s="166">
        <v>3</v>
      </c>
      <c r="K75" s="170"/>
      <c r="L75" s="168">
        <f t="shared" si="27"/>
        <v>4778.072805</v>
      </c>
      <c r="M75" s="168">
        <f t="shared" si="28"/>
        <v>1592.312805</v>
      </c>
      <c r="N75" s="170">
        <f t="shared" si="29"/>
        <v>2</v>
      </c>
      <c r="O75" s="166">
        <v>2</v>
      </c>
      <c r="P75" s="166">
        <v>0</v>
      </c>
      <c r="Q75" s="168">
        <f t="shared" si="30"/>
        <v>1061.92</v>
      </c>
      <c r="R75" s="167">
        <v>7981.697246</v>
      </c>
      <c r="S75" s="167">
        <v>0</v>
      </c>
      <c r="T75" s="168">
        <f t="shared" si="31"/>
        <v>3185.76</v>
      </c>
      <c r="U75" s="168">
        <f t="shared" si="32"/>
        <v>0</v>
      </c>
      <c r="V75" s="168">
        <f t="shared" si="33"/>
        <v>1592.312805</v>
      </c>
      <c r="W75" s="171">
        <f t="shared" si="34"/>
        <v>0</v>
      </c>
      <c r="X75" s="168">
        <v>0</v>
      </c>
      <c r="Y75" s="167">
        <v>0</v>
      </c>
      <c r="Z75" s="166">
        <v>0</v>
      </c>
      <c r="AA75" s="171"/>
      <c r="AB75" s="172">
        <v>1592.312805</v>
      </c>
      <c r="AC75" s="172">
        <v>0</v>
      </c>
      <c r="AD75" s="168">
        <f t="shared" si="35"/>
        <v>0</v>
      </c>
      <c r="AE75" s="171">
        <f t="shared" si="36"/>
        <v>0</v>
      </c>
      <c r="AF75" s="172">
        <v>0</v>
      </c>
      <c r="AG75" s="167">
        <v>0</v>
      </c>
      <c r="AH75" s="172">
        <v>0</v>
      </c>
      <c r="AI75" s="172">
        <v>0</v>
      </c>
      <c r="AJ75" s="171">
        <v>0</v>
      </c>
      <c r="AK75" s="172">
        <v>0</v>
      </c>
      <c r="AL75" s="171">
        <f t="shared" si="37"/>
        <v>7741.839866</v>
      </c>
      <c r="AM75" s="172">
        <v>0</v>
      </c>
      <c r="AN75" s="172">
        <v>0</v>
      </c>
      <c r="AO75" s="172">
        <v>7741.839866</v>
      </c>
      <c r="AP75" s="168">
        <f t="shared" si="38"/>
        <v>1061.92</v>
      </c>
      <c r="AQ75" s="168">
        <f t="shared" si="39"/>
        <v>1.06192</v>
      </c>
      <c r="AR75" s="168">
        <f t="shared" si="40"/>
        <v>0.0151702857142857</v>
      </c>
      <c r="AS75" s="168">
        <f t="shared" si="41"/>
        <v>0</v>
      </c>
      <c r="AT75" s="168">
        <f t="shared" si="42"/>
        <v>0</v>
      </c>
      <c r="AU75" s="168">
        <f t="shared" si="45"/>
        <v>0.53096</v>
      </c>
      <c r="AV75" s="168">
        <f t="shared" si="43"/>
        <v>0.006637</v>
      </c>
      <c r="AW75" s="168">
        <f t="shared" si="44"/>
        <v>0</v>
      </c>
      <c r="AX75" s="169">
        <v>0</v>
      </c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58"/>
      <c r="BM75" s="158"/>
      <c r="BN75" s="171"/>
      <c r="BO75" s="171" t="s">
        <v>102</v>
      </c>
    </row>
    <row r="76" s="144" customFormat="1" ht="22.5" customHeight="1" spans="1:67">
      <c r="A76" s="165">
        <v>71</v>
      </c>
      <c r="B76" s="166" t="s">
        <v>101</v>
      </c>
      <c r="C76" s="166" t="s">
        <v>101</v>
      </c>
      <c r="D76" s="166" t="s">
        <v>175</v>
      </c>
      <c r="E76" s="166" t="s">
        <v>176</v>
      </c>
      <c r="F76" s="167">
        <v>281.72</v>
      </c>
      <c r="G76" s="168">
        <f t="shared" si="25"/>
        <v>39.9338634175777</v>
      </c>
      <c r="H76" s="168">
        <f t="shared" si="26"/>
        <v>11250.168002</v>
      </c>
      <c r="I76" s="166">
        <v>3</v>
      </c>
      <c r="J76" s="166">
        <v>3</v>
      </c>
      <c r="K76" s="170"/>
      <c r="L76" s="168">
        <f t="shared" si="27"/>
        <v>2550.878921</v>
      </c>
      <c r="M76" s="168">
        <f t="shared" si="28"/>
        <v>860.558921</v>
      </c>
      <c r="N76" s="170">
        <f t="shared" si="29"/>
        <v>2</v>
      </c>
      <c r="O76" s="166">
        <v>2</v>
      </c>
      <c r="P76" s="166">
        <v>0</v>
      </c>
      <c r="Q76" s="168">
        <f t="shared" si="30"/>
        <v>563.44</v>
      </c>
      <c r="R76" s="167">
        <v>4220.213221</v>
      </c>
      <c r="S76" s="167">
        <v>0</v>
      </c>
      <c r="T76" s="168">
        <f t="shared" si="31"/>
        <v>1690.32</v>
      </c>
      <c r="U76" s="168">
        <f t="shared" si="32"/>
        <v>0</v>
      </c>
      <c r="V76" s="168">
        <f t="shared" si="33"/>
        <v>860.558921</v>
      </c>
      <c r="W76" s="171">
        <f t="shared" si="34"/>
        <v>0</v>
      </c>
      <c r="X76" s="168">
        <v>0</v>
      </c>
      <c r="Y76" s="167">
        <v>0</v>
      </c>
      <c r="Z76" s="166">
        <v>0</v>
      </c>
      <c r="AA76" s="171"/>
      <c r="AB76" s="172">
        <v>860.558921</v>
      </c>
      <c r="AC76" s="172">
        <v>0</v>
      </c>
      <c r="AD76" s="168">
        <f t="shared" si="35"/>
        <v>0</v>
      </c>
      <c r="AE76" s="171">
        <f t="shared" si="36"/>
        <v>0</v>
      </c>
      <c r="AF76" s="172">
        <v>0</v>
      </c>
      <c r="AG76" s="167">
        <v>0</v>
      </c>
      <c r="AH76" s="172">
        <v>0</v>
      </c>
      <c r="AI76" s="172">
        <v>0</v>
      </c>
      <c r="AJ76" s="171">
        <v>0</v>
      </c>
      <c r="AK76" s="172">
        <v>0</v>
      </c>
      <c r="AL76" s="171">
        <f t="shared" si="37"/>
        <v>6169.39586</v>
      </c>
      <c r="AM76" s="172">
        <v>0</v>
      </c>
      <c r="AN76" s="172">
        <v>0</v>
      </c>
      <c r="AO76" s="172">
        <v>6169.39586</v>
      </c>
      <c r="AP76" s="168">
        <f t="shared" si="38"/>
        <v>563.44</v>
      </c>
      <c r="AQ76" s="168">
        <f t="shared" si="39"/>
        <v>0.56344</v>
      </c>
      <c r="AR76" s="168">
        <f t="shared" si="40"/>
        <v>0.00804914285714286</v>
      </c>
      <c r="AS76" s="168">
        <f t="shared" si="41"/>
        <v>0</v>
      </c>
      <c r="AT76" s="168">
        <f t="shared" si="42"/>
        <v>0</v>
      </c>
      <c r="AU76" s="168">
        <f t="shared" si="45"/>
        <v>0.28172</v>
      </c>
      <c r="AV76" s="168">
        <f t="shared" si="43"/>
        <v>0.0035215</v>
      </c>
      <c r="AW76" s="168">
        <f t="shared" si="44"/>
        <v>0</v>
      </c>
      <c r="AX76" s="169">
        <v>0</v>
      </c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8"/>
      <c r="BJ76" s="168"/>
      <c r="BK76" s="168"/>
      <c r="BL76" s="158"/>
      <c r="BM76" s="158"/>
      <c r="BN76" s="171"/>
      <c r="BO76" s="171" t="s">
        <v>102</v>
      </c>
    </row>
    <row r="77" s="144" customFormat="1" ht="22.5" customHeight="1" spans="1:67">
      <c r="A77" s="165">
        <v>72</v>
      </c>
      <c r="B77" s="166" t="s">
        <v>101</v>
      </c>
      <c r="C77" s="166" t="s">
        <v>101</v>
      </c>
      <c r="D77" s="166" t="s">
        <v>99</v>
      </c>
      <c r="E77" s="166" t="s">
        <v>124</v>
      </c>
      <c r="F77" s="167">
        <v>376.42</v>
      </c>
      <c r="G77" s="168">
        <f t="shared" si="25"/>
        <v>32.7395350114234</v>
      </c>
      <c r="H77" s="168">
        <f t="shared" si="26"/>
        <v>12323.815769</v>
      </c>
      <c r="I77" s="166">
        <v>3</v>
      </c>
      <c r="J77" s="166">
        <v>3</v>
      </c>
      <c r="K77" s="170"/>
      <c r="L77" s="168">
        <f t="shared" si="27"/>
        <v>3438.610982</v>
      </c>
      <c r="M77" s="168">
        <f t="shared" si="28"/>
        <v>1180.090982</v>
      </c>
      <c r="N77" s="170">
        <f t="shared" si="29"/>
        <v>2</v>
      </c>
      <c r="O77" s="166">
        <v>2</v>
      </c>
      <c r="P77" s="166">
        <v>0</v>
      </c>
      <c r="Q77" s="168">
        <f t="shared" si="30"/>
        <v>752.84</v>
      </c>
      <c r="R77" s="167">
        <v>5640.842423</v>
      </c>
      <c r="S77" s="167">
        <v>0</v>
      </c>
      <c r="T77" s="168">
        <f t="shared" si="31"/>
        <v>2258.52</v>
      </c>
      <c r="U77" s="168">
        <f t="shared" si="32"/>
        <v>0</v>
      </c>
      <c r="V77" s="168">
        <f t="shared" si="33"/>
        <v>1180.090982</v>
      </c>
      <c r="W77" s="171">
        <f t="shared" si="34"/>
        <v>0</v>
      </c>
      <c r="X77" s="168">
        <v>0</v>
      </c>
      <c r="Y77" s="167">
        <v>0</v>
      </c>
      <c r="Z77" s="166">
        <v>0</v>
      </c>
      <c r="AA77" s="171"/>
      <c r="AB77" s="172">
        <v>1180.090982</v>
      </c>
      <c r="AC77" s="172">
        <v>0</v>
      </c>
      <c r="AD77" s="168">
        <f t="shared" si="35"/>
        <v>0</v>
      </c>
      <c r="AE77" s="171">
        <f t="shared" si="36"/>
        <v>0</v>
      </c>
      <c r="AF77" s="172">
        <v>0</v>
      </c>
      <c r="AG77" s="167">
        <v>0</v>
      </c>
      <c r="AH77" s="172">
        <v>0</v>
      </c>
      <c r="AI77" s="172">
        <v>0</v>
      </c>
      <c r="AJ77" s="171">
        <v>0</v>
      </c>
      <c r="AK77" s="172">
        <v>0</v>
      </c>
      <c r="AL77" s="171">
        <f t="shared" si="37"/>
        <v>5502.882364</v>
      </c>
      <c r="AM77" s="172">
        <v>0</v>
      </c>
      <c r="AN77" s="172">
        <v>0</v>
      </c>
      <c r="AO77" s="172">
        <v>5502.882364</v>
      </c>
      <c r="AP77" s="168">
        <f t="shared" si="38"/>
        <v>752.84</v>
      </c>
      <c r="AQ77" s="168">
        <f t="shared" si="39"/>
        <v>0.75284</v>
      </c>
      <c r="AR77" s="168">
        <f t="shared" si="40"/>
        <v>0.0107548571428571</v>
      </c>
      <c r="AS77" s="168">
        <f t="shared" si="41"/>
        <v>0</v>
      </c>
      <c r="AT77" s="168">
        <f t="shared" si="42"/>
        <v>0</v>
      </c>
      <c r="AU77" s="168">
        <f t="shared" si="45"/>
        <v>0.37642</v>
      </c>
      <c r="AV77" s="168">
        <f t="shared" si="43"/>
        <v>0.00470525</v>
      </c>
      <c r="AW77" s="168">
        <f t="shared" si="44"/>
        <v>0</v>
      </c>
      <c r="AX77" s="169">
        <v>0</v>
      </c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8"/>
      <c r="BJ77" s="168"/>
      <c r="BK77" s="168"/>
      <c r="BL77" s="158"/>
      <c r="BM77" s="158"/>
      <c r="BN77" s="171"/>
      <c r="BO77" s="171" t="s">
        <v>102</v>
      </c>
    </row>
    <row r="78" s="144" customFormat="1" ht="22.5" customHeight="1" spans="1:67">
      <c r="A78" s="165">
        <v>73</v>
      </c>
      <c r="B78" s="166" t="s">
        <v>101</v>
      </c>
      <c r="C78" s="166" t="s">
        <v>101</v>
      </c>
      <c r="D78" s="166" t="s">
        <v>125</v>
      </c>
      <c r="E78" s="166" t="s">
        <v>171</v>
      </c>
      <c r="F78" s="167">
        <v>464.27</v>
      </c>
      <c r="G78" s="168">
        <f t="shared" si="25"/>
        <v>31.8619722230599</v>
      </c>
      <c r="H78" s="168">
        <f t="shared" si="26"/>
        <v>14792.557844</v>
      </c>
      <c r="I78" s="166">
        <v>3</v>
      </c>
      <c r="J78" s="166">
        <v>3</v>
      </c>
      <c r="K78" s="170"/>
      <c r="L78" s="168">
        <f t="shared" si="27"/>
        <v>4296.270323</v>
      </c>
      <c r="M78" s="168">
        <f t="shared" si="28"/>
        <v>1510.650323</v>
      </c>
      <c r="N78" s="170">
        <f t="shared" si="29"/>
        <v>2</v>
      </c>
      <c r="O78" s="166">
        <v>2</v>
      </c>
      <c r="P78" s="166">
        <v>0</v>
      </c>
      <c r="Q78" s="168">
        <f t="shared" si="30"/>
        <v>928.54</v>
      </c>
      <c r="R78" s="167">
        <v>6975.259401</v>
      </c>
      <c r="S78" s="167">
        <v>0</v>
      </c>
      <c r="T78" s="168">
        <f t="shared" si="31"/>
        <v>2785.62</v>
      </c>
      <c r="U78" s="168">
        <f t="shared" si="32"/>
        <v>0</v>
      </c>
      <c r="V78" s="168">
        <f t="shared" si="33"/>
        <v>1510.650323</v>
      </c>
      <c r="W78" s="171">
        <f t="shared" si="34"/>
        <v>0</v>
      </c>
      <c r="X78" s="168">
        <v>0</v>
      </c>
      <c r="Y78" s="167">
        <v>0</v>
      </c>
      <c r="Z78" s="166">
        <v>0</v>
      </c>
      <c r="AA78" s="171"/>
      <c r="AB78" s="172">
        <v>1510.650323</v>
      </c>
      <c r="AC78" s="172">
        <v>0</v>
      </c>
      <c r="AD78" s="168">
        <f t="shared" si="35"/>
        <v>0</v>
      </c>
      <c r="AE78" s="171">
        <f t="shared" si="36"/>
        <v>0</v>
      </c>
      <c r="AF78" s="172">
        <v>0</v>
      </c>
      <c r="AG78" s="167">
        <v>0</v>
      </c>
      <c r="AH78" s="172">
        <v>0</v>
      </c>
      <c r="AI78" s="172">
        <v>0</v>
      </c>
      <c r="AJ78" s="171">
        <v>0</v>
      </c>
      <c r="AK78" s="172">
        <v>0</v>
      </c>
      <c r="AL78" s="171">
        <f t="shared" si="37"/>
        <v>6306.64812</v>
      </c>
      <c r="AM78" s="172">
        <v>0</v>
      </c>
      <c r="AN78" s="172">
        <v>0</v>
      </c>
      <c r="AO78" s="172">
        <v>6306.64812</v>
      </c>
      <c r="AP78" s="168">
        <f t="shared" si="38"/>
        <v>928.54</v>
      </c>
      <c r="AQ78" s="168">
        <f t="shared" si="39"/>
        <v>0.92854</v>
      </c>
      <c r="AR78" s="168">
        <f t="shared" si="40"/>
        <v>0.0132648571428571</v>
      </c>
      <c r="AS78" s="168">
        <f t="shared" si="41"/>
        <v>0</v>
      </c>
      <c r="AT78" s="168">
        <f t="shared" si="42"/>
        <v>0</v>
      </c>
      <c r="AU78" s="168">
        <f t="shared" si="45"/>
        <v>0.46427</v>
      </c>
      <c r="AV78" s="168">
        <f t="shared" si="43"/>
        <v>0.005803375</v>
      </c>
      <c r="AW78" s="168">
        <f t="shared" si="44"/>
        <v>0</v>
      </c>
      <c r="AX78" s="169">
        <v>0</v>
      </c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58"/>
      <c r="BM78" s="158"/>
      <c r="BN78" s="171"/>
      <c r="BO78" s="171" t="s">
        <v>102</v>
      </c>
    </row>
    <row r="79" s="144" customFormat="1" ht="22.5" customHeight="1" spans="1:67">
      <c r="A79" s="165">
        <v>74</v>
      </c>
      <c r="B79" s="166" t="s">
        <v>101</v>
      </c>
      <c r="C79" s="166" t="s">
        <v>101</v>
      </c>
      <c r="D79" s="166" t="s">
        <v>124</v>
      </c>
      <c r="E79" s="166" t="s">
        <v>125</v>
      </c>
      <c r="F79" s="167">
        <v>353.04</v>
      </c>
      <c r="G79" s="168">
        <f t="shared" si="25"/>
        <v>32.2954972920915</v>
      </c>
      <c r="H79" s="168">
        <f t="shared" si="26"/>
        <v>11401.602364</v>
      </c>
      <c r="I79" s="166">
        <v>3</v>
      </c>
      <c r="J79" s="166">
        <v>3</v>
      </c>
      <c r="K79" s="170"/>
      <c r="L79" s="168">
        <f t="shared" si="27"/>
        <v>3235.298296</v>
      </c>
      <c r="M79" s="168">
        <f t="shared" si="28"/>
        <v>1117.058296</v>
      </c>
      <c r="N79" s="170">
        <f t="shared" si="29"/>
        <v>2</v>
      </c>
      <c r="O79" s="166">
        <v>2</v>
      </c>
      <c r="P79" s="166">
        <v>0</v>
      </c>
      <c r="Q79" s="168">
        <f t="shared" si="30"/>
        <v>706.08</v>
      </c>
      <c r="R79" s="167">
        <v>5311.471851</v>
      </c>
      <c r="S79" s="167">
        <v>0</v>
      </c>
      <c r="T79" s="168">
        <f t="shared" si="31"/>
        <v>2118.24</v>
      </c>
      <c r="U79" s="168">
        <f t="shared" si="32"/>
        <v>0</v>
      </c>
      <c r="V79" s="168">
        <f t="shared" si="33"/>
        <v>1117.058296</v>
      </c>
      <c r="W79" s="171">
        <f t="shared" si="34"/>
        <v>0</v>
      </c>
      <c r="X79" s="168">
        <v>0</v>
      </c>
      <c r="Y79" s="167">
        <v>0</v>
      </c>
      <c r="Z79" s="166">
        <v>0</v>
      </c>
      <c r="AA79" s="171"/>
      <c r="AB79" s="172">
        <v>1117.058296</v>
      </c>
      <c r="AC79" s="172">
        <v>0</v>
      </c>
      <c r="AD79" s="168">
        <f t="shared" si="35"/>
        <v>0</v>
      </c>
      <c r="AE79" s="171">
        <f t="shared" si="36"/>
        <v>0</v>
      </c>
      <c r="AF79" s="172">
        <v>0</v>
      </c>
      <c r="AG79" s="167">
        <v>0</v>
      </c>
      <c r="AH79" s="172">
        <v>0</v>
      </c>
      <c r="AI79" s="172">
        <v>0</v>
      </c>
      <c r="AJ79" s="171">
        <v>0</v>
      </c>
      <c r="AK79" s="172">
        <v>0</v>
      </c>
      <c r="AL79" s="171">
        <f t="shared" si="37"/>
        <v>4973.072217</v>
      </c>
      <c r="AM79" s="172">
        <v>0</v>
      </c>
      <c r="AN79" s="172">
        <v>0</v>
      </c>
      <c r="AO79" s="172">
        <v>4973.072217</v>
      </c>
      <c r="AP79" s="168">
        <f t="shared" si="38"/>
        <v>706.08</v>
      </c>
      <c r="AQ79" s="168">
        <f t="shared" si="39"/>
        <v>0.70608</v>
      </c>
      <c r="AR79" s="168">
        <f t="shared" si="40"/>
        <v>0.0100868571428571</v>
      </c>
      <c r="AS79" s="168">
        <f t="shared" si="41"/>
        <v>0</v>
      </c>
      <c r="AT79" s="168">
        <f t="shared" si="42"/>
        <v>0</v>
      </c>
      <c r="AU79" s="168">
        <f t="shared" si="45"/>
        <v>0.35304</v>
      </c>
      <c r="AV79" s="168">
        <f t="shared" si="43"/>
        <v>0.004413</v>
      </c>
      <c r="AW79" s="168">
        <f t="shared" si="44"/>
        <v>0</v>
      </c>
      <c r="AX79" s="169">
        <v>0</v>
      </c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58"/>
      <c r="BM79" s="158"/>
      <c r="BN79" s="171"/>
      <c r="BO79" s="171" t="s">
        <v>102</v>
      </c>
    </row>
    <row r="80" s="144" customFormat="1" ht="22.5" customHeight="1" spans="1:67">
      <c r="A80" s="165">
        <v>75</v>
      </c>
      <c r="B80" s="166" t="s">
        <v>101</v>
      </c>
      <c r="C80" s="166" t="s">
        <v>101</v>
      </c>
      <c r="D80" s="166" t="s">
        <v>177</v>
      </c>
      <c r="E80" s="166" t="s">
        <v>175</v>
      </c>
      <c r="F80" s="167">
        <v>371.06</v>
      </c>
      <c r="G80" s="168">
        <f t="shared" si="25"/>
        <v>33.1909349646957</v>
      </c>
      <c r="H80" s="168">
        <f t="shared" si="26"/>
        <v>12315.828328</v>
      </c>
      <c r="I80" s="166">
        <v>3</v>
      </c>
      <c r="J80" s="166">
        <v>3</v>
      </c>
      <c r="K80" s="170"/>
      <c r="L80" s="168">
        <f t="shared" si="27"/>
        <v>3446.52612</v>
      </c>
      <c r="M80" s="168">
        <f t="shared" si="28"/>
        <v>1220.16612</v>
      </c>
      <c r="N80" s="170">
        <f t="shared" si="29"/>
        <v>2</v>
      </c>
      <c r="O80" s="166">
        <v>2</v>
      </c>
      <c r="P80" s="166">
        <v>0</v>
      </c>
      <c r="Q80" s="168">
        <f t="shared" si="30"/>
        <v>742.12</v>
      </c>
      <c r="R80" s="167">
        <v>5524.699262</v>
      </c>
      <c r="S80" s="167">
        <v>0</v>
      </c>
      <c r="T80" s="168">
        <f t="shared" si="31"/>
        <v>2226.36</v>
      </c>
      <c r="U80" s="168">
        <f t="shared" si="32"/>
        <v>0</v>
      </c>
      <c r="V80" s="168">
        <f t="shared" si="33"/>
        <v>1220.16612</v>
      </c>
      <c r="W80" s="171">
        <f t="shared" si="34"/>
        <v>0</v>
      </c>
      <c r="X80" s="168">
        <v>0</v>
      </c>
      <c r="Y80" s="167">
        <v>0</v>
      </c>
      <c r="Z80" s="166">
        <v>0</v>
      </c>
      <c r="AA80" s="171"/>
      <c r="AB80" s="172">
        <v>1220.16612</v>
      </c>
      <c r="AC80" s="172">
        <v>0</v>
      </c>
      <c r="AD80" s="168">
        <f t="shared" si="35"/>
        <v>0</v>
      </c>
      <c r="AE80" s="171">
        <f t="shared" si="36"/>
        <v>0</v>
      </c>
      <c r="AF80" s="172">
        <v>0</v>
      </c>
      <c r="AG80" s="167">
        <v>0</v>
      </c>
      <c r="AH80" s="172">
        <v>0</v>
      </c>
      <c r="AI80" s="172">
        <v>0</v>
      </c>
      <c r="AJ80" s="171">
        <v>0</v>
      </c>
      <c r="AK80" s="172">
        <v>0</v>
      </c>
      <c r="AL80" s="171">
        <f t="shared" si="37"/>
        <v>5570.962946</v>
      </c>
      <c r="AM80" s="172">
        <v>0</v>
      </c>
      <c r="AN80" s="172">
        <v>0</v>
      </c>
      <c r="AO80" s="172">
        <v>5570.962946</v>
      </c>
      <c r="AP80" s="168">
        <f t="shared" si="38"/>
        <v>742.12</v>
      </c>
      <c r="AQ80" s="168">
        <f t="shared" si="39"/>
        <v>0.74212</v>
      </c>
      <c r="AR80" s="168">
        <f t="shared" si="40"/>
        <v>0.0106017142857143</v>
      </c>
      <c r="AS80" s="168">
        <f t="shared" si="41"/>
        <v>0</v>
      </c>
      <c r="AT80" s="168">
        <f t="shared" si="42"/>
        <v>0</v>
      </c>
      <c r="AU80" s="168">
        <f t="shared" si="45"/>
        <v>0.37106</v>
      </c>
      <c r="AV80" s="168">
        <f t="shared" si="43"/>
        <v>0.00463825</v>
      </c>
      <c r="AW80" s="168">
        <f t="shared" si="44"/>
        <v>0</v>
      </c>
      <c r="AX80" s="169">
        <v>0</v>
      </c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58"/>
      <c r="BM80" s="158"/>
      <c r="BN80" s="171"/>
      <c r="BO80" s="171" t="s">
        <v>102</v>
      </c>
    </row>
    <row r="81" s="144" customFormat="1" ht="22.5" customHeight="1" spans="1:67">
      <c r="A81" s="165">
        <v>76</v>
      </c>
      <c r="B81" s="166" t="s">
        <v>101</v>
      </c>
      <c r="C81" s="166" t="s">
        <v>101</v>
      </c>
      <c r="D81" s="166" t="s">
        <v>171</v>
      </c>
      <c r="E81" s="166" t="s">
        <v>177</v>
      </c>
      <c r="F81" s="167">
        <v>409.38</v>
      </c>
      <c r="G81" s="168">
        <f t="shared" si="25"/>
        <v>35.6397408031658</v>
      </c>
      <c r="H81" s="168">
        <f t="shared" si="26"/>
        <v>14590.19709</v>
      </c>
      <c r="I81" s="166">
        <v>3</v>
      </c>
      <c r="J81" s="166">
        <v>3</v>
      </c>
      <c r="K81" s="170"/>
      <c r="L81" s="168">
        <f t="shared" si="27"/>
        <v>4368.458905</v>
      </c>
      <c r="M81" s="168">
        <f t="shared" si="28"/>
        <v>1912.178905</v>
      </c>
      <c r="N81" s="170">
        <f t="shared" si="29"/>
        <v>2</v>
      </c>
      <c r="O81" s="166">
        <v>2</v>
      </c>
      <c r="P81" s="166">
        <v>0</v>
      </c>
      <c r="Q81" s="168">
        <f t="shared" si="30"/>
        <v>818.76</v>
      </c>
      <c r="R81" s="167">
        <v>6096.883987</v>
      </c>
      <c r="S81" s="167">
        <v>0</v>
      </c>
      <c r="T81" s="168">
        <f t="shared" si="31"/>
        <v>2456.28</v>
      </c>
      <c r="U81" s="168">
        <f t="shared" si="32"/>
        <v>0</v>
      </c>
      <c r="V81" s="168">
        <f t="shared" si="33"/>
        <v>1912.178905</v>
      </c>
      <c r="W81" s="171">
        <f t="shared" si="34"/>
        <v>0</v>
      </c>
      <c r="X81" s="168">
        <v>0</v>
      </c>
      <c r="Y81" s="167">
        <v>0</v>
      </c>
      <c r="Z81" s="166">
        <v>0</v>
      </c>
      <c r="AA81" s="171"/>
      <c r="AB81" s="172">
        <v>1912.178905</v>
      </c>
      <c r="AC81" s="172">
        <v>0</v>
      </c>
      <c r="AD81" s="168">
        <f t="shared" si="35"/>
        <v>0</v>
      </c>
      <c r="AE81" s="171">
        <f t="shared" si="36"/>
        <v>0</v>
      </c>
      <c r="AF81" s="172">
        <v>0</v>
      </c>
      <c r="AG81" s="167">
        <v>0</v>
      </c>
      <c r="AH81" s="172">
        <v>0</v>
      </c>
      <c r="AI81" s="172">
        <v>0</v>
      </c>
      <c r="AJ81" s="171">
        <v>0</v>
      </c>
      <c r="AK81" s="172">
        <v>0</v>
      </c>
      <c r="AL81" s="171">
        <f t="shared" si="37"/>
        <v>6581.134198</v>
      </c>
      <c r="AM81" s="172">
        <v>0</v>
      </c>
      <c r="AN81" s="172">
        <v>0</v>
      </c>
      <c r="AO81" s="172">
        <v>6581.134198</v>
      </c>
      <c r="AP81" s="168">
        <f t="shared" si="38"/>
        <v>818.76</v>
      </c>
      <c r="AQ81" s="168">
        <f t="shared" si="39"/>
        <v>0.81876</v>
      </c>
      <c r="AR81" s="168">
        <f t="shared" si="40"/>
        <v>0.0116965714285714</v>
      </c>
      <c r="AS81" s="168">
        <f t="shared" si="41"/>
        <v>0</v>
      </c>
      <c r="AT81" s="168">
        <f t="shared" si="42"/>
        <v>0</v>
      </c>
      <c r="AU81" s="168">
        <f t="shared" si="45"/>
        <v>0.40938</v>
      </c>
      <c r="AV81" s="168">
        <f t="shared" si="43"/>
        <v>0.00511725</v>
      </c>
      <c r="AW81" s="168">
        <f t="shared" si="44"/>
        <v>0</v>
      </c>
      <c r="AX81" s="169">
        <v>0</v>
      </c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58"/>
      <c r="BM81" s="158"/>
      <c r="BN81" s="171"/>
      <c r="BO81" s="171" t="s">
        <v>102</v>
      </c>
    </row>
    <row r="82" s="144" customFormat="1" ht="22.5" customHeight="1" spans="1:67">
      <c r="A82" s="165">
        <v>77</v>
      </c>
      <c r="B82" s="166" t="s">
        <v>101</v>
      </c>
      <c r="C82" s="166" t="s">
        <v>178</v>
      </c>
      <c r="D82" s="166" t="s">
        <v>102</v>
      </c>
      <c r="E82" s="166" t="s">
        <v>102</v>
      </c>
      <c r="F82" s="167">
        <v>40.46</v>
      </c>
      <c r="G82" s="168">
        <f t="shared" si="25"/>
        <v>29.3614096638655</v>
      </c>
      <c r="H82" s="168">
        <f t="shared" si="26"/>
        <v>1187.962635</v>
      </c>
      <c r="I82" s="166">
        <v>3</v>
      </c>
      <c r="J82" s="166">
        <v>3</v>
      </c>
      <c r="K82" s="170"/>
      <c r="L82" s="168">
        <f t="shared" si="27"/>
        <v>242.76</v>
      </c>
      <c r="M82" s="168">
        <f t="shared" si="28"/>
        <v>0</v>
      </c>
      <c r="N82" s="170">
        <f t="shared" si="29"/>
        <v>0</v>
      </c>
      <c r="O82" s="166">
        <v>0</v>
      </c>
      <c r="P82" s="166">
        <v>0</v>
      </c>
      <c r="Q82" s="168">
        <f t="shared" si="30"/>
        <v>80.92</v>
      </c>
      <c r="R82" s="167">
        <v>1187.962635</v>
      </c>
      <c r="S82" s="167">
        <v>0</v>
      </c>
      <c r="T82" s="168">
        <f t="shared" si="31"/>
        <v>242.76</v>
      </c>
      <c r="U82" s="168">
        <f t="shared" si="32"/>
        <v>0</v>
      </c>
      <c r="V82" s="168">
        <f t="shared" si="33"/>
        <v>0</v>
      </c>
      <c r="W82" s="171">
        <f t="shared" si="34"/>
        <v>0</v>
      </c>
      <c r="X82" s="168">
        <v>0</v>
      </c>
      <c r="Y82" s="167">
        <v>0</v>
      </c>
      <c r="Z82" s="166">
        <v>0</v>
      </c>
      <c r="AA82" s="171"/>
      <c r="AB82" s="172">
        <v>0</v>
      </c>
      <c r="AC82" s="172">
        <v>0</v>
      </c>
      <c r="AD82" s="168">
        <f t="shared" si="35"/>
        <v>0</v>
      </c>
      <c r="AE82" s="171">
        <f t="shared" si="36"/>
        <v>0</v>
      </c>
      <c r="AF82" s="172">
        <v>0</v>
      </c>
      <c r="AG82" s="167">
        <v>0</v>
      </c>
      <c r="AH82" s="172">
        <v>0</v>
      </c>
      <c r="AI82" s="172">
        <v>0</v>
      </c>
      <c r="AJ82" s="171">
        <v>0</v>
      </c>
      <c r="AK82" s="172">
        <v>0</v>
      </c>
      <c r="AL82" s="171">
        <f t="shared" si="37"/>
        <v>0</v>
      </c>
      <c r="AM82" s="172">
        <v>0</v>
      </c>
      <c r="AN82" s="172">
        <v>0</v>
      </c>
      <c r="AO82" s="172">
        <v>0</v>
      </c>
      <c r="AP82" s="168">
        <f t="shared" si="38"/>
        <v>80.92</v>
      </c>
      <c r="AQ82" s="168">
        <f t="shared" si="39"/>
        <v>0.08092</v>
      </c>
      <c r="AR82" s="168">
        <f t="shared" si="40"/>
        <v>0.001156</v>
      </c>
      <c r="AS82" s="168">
        <f t="shared" si="41"/>
        <v>0</v>
      </c>
      <c r="AT82" s="168">
        <f t="shared" si="42"/>
        <v>0</v>
      </c>
      <c r="AU82" s="168">
        <f t="shared" si="45"/>
        <v>0.04046</v>
      </c>
      <c r="AV82" s="168">
        <f t="shared" si="43"/>
        <v>0.00050575</v>
      </c>
      <c r="AW82" s="168">
        <f t="shared" si="44"/>
        <v>0</v>
      </c>
      <c r="AX82" s="169">
        <v>0</v>
      </c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58"/>
      <c r="BM82" s="158"/>
      <c r="BN82" s="171"/>
      <c r="BO82" s="171" t="s">
        <v>102</v>
      </c>
    </row>
    <row r="83" s="144" customFormat="1" ht="22.5" customHeight="1" spans="1:67">
      <c r="A83" s="165">
        <v>78</v>
      </c>
      <c r="B83" s="166" t="s">
        <v>101</v>
      </c>
      <c r="C83" s="166" t="s">
        <v>179</v>
      </c>
      <c r="D83" s="166" t="s">
        <v>102</v>
      </c>
      <c r="E83" s="166" t="s">
        <v>102</v>
      </c>
      <c r="F83" s="167">
        <v>33.53</v>
      </c>
      <c r="G83" s="168">
        <f t="shared" si="25"/>
        <v>25.3152848792126</v>
      </c>
      <c r="H83" s="168">
        <f t="shared" si="26"/>
        <v>848.821502</v>
      </c>
      <c r="I83" s="166">
        <v>3</v>
      </c>
      <c r="J83" s="166">
        <v>3</v>
      </c>
      <c r="K83" s="170"/>
      <c r="L83" s="168">
        <f t="shared" si="27"/>
        <v>201.18</v>
      </c>
      <c r="M83" s="168">
        <f t="shared" si="28"/>
        <v>0</v>
      </c>
      <c r="N83" s="170">
        <f t="shared" si="29"/>
        <v>0</v>
      </c>
      <c r="O83" s="166">
        <v>0</v>
      </c>
      <c r="P83" s="166">
        <v>0</v>
      </c>
      <c r="Q83" s="168">
        <f t="shared" si="30"/>
        <v>67.06</v>
      </c>
      <c r="R83" s="167">
        <v>848.821502</v>
      </c>
      <c r="S83" s="167">
        <v>0</v>
      </c>
      <c r="T83" s="168">
        <f t="shared" si="31"/>
        <v>201.18</v>
      </c>
      <c r="U83" s="168">
        <f t="shared" si="32"/>
        <v>0</v>
      </c>
      <c r="V83" s="168">
        <f t="shared" si="33"/>
        <v>0</v>
      </c>
      <c r="W83" s="171">
        <f t="shared" si="34"/>
        <v>0</v>
      </c>
      <c r="X83" s="168">
        <v>0</v>
      </c>
      <c r="Y83" s="167">
        <v>0</v>
      </c>
      <c r="Z83" s="166">
        <v>0</v>
      </c>
      <c r="AA83" s="171"/>
      <c r="AB83" s="172">
        <v>0</v>
      </c>
      <c r="AC83" s="172">
        <v>0</v>
      </c>
      <c r="AD83" s="168">
        <f t="shared" si="35"/>
        <v>0</v>
      </c>
      <c r="AE83" s="171">
        <f t="shared" si="36"/>
        <v>0</v>
      </c>
      <c r="AF83" s="172">
        <v>0</v>
      </c>
      <c r="AG83" s="167">
        <v>0</v>
      </c>
      <c r="AH83" s="172">
        <v>0</v>
      </c>
      <c r="AI83" s="172">
        <v>0</v>
      </c>
      <c r="AJ83" s="171">
        <v>0</v>
      </c>
      <c r="AK83" s="172">
        <v>0</v>
      </c>
      <c r="AL83" s="171">
        <f t="shared" si="37"/>
        <v>0</v>
      </c>
      <c r="AM83" s="172">
        <v>0</v>
      </c>
      <c r="AN83" s="172">
        <v>0</v>
      </c>
      <c r="AO83" s="172">
        <v>0</v>
      </c>
      <c r="AP83" s="168">
        <f t="shared" si="38"/>
        <v>67.06</v>
      </c>
      <c r="AQ83" s="168">
        <f t="shared" si="39"/>
        <v>0.06706</v>
      </c>
      <c r="AR83" s="168">
        <f t="shared" si="40"/>
        <v>0.000958</v>
      </c>
      <c r="AS83" s="168">
        <f t="shared" si="41"/>
        <v>0</v>
      </c>
      <c r="AT83" s="168">
        <f t="shared" si="42"/>
        <v>0</v>
      </c>
      <c r="AU83" s="168">
        <f t="shared" si="45"/>
        <v>0.03353</v>
      </c>
      <c r="AV83" s="168">
        <f t="shared" si="43"/>
        <v>0.000419125</v>
      </c>
      <c r="AW83" s="168">
        <f t="shared" si="44"/>
        <v>0</v>
      </c>
      <c r="AX83" s="169">
        <v>0</v>
      </c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58"/>
      <c r="BM83" s="158"/>
      <c r="BN83" s="171"/>
      <c r="BO83" s="171" t="s">
        <v>102</v>
      </c>
    </row>
    <row r="84" s="144" customFormat="1" ht="22.5" customHeight="1" spans="1:67">
      <c r="A84" s="165">
        <v>79</v>
      </c>
      <c r="B84" s="166" t="s">
        <v>101</v>
      </c>
      <c r="C84" s="166" t="s">
        <v>180</v>
      </c>
      <c r="D84" s="166" t="s">
        <v>102</v>
      </c>
      <c r="E84" s="166" t="s">
        <v>102</v>
      </c>
      <c r="F84" s="167">
        <v>50.77</v>
      </c>
      <c r="G84" s="168">
        <f t="shared" si="25"/>
        <v>28.1791963561158</v>
      </c>
      <c r="H84" s="168">
        <f t="shared" si="26"/>
        <v>1430.657799</v>
      </c>
      <c r="I84" s="166">
        <v>3</v>
      </c>
      <c r="J84" s="166">
        <v>3</v>
      </c>
      <c r="K84" s="170"/>
      <c r="L84" s="168">
        <f t="shared" si="27"/>
        <v>304.62</v>
      </c>
      <c r="M84" s="168">
        <f t="shared" si="28"/>
        <v>0</v>
      </c>
      <c r="N84" s="170">
        <f t="shared" si="29"/>
        <v>0</v>
      </c>
      <c r="O84" s="166">
        <v>0</v>
      </c>
      <c r="P84" s="166">
        <v>0</v>
      </c>
      <c r="Q84" s="168">
        <f t="shared" si="30"/>
        <v>101.54</v>
      </c>
      <c r="R84" s="167">
        <v>1430.657799</v>
      </c>
      <c r="S84" s="167">
        <v>0</v>
      </c>
      <c r="T84" s="168">
        <f t="shared" si="31"/>
        <v>304.62</v>
      </c>
      <c r="U84" s="168">
        <f t="shared" si="32"/>
        <v>0</v>
      </c>
      <c r="V84" s="168">
        <f t="shared" si="33"/>
        <v>0</v>
      </c>
      <c r="W84" s="171">
        <f t="shared" si="34"/>
        <v>0</v>
      </c>
      <c r="X84" s="168">
        <v>0</v>
      </c>
      <c r="Y84" s="167">
        <v>0</v>
      </c>
      <c r="Z84" s="166">
        <v>0</v>
      </c>
      <c r="AA84" s="171"/>
      <c r="AB84" s="172">
        <v>0</v>
      </c>
      <c r="AC84" s="172">
        <v>0</v>
      </c>
      <c r="AD84" s="168">
        <f t="shared" si="35"/>
        <v>0</v>
      </c>
      <c r="AE84" s="171">
        <f t="shared" si="36"/>
        <v>0</v>
      </c>
      <c r="AF84" s="172">
        <v>0</v>
      </c>
      <c r="AG84" s="167">
        <v>0</v>
      </c>
      <c r="AH84" s="172">
        <v>0</v>
      </c>
      <c r="AI84" s="172">
        <v>0</v>
      </c>
      <c r="AJ84" s="171">
        <v>0</v>
      </c>
      <c r="AK84" s="172">
        <v>0</v>
      </c>
      <c r="AL84" s="171">
        <f t="shared" si="37"/>
        <v>0</v>
      </c>
      <c r="AM84" s="172">
        <v>0</v>
      </c>
      <c r="AN84" s="172">
        <v>0</v>
      </c>
      <c r="AO84" s="172">
        <v>0</v>
      </c>
      <c r="AP84" s="168">
        <f t="shared" si="38"/>
        <v>101.54</v>
      </c>
      <c r="AQ84" s="168">
        <f t="shared" si="39"/>
        <v>0.10154</v>
      </c>
      <c r="AR84" s="168">
        <f t="shared" si="40"/>
        <v>0.00145057142857143</v>
      </c>
      <c r="AS84" s="168">
        <f t="shared" si="41"/>
        <v>0</v>
      </c>
      <c r="AT84" s="168">
        <f t="shared" si="42"/>
        <v>0</v>
      </c>
      <c r="AU84" s="168">
        <f t="shared" si="45"/>
        <v>0.05077</v>
      </c>
      <c r="AV84" s="168">
        <f t="shared" si="43"/>
        <v>0.000634625</v>
      </c>
      <c r="AW84" s="168">
        <f t="shared" si="44"/>
        <v>0</v>
      </c>
      <c r="AX84" s="169">
        <v>0</v>
      </c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58"/>
      <c r="BM84" s="158"/>
      <c r="BN84" s="171"/>
      <c r="BO84" s="171" t="s">
        <v>102</v>
      </c>
    </row>
    <row r="85" s="144" customFormat="1" ht="22.5" customHeight="1" spans="1:67">
      <c r="A85" s="165">
        <v>80</v>
      </c>
      <c r="B85" s="166" t="s">
        <v>101</v>
      </c>
      <c r="C85" s="166" t="s">
        <v>181</v>
      </c>
      <c r="D85" s="166" t="s">
        <v>102</v>
      </c>
      <c r="E85" s="166" t="s">
        <v>102</v>
      </c>
      <c r="F85" s="167">
        <v>29.45</v>
      </c>
      <c r="G85" s="168">
        <f t="shared" si="25"/>
        <v>24.7057053650255</v>
      </c>
      <c r="H85" s="168">
        <f t="shared" si="26"/>
        <v>727.583023</v>
      </c>
      <c r="I85" s="166">
        <v>3</v>
      </c>
      <c r="J85" s="166">
        <v>3</v>
      </c>
      <c r="K85" s="170"/>
      <c r="L85" s="168">
        <f t="shared" si="27"/>
        <v>176.7</v>
      </c>
      <c r="M85" s="168">
        <f t="shared" si="28"/>
        <v>0</v>
      </c>
      <c r="N85" s="170">
        <f t="shared" si="29"/>
        <v>0</v>
      </c>
      <c r="O85" s="166">
        <v>0</v>
      </c>
      <c r="P85" s="166">
        <v>0</v>
      </c>
      <c r="Q85" s="168">
        <f t="shared" si="30"/>
        <v>58.9</v>
      </c>
      <c r="R85" s="167">
        <v>727.583023</v>
      </c>
      <c r="S85" s="167">
        <v>0</v>
      </c>
      <c r="T85" s="168">
        <f t="shared" si="31"/>
        <v>176.7</v>
      </c>
      <c r="U85" s="168">
        <f t="shared" si="32"/>
        <v>0</v>
      </c>
      <c r="V85" s="168">
        <f t="shared" si="33"/>
        <v>0</v>
      </c>
      <c r="W85" s="171">
        <f t="shared" si="34"/>
        <v>0</v>
      </c>
      <c r="X85" s="168">
        <v>0</v>
      </c>
      <c r="Y85" s="167">
        <v>0</v>
      </c>
      <c r="Z85" s="166">
        <v>0</v>
      </c>
      <c r="AA85" s="171"/>
      <c r="AB85" s="172">
        <v>0</v>
      </c>
      <c r="AC85" s="172">
        <v>0</v>
      </c>
      <c r="AD85" s="168">
        <f t="shared" si="35"/>
        <v>0</v>
      </c>
      <c r="AE85" s="171">
        <f t="shared" si="36"/>
        <v>0</v>
      </c>
      <c r="AF85" s="172">
        <v>0</v>
      </c>
      <c r="AG85" s="167">
        <v>0</v>
      </c>
      <c r="AH85" s="172">
        <v>0</v>
      </c>
      <c r="AI85" s="172">
        <v>0</v>
      </c>
      <c r="AJ85" s="171">
        <v>0</v>
      </c>
      <c r="AK85" s="172">
        <v>0</v>
      </c>
      <c r="AL85" s="171">
        <f t="shared" si="37"/>
        <v>0</v>
      </c>
      <c r="AM85" s="172">
        <v>0</v>
      </c>
      <c r="AN85" s="172">
        <v>0</v>
      </c>
      <c r="AO85" s="172">
        <v>0</v>
      </c>
      <c r="AP85" s="168">
        <f t="shared" si="38"/>
        <v>58.9</v>
      </c>
      <c r="AQ85" s="168">
        <f t="shared" si="39"/>
        <v>0.0589</v>
      </c>
      <c r="AR85" s="168">
        <f t="shared" si="40"/>
        <v>0.000841428571428571</v>
      </c>
      <c r="AS85" s="168">
        <f t="shared" si="41"/>
        <v>0</v>
      </c>
      <c r="AT85" s="168">
        <f t="shared" si="42"/>
        <v>0</v>
      </c>
      <c r="AU85" s="168">
        <f t="shared" si="45"/>
        <v>0.02945</v>
      </c>
      <c r="AV85" s="168">
        <f t="shared" si="43"/>
        <v>0.000368125</v>
      </c>
      <c r="AW85" s="168">
        <f t="shared" si="44"/>
        <v>0</v>
      </c>
      <c r="AX85" s="169">
        <v>0</v>
      </c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58"/>
      <c r="BM85" s="158"/>
      <c r="BN85" s="171"/>
      <c r="BO85" s="171" t="s">
        <v>102</v>
      </c>
    </row>
    <row r="86" s="144" customFormat="1" ht="22.5" customHeight="1" spans="1:67">
      <c r="A86" s="165">
        <v>81</v>
      </c>
      <c r="B86" s="166" t="s">
        <v>101</v>
      </c>
      <c r="C86" s="166" t="s">
        <v>182</v>
      </c>
      <c r="D86" s="166" t="s">
        <v>102</v>
      </c>
      <c r="E86" s="166" t="s">
        <v>102</v>
      </c>
      <c r="F86" s="167">
        <v>56.79</v>
      </c>
      <c r="G86" s="168">
        <f t="shared" si="25"/>
        <v>33.0050840112696</v>
      </c>
      <c r="H86" s="168">
        <f t="shared" si="26"/>
        <v>1874.358721</v>
      </c>
      <c r="I86" s="166">
        <v>3</v>
      </c>
      <c r="J86" s="166">
        <v>3</v>
      </c>
      <c r="K86" s="170"/>
      <c r="L86" s="168">
        <f t="shared" si="27"/>
        <v>340.74</v>
      </c>
      <c r="M86" s="168">
        <f t="shared" si="28"/>
        <v>0</v>
      </c>
      <c r="N86" s="170">
        <f t="shared" si="29"/>
        <v>0</v>
      </c>
      <c r="O86" s="166">
        <v>0</v>
      </c>
      <c r="P86" s="166">
        <v>0</v>
      </c>
      <c r="Q86" s="168">
        <f t="shared" si="30"/>
        <v>113.58</v>
      </c>
      <c r="R86" s="167">
        <v>1874.358721</v>
      </c>
      <c r="S86" s="167">
        <v>0</v>
      </c>
      <c r="T86" s="168">
        <f t="shared" si="31"/>
        <v>340.74</v>
      </c>
      <c r="U86" s="168">
        <f t="shared" si="32"/>
        <v>0</v>
      </c>
      <c r="V86" s="168">
        <f t="shared" si="33"/>
        <v>0</v>
      </c>
      <c r="W86" s="171">
        <f t="shared" si="34"/>
        <v>0</v>
      </c>
      <c r="X86" s="168">
        <v>0</v>
      </c>
      <c r="Y86" s="167">
        <v>0</v>
      </c>
      <c r="Z86" s="166">
        <v>0</v>
      </c>
      <c r="AA86" s="171"/>
      <c r="AB86" s="172">
        <v>0</v>
      </c>
      <c r="AC86" s="172">
        <v>0</v>
      </c>
      <c r="AD86" s="168">
        <f t="shared" si="35"/>
        <v>0</v>
      </c>
      <c r="AE86" s="171">
        <f t="shared" si="36"/>
        <v>0</v>
      </c>
      <c r="AF86" s="172">
        <v>0</v>
      </c>
      <c r="AG86" s="167">
        <v>0</v>
      </c>
      <c r="AH86" s="172">
        <v>0</v>
      </c>
      <c r="AI86" s="172">
        <v>0</v>
      </c>
      <c r="AJ86" s="171">
        <v>0</v>
      </c>
      <c r="AK86" s="172">
        <v>0</v>
      </c>
      <c r="AL86" s="171">
        <f t="shared" si="37"/>
        <v>0</v>
      </c>
      <c r="AM86" s="172">
        <v>0</v>
      </c>
      <c r="AN86" s="172">
        <v>0</v>
      </c>
      <c r="AO86" s="172">
        <v>0</v>
      </c>
      <c r="AP86" s="168">
        <f t="shared" si="38"/>
        <v>113.58</v>
      </c>
      <c r="AQ86" s="168">
        <f t="shared" si="39"/>
        <v>0.11358</v>
      </c>
      <c r="AR86" s="168">
        <f t="shared" si="40"/>
        <v>0.00162257142857143</v>
      </c>
      <c r="AS86" s="168">
        <f t="shared" si="41"/>
        <v>0</v>
      </c>
      <c r="AT86" s="168">
        <f t="shared" si="42"/>
        <v>0</v>
      </c>
      <c r="AU86" s="168">
        <f t="shared" si="45"/>
        <v>0.05679</v>
      </c>
      <c r="AV86" s="168">
        <f t="shared" si="43"/>
        <v>0.000709875</v>
      </c>
      <c r="AW86" s="168">
        <f t="shared" si="44"/>
        <v>0</v>
      </c>
      <c r="AX86" s="169">
        <v>0</v>
      </c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58"/>
      <c r="BM86" s="158"/>
      <c r="BN86" s="171"/>
      <c r="BO86" s="171" t="s">
        <v>102</v>
      </c>
    </row>
    <row r="87" s="144" customFormat="1" ht="22.5" customHeight="1" spans="1:67">
      <c r="A87" s="165">
        <v>82</v>
      </c>
      <c r="B87" s="166" t="s">
        <v>101</v>
      </c>
      <c r="C87" s="166" t="s">
        <v>183</v>
      </c>
      <c r="D87" s="166" t="s">
        <v>102</v>
      </c>
      <c r="E87" s="166" t="s">
        <v>102</v>
      </c>
      <c r="F87" s="167">
        <v>48.58</v>
      </c>
      <c r="G87" s="168">
        <f t="shared" si="25"/>
        <v>17.3137319884726</v>
      </c>
      <c r="H87" s="168">
        <f t="shared" si="26"/>
        <v>841.1011</v>
      </c>
      <c r="I87" s="166">
        <v>3</v>
      </c>
      <c r="J87" s="166">
        <v>3</v>
      </c>
      <c r="K87" s="170"/>
      <c r="L87" s="168">
        <f t="shared" si="27"/>
        <v>291.48</v>
      </c>
      <c r="M87" s="168">
        <f t="shared" si="28"/>
        <v>0</v>
      </c>
      <c r="N87" s="170">
        <f t="shared" si="29"/>
        <v>0</v>
      </c>
      <c r="O87" s="166">
        <v>0</v>
      </c>
      <c r="P87" s="166">
        <v>0</v>
      </c>
      <c r="Q87" s="168">
        <f t="shared" si="30"/>
        <v>97.16</v>
      </c>
      <c r="R87" s="167">
        <v>841.1011</v>
      </c>
      <c r="S87" s="167">
        <v>0</v>
      </c>
      <c r="T87" s="168">
        <f t="shared" si="31"/>
        <v>291.48</v>
      </c>
      <c r="U87" s="168">
        <f t="shared" si="32"/>
        <v>0</v>
      </c>
      <c r="V87" s="168">
        <f t="shared" si="33"/>
        <v>0</v>
      </c>
      <c r="W87" s="171">
        <f t="shared" si="34"/>
        <v>0</v>
      </c>
      <c r="X87" s="168">
        <v>0</v>
      </c>
      <c r="Y87" s="167">
        <v>0</v>
      </c>
      <c r="Z87" s="166">
        <v>0</v>
      </c>
      <c r="AA87" s="171"/>
      <c r="AB87" s="172">
        <v>0</v>
      </c>
      <c r="AC87" s="172">
        <v>0</v>
      </c>
      <c r="AD87" s="168">
        <f t="shared" si="35"/>
        <v>0</v>
      </c>
      <c r="AE87" s="171">
        <f t="shared" si="36"/>
        <v>0</v>
      </c>
      <c r="AF87" s="172">
        <v>0</v>
      </c>
      <c r="AG87" s="167">
        <v>0</v>
      </c>
      <c r="AH87" s="172">
        <v>0</v>
      </c>
      <c r="AI87" s="172">
        <v>0</v>
      </c>
      <c r="AJ87" s="171">
        <v>0</v>
      </c>
      <c r="AK87" s="172">
        <v>0</v>
      </c>
      <c r="AL87" s="171">
        <f t="shared" si="37"/>
        <v>0</v>
      </c>
      <c r="AM87" s="172">
        <v>0</v>
      </c>
      <c r="AN87" s="172">
        <v>0</v>
      </c>
      <c r="AO87" s="172">
        <v>0</v>
      </c>
      <c r="AP87" s="168">
        <f t="shared" si="38"/>
        <v>97.16</v>
      </c>
      <c r="AQ87" s="168">
        <f t="shared" si="39"/>
        <v>0.09716</v>
      </c>
      <c r="AR87" s="168">
        <f t="shared" si="40"/>
        <v>0.001388</v>
      </c>
      <c r="AS87" s="168">
        <f t="shared" si="41"/>
        <v>0</v>
      </c>
      <c r="AT87" s="168">
        <f t="shared" si="42"/>
        <v>0</v>
      </c>
      <c r="AU87" s="168">
        <f t="shared" si="45"/>
        <v>0.04858</v>
      </c>
      <c r="AV87" s="168">
        <f t="shared" si="43"/>
        <v>0.00060725</v>
      </c>
      <c r="AW87" s="168">
        <f t="shared" si="44"/>
        <v>0</v>
      </c>
      <c r="AX87" s="169">
        <v>0</v>
      </c>
      <c r="AY87" s="168"/>
      <c r="AZ87" s="168"/>
      <c r="BA87" s="168"/>
      <c r="BB87" s="168"/>
      <c r="BC87" s="168"/>
      <c r="BD87" s="168"/>
      <c r="BE87" s="168"/>
      <c r="BF87" s="168"/>
      <c r="BG87" s="168"/>
      <c r="BH87" s="168"/>
      <c r="BI87" s="168"/>
      <c r="BJ87" s="168"/>
      <c r="BK87" s="168"/>
      <c r="BL87" s="158"/>
      <c r="BM87" s="158"/>
      <c r="BN87" s="171"/>
      <c r="BO87" s="171" t="s">
        <v>102</v>
      </c>
    </row>
    <row r="88" s="144" customFormat="1" ht="22.5" customHeight="1" spans="1:67">
      <c r="A88" s="165">
        <v>83</v>
      </c>
      <c r="B88" s="166" t="s">
        <v>110</v>
      </c>
      <c r="C88" s="166" t="s">
        <v>110</v>
      </c>
      <c r="D88" s="166" t="s">
        <v>177</v>
      </c>
      <c r="E88" s="166" t="s">
        <v>176</v>
      </c>
      <c r="F88" s="167">
        <v>805.7</v>
      </c>
      <c r="G88" s="168">
        <f t="shared" si="25"/>
        <v>32.0257076753134</v>
      </c>
      <c r="H88" s="168">
        <f t="shared" si="26"/>
        <v>25803.112674</v>
      </c>
      <c r="I88" s="166">
        <v>3</v>
      </c>
      <c r="J88" s="166">
        <v>3</v>
      </c>
      <c r="K88" s="170"/>
      <c r="L88" s="168">
        <f t="shared" si="27"/>
        <v>7212.945543</v>
      </c>
      <c r="M88" s="168">
        <f t="shared" si="28"/>
        <v>2378.745543</v>
      </c>
      <c r="N88" s="170">
        <f t="shared" si="29"/>
        <v>2</v>
      </c>
      <c r="O88" s="166">
        <v>2</v>
      </c>
      <c r="P88" s="166">
        <v>0</v>
      </c>
      <c r="Q88" s="168">
        <f t="shared" si="30"/>
        <v>1611.4</v>
      </c>
      <c r="R88" s="167">
        <v>12079.512357</v>
      </c>
      <c r="S88" s="167">
        <v>0</v>
      </c>
      <c r="T88" s="168">
        <f t="shared" si="31"/>
        <v>4834.2</v>
      </c>
      <c r="U88" s="168">
        <f t="shared" si="32"/>
        <v>0</v>
      </c>
      <c r="V88" s="168">
        <f t="shared" si="33"/>
        <v>2378.745543</v>
      </c>
      <c r="W88" s="171">
        <f t="shared" si="34"/>
        <v>0</v>
      </c>
      <c r="X88" s="168">
        <v>0</v>
      </c>
      <c r="Y88" s="167">
        <v>0</v>
      </c>
      <c r="Z88" s="166">
        <v>0</v>
      </c>
      <c r="AA88" s="171"/>
      <c r="AB88" s="172">
        <v>2378.745543</v>
      </c>
      <c r="AC88" s="172">
        <v>0</v>
      </c>
      <c r="AD88" s="168">
        <f t="shared" si="35"/>
        <v>0</v>
      </c>
      <c r="AE88" s="171">
        <f t="shared" si="36"/>
        <v>0</v>
      </c>
      <c r="AF88" s="172">
        <v>0</v>
      </c>
      <c r="AG88" s="167">
        <v>0</v>
      </c>
      <c r="AH88" s="172">
        <v>0</v>
      </c>
      <c r="AI88" s="172">
        <v>0</v>
      </c>
      <c r="AJ88" s="171">
        <v>0</v>
      </c>
      <c r="AK88" s="172">
        <v>0</v>
      </c>
      <c r="AL88" s="171">
        <f t="shared" si="37"/>
        <v>11344.854774</v>
      </c>
      <c r="AM88" s="172">
        <v>0</v>
      </c>
      <c r="AN88" s="172">
        <v>0</v>
      </c>
      <c r="AO88" s="172">
        <v>11344.854774</v>
      </c>
      <c r="AP88" s="168">
        <f t="shared" si="38"/>
        <v>1611.4</v>
      </c>
      <c r="AQ88" s="168">
        <f t="shared" si="39"/>
        <v>1.6114</v>
      </c>
      <c r="AR88" s="168">
        <f t="shared" si="40"/>
        <v>0.02302</v>
      </c>
      <c r="AS88" s="168">
        <f t="shared" si="41"/>
        <v>0</v>
      </c>
      <c r="AT88" s="168">
        <f t="shared" si="42"/>
        <v>0</v>
      </c>
      <c r="AU88" s="168">
        <f t="shared" si="45"/>
        <v>0.8057</v>
      </c>
      <c r="AV88" s="168">
        <f t="shared" si="43"/>
        <v>0.01007125</v>
      </c>
      <c r="AW88" s="168">
        <f t="shared" si="44"/>
        <v>0</v>
      </c>
      <c r="AX88" s="169">
        <v>0</v>
      </c>
      <c r="AY88" s="168"/>
      <c r="AZ88" s="168"/>
      <c r="BA88" s="168"/>
      <c r="BB88" s="168"/>
      <c r="BC88" s="168"/>
      <c r="BD88" s="168"/>
      <c r="BE88" s="168"/>
      <c r="BF88" s="168"/>
      <c r="BG88" s="168"/>
      <c r="BH88" s="168"/>
      <c r="BI88" s="168"/>
      <c r="BJ88" s="168"/>
      <c r="BK88" s="168"/>
      <c r="BL88" s="158"/>
      <c r="BM88" s="158"/>
      <c r="BN88" s="171"/>
      <c r="BO88" s="171" t="s">
        <v>102</v>
      </c>
    </row>
    <row r="89" s="144" customFormat="1" ht="22.5" customHeight="1" spans="1:67">
      <c r="A89" s="165">
        <v>84</v>
      </c>
      <c r="B89" s="166" t="s">
        <v>110</v>
      </c>
      <c r="C89" s="166" t="s">
        <v>110</v>
      </c>
      <c r="D89" s="166" t="s">
        <v>99</v>
      </c>
      <c r="E89" s="166" t="s">
        <v>124</v>
      </c>
      <c r="F89" s="167">
        <v>381.54</v>
      </c>
      <c r="G89" s="168">
        <f t="shared" si="25"/>
        <v>41.3095923887404</v>
      </c>
      <c r="H89" s="168">
        <f t="shared" si="26"/>
        <v>15761.26188</v>
      </c>
      <c r="I89" s="166">
        <v>3</v>
      </c>
      <c r="J89" s="166">
        <v>3</v>
      </c>
      <c r="K89" s="170"/>
      <c r="L89" s="168">
        <f t="shared" si="27"/>
        <v>3713.510693</v>
      </c>
      <c r="M89" s="168">
        <f t="shared" si="28"/>
        <v>1424.270693</v>
      </c>
      <c r="N89" s="170">
        <f t="shared" si="29"/>
        <v>2</v>
      </c>
      <c r="O89" s="166">
        <v>2</v>
      </c>
      <c r="P89" s="166">
        <v>0</v>
      </c>
      <c r="Q89" s="168">
        <f t="shared" si="30"/>
        <v>763.08</v>
      </c>
      <c r="R89" s="167">
        <v>5759.850766</v>
      </c>
      <c r="S89" s="167">
        <v>0</v>
      </c>
      <c r="T89" s="168">
        <f t="shared" si="31"/>
        <v>2289.24</v>
      </c>
      <c r="U89" s="168">
        <f t="shared" si="32"/>
        <v>0</v>
      </c>
      <c r="V89" s="168">
        <f t="shared" si="33"/>
        <v>1424.270693</v>
      </c>
      <c r="W89" s="171">
        <f t="shared" si="34"/>
        <v>0</v>
      </c>
      <c r="X89" s="168">
        <v>0</v>
      </c>
      <c r="Y89" s="167">
        <v>0</v>
      </c>
      <c r="Z89" s="166">
        <v>0</v>
      </c>
      <c r="AA89" s="171"/>
      <c r="AB89" s="172">
        <v>1424.270693</v>
      </c>
      <c r="AC89" s="172">
        <v>0</v>
      </c>
      <c r="AD89" s="168">
        <f t="shared" si="35"/>
        <v>0</v>
      </c>
      <c r="AE89" s="171">
        <f t="shared" si="36"/>
        <v>0</v>
      </c>
      <c r="AF89" s="172">
        <v>0</v>
      </c>
      <c r="AG89" s="167">
        <v>0</v>
      </c>
      <c r="AH89" s="172">
        <v>0</v>
      </c>
      <c r="AI89" s="172">
        <v>0</v>
      </c>
      <c r="AJ89" s="171">
        <v>0</v>
      </c>
      <c r="AK89" s="172">
        <v>0</v>
      </c>
      <c r="AL89" s="171">
        <f t="shared" si="37"/>
        <v>8577.140421</v>
      </c>
      <c r="AM89" s="172">
        <v>0</v>
      </c>
      <c r="AN89" s="172">
        <v>0</v>
      </c>
      <c r="AO89" s="172">
        <v>8577.140421</v>
      </c>
      <c r="AP89" s="168">
        <f t="shared" si="38"/>
        <v>763.08</v>
      </c>
      <c r="AQ89" s="168">
        <f t="shared" si="39"/>
        <v>0.76308</v>
      </c>
      <c r="AR89" s="168">
        <f t="shared" si="40"/>
        <v>0.0109011428571429</v>
      </c>
      <c r="AS89" s="168">
        <f t="shared" si="41"/>
        <v>0</v>
      </c>
      <c r="AT89" s="168">
        <f t="shared" si="42"/>
        <v>0</v>
      </c>
      <c r="AU89" s="168">
        <f t="shared" si="45"/>
        <v>0.38154</v>
      </c>
      <c r="AV89" s="168">
        <f t="shared" si="43"/>
        <v>0.00476925</v>
      </c>
      <c r="AW89" s="168">
        <f t="shared" si="44"/>
        <v>0</v>
      </c>
      <c r="AX89" s="169">
        <v>0</v>
      </c>
      <c r="AY89" s="168"/>
      <c r="AZ89" s="168"/>
      <c r="BA89" s="168"/>
      <c r="BB89" s="168"/>
      <c r="BC89" s="168"/>
      <c r="BD89" s="168"/>
      <c r="BE89" s="168"/>
      <c r="BF89" s="168"/>
      <c r="BG89" s="168"/>
      <c r="BH89" s="168"/>
      <c r="BI89" s="168"/>
      <c r="BJ89" s="168"/>
      <c r="BK89" s="168"/>
      <c r="BL89" s="158"/>
      <c r="BM89" s="158"/>
      <c r="BN89" s="171"/>
      <c r="BO89" s="171" t="s">
        <v>102</v>
      </c>
    </row>
    <row r="90" s="144" customFormat="1" ht="22.5" customHeight="1" spans="1:67">
      <c r="A90" s="165">
        <v>85</v>
      </c>
      <c r="B90" s="166" t="s">
        <v>110</v>
      </c>
      <c r="C90" s="166" t="s">
        <v>110</v>
      </c>
      <c r="D90" s="166" t="s">
        <v>124</v>
      </c>
      <c r="E90" s="166" t="s">
        <v>125</v>
      </c>
      <c r="F90" s="167">
        <v>357.29</v>
      </c>
      <c r="G90" s="168">
        <f t="shared" si="25"/>
        <v>32.6462455792214</v>
      </c>
      <c r="H90" s="168">
        <f t="shared" si="26"/>
        <v>11664.177083</v>
      </c>
      <c r="I90" s="166">
        <v>3</v>
      </c>
      <c r="J90" s="166">
        <v>3</v>
      </c>
      <c r="K90" s="170"/>
      <c r="L90" s="168">
        <f t="shared" si="27"/>
        <v>3259.300816</v>
      </c>
      <c r="M90" s="168">
        <f t="shared" si="28"/>
        <v>1115.560816</v>
      </c>
      <c r="N90" s="170">
        <f t="shared" si="29"/>
        <v>2</v>
      </c>
      <c r="O90" s="166">
        <v>2</v>
      </c>
      <c r="P90" s="166">
        <v>0</v>
      </c>
      <c r="Q90" s="168">
        <f t="shared" si="30"/>
        <v>714.58</v>
      </c>
      <c r="R90" s="167">
        <v>5422.71675</v>
      </c>
      <c r="S90" s="167">
        <v>0</v>
      </c>
      <c r="T90" s="168">
        <f t="shared" si="31"/>
        <v>2143.74</v>
      </c>
      <c r="U90" s="168">
        <f t="shared" si="32"/>
        <v>0</v>
      </c>
      <c r="V90" s="168">
        <f t="shared" si="33"/>
        <v>1115.560816</v>
      </c>
      <c r="W90" s="171">
        <f t="shared" si="34"/>
        <v>0</v>
      </c>
      <c r="X90" s="168">
        <v>0</v>
      </c>
      <c r="Y90" s="167">
        <v>0</v>
      </c>
      <c r="Z90" s="166">
        <v>0</v>
      </c>
      <c r="AA90" s="171"/>
      <c r="AB90" s="172">
        <v>1115.560816</v>
      </c>
      <c r="AC90" s="172">
        <v>0</v>
      </c>
      <c r="AD90" s="168">
        <f t="shared" si="35"/>
        <v>0</v>
      </c>
      <c r="AE90" s="171">
        <f t="shared" si="36"/>
        <v>0</v>
      </c>
      <c r="AF90" s="172">
        <v>0</v>
      </c>
      <c r="AG90" s="167">
        <v>0</v>
      </c>
      <c r="AH90" s="172">
        <v>0</v>
      </c>
      <c r="AI90" s="172">
        <v>0</v>
      </c>
      <c r="AJ90" s="171">
        <v>0</v>
      </c>
      <c r="AK90" s="172">
        <v>0</v>
      </c>
      <c r="AL90" s="171">
        <f t="shared" si="37"/>
        <v>5125.899517</v>
      </c>
      <c r="AM90" s="172">
        <v>0</v>
      </c>
      <c r="AN90" s="172">
        <v>0</v>
      </c>
      <c r="AO90" s="172">
        <v>5125.899517</v>
      </c>
      <c r="AP90" s="168">
        <f t="shared" si="38"/>
        <v>714.58</v>
      </c>
      <c r="AQ90" s="168">
        <f t="shared" si="39"/>
        <v>0.71458</v>
      </c>
      <c r="AR90" s="168">
        <f t="shared" si="40"/>
        <v>0.0102082857142857</v>
      </c>
      <c r="AS90" s="168">
        <f t="shared" si="41"/>
        <v>0</v>
      </c>
      <c r="AT90" s="168">
        <f t="shared" si="42"/>
        <v>0</v>
      </c>
      <c r="AU90" s="168">
        <f t="shared" si="45"/>
        <v>0.35729</v>
      </c>
      <c r="AV90" s="168">
        <f t="shared" si="43"/>
        <v>0.004466125</v>
      </c>
      <c r="AW90" s="168">
        <f t="shared" si="44"/>
        <v>0</v>
      </c>
      <c r="AX90" s="169">
        <v>0</v>
      </c>
      <c r="AY90" s="168"/>
      <c r="AZ90" s="168"/>
      <c r="BA90" s="168"/>
      <c r="BB90" s="168"/>
      <c r="BC90" s="168"/>
      <c r="BD90" s="168"/>
      <c r="BE90" s="168"/>
      <c r="BF90" s="168"/>
      <c r="BG90" s="168"/>
      <c r="BH90" s="168"/>
      <c r="BI90" s="168"/>
      <c r="BJ90" s="168"/>
      <c r="BK90" s="168"/>
      <c r="BL90" s="158"/>
      <c r="BM90" s="158"/>
      <c r="BN90" s="171"/>
      <c r="BO90" s="171" t="s">
        <v>102</v>
      </c>
    </row>
    <row r="91" s="144" customFormat="1" ht="22.5" customHeight="1" spans="1:67">
      <c r="A91" s="165">
        <v>86</v>
      </c>
      <c r="B91" s="166" t="s">
        <v>110</v>
      </c>
      <c r="C91" s="166" t="s">
        <v>110</v>
      </c>
      <c r="D91" s="166" t="s">
        <v>171</v>
      </c>
      <c r="E91" s="166" t="s">
        <v>177</v>
      </c>
      <c r="F91" s="167">
        <v>427.82</v>
      </c>
      <c r="G91" s="168">
        <f t="shared" si="25"/>
        <v>32.8158650881212</v>
      </c>
      <c r="H91" s="168">
        <f t="shared" si="26"/>
        <v>14039.283402</v>
      </c>
      <c r="I91" s="166">
        <v>3</v>
      </c>
      <c r="J91" s="166">
        <v>3</v>
      </c>
      <c r="K91" s="170"/>
      <c r="L91" s="168">
        <f t="shared" si="27"/>
        <v>3948.432884</v>
      </c>
      <c r="M91" s="168">
        <f t="shared" si="28"/>
        <v>1381.512884</v>
      </c>
      <c r="N91" s="170">
        <f t="shared" si="29"/>
        <v>2</v>
      </c>
      <c r="O91" s="166">
        <v>2</v>
      </c>
      <c r="P91" s="166">
        <v>0</v>
      </c>
      <c r="Q91" s="168">
        <f t="shared" si="30"/>
        <v>855.64</v>
      </c>
      <c r="R91" s="167">
        <v>6425.310691</v>
      </c>
      <c r="S91" s="167">
        <v>0</v>
      </c>
      <c r="T91" s="168">
        <f t="shared" si="31"/>
        <v>2566.92</v>
      </c>
      <c r="U91" s="168">
        <f t="shared" si="32"/>
        <v>0</v>
      </c>
      <c r="V91" s="168">
        <f t="shared" si="33"/>
        <v>1381.512884</v>
      </c>
      <c r="W91" s="171">
        <f t="shared" si="34"/>
        <v>0</v>
      </c>
      <c r="X91" s="168">
        <v>0</v>
      </c>
      <c r="Y91" s="167">
        <v>0</v>
      </c>
      <c r="Z91" s="166">
        <v>0</v>
      </c>
      <c r="AA91" s="171"/>
      <c r="AB91" s="172">
        <v>1381.512884</v>
      </c>
      <c r="AC91" s="172">
        <v>0</v>
      </c>
      <c r="AD91" s="168">
        <f t="shared" si="35"/>
        <v>0</v>
      </c>
      <c r="AE91" s="171">
        <f t="shared" si="36"/>
        <v>0</v>
      </c>
      <c r="AF91" s="172">
        <v>0</v>
      </c>
      <c r="AG91" s="167">
        <v>0</v>
      </c>
      <c r="AH91" s="172">
        <v>0</v>
      </c>
      <c r="AI91" s="172">
        <v>0</v>
      </c>
      <c r="AJ91" s="171">
        <v>0</v>
      </c>
      <c r="AK91" s="172">
        <v>0</v>
      </c>
      <c r="AL91" s="171">
        <f t="shared" si="37"/>
        <v>6232.459827</v>
      </c>
      <c r="AM91" s="172">
        <v>0</v>
      </c>
      <c r="AN91" s="172">
        <v>0</v>
      </c>
      <c r="AO91" s="172">
        <v>6232.459827</v>
      </c>
      <c r="AP91" s="168">
        <f t="shared" si="38"/>
        <v>855.64</v>
      </c>
      <c r="AQ91" s="168">
        <f t="shared" si="39"/>
        <v>0.85564</v>
      </c>
      <c r="AR91" s="168">
        <f t="shared" si="40"/>
        <v>0.0122234285714286</v>
      </c>
      <c r="AS91" s="168">
        <f t="shared" si="41"/>
        <v>0</v>
      </c>
      <c r="AT91" s="168">
        <f t="shared" si="42"/>
        <v>0</v>
      </c>
      <c r="AU91" s="168">
        <f t="shared" si="45"/>
        <v>0.42782</v>
      </c>
      <c r="AV91" s="168">
        <f t="shared" si="43"/>
        <v>0.00534775</v>
      </c>
      <c r="AW91" s="168">
        <f t="shared" si="44"/>
        <v>0</v>
      </c>
      <c r="AX91" s="169">
        <v>0</v>
      </c>
      <c r="AY91" s="168"/>
      <c r="AZ91" s="168"/>
      <c r="BA91" s="168"/>
      <c r="BB91" s="168"/>
      <c r="BC91" s="168"/>
      <c r="BD91" s="168"/>
      <c r="BE91" s="168"/>
      <c r="BF91" s="168"/>
      <c r="BG91" s="168"/>
      <c r="BH91" s="168"/>
      <c r="BI91" s="168"/>
      <c r="BJ91" s="168"/>
      <c r="BK91" s="168"/>
      <c r="BL91" s="158"/>
      <c r="BM91" s="158"/>
      <c r="BN91" s="171"/>
      <c r="BO91" s="171" t="s">
        <v>102</v>
      </c>
    </row>
    <row r="92" s="144" customFormat="1" ht="22.5" customHeight="1" spans="1:67">
      <c r="A92" s="165">
        <v>87</v>
      </c>
      <c r="B92" s="166" t="s">
        <v>110</v>
      </c>
      <c r="C92" s="166" t="s">
        <v>110</v>
      </c>
      <c r="D92" s="166" t="s">
        <v>125</v>
      </c>
      <c r="E92" s="166" t="s">
        <v>171</v>
      </c>
      <c r="F92" s="167">
        <v>478.9</v>
      </c>
      <c r="G92" s="168">
        <f t="shared" si="25"/>
        <v>31.3162508770098</v>
      </c>
      <c r="H92" s="168">
        <f t="shared" si="26"/>
        <v>14997.352545</v>
      </c>
      <c r="I92" s="166">
        <v>3</v>
      </c>
      <c r="J92" s="166">
        <v>3</v>
      </c>
      <c r="K92" s="170"/>
      <c r="L92" s="168">
        <f t="shared" si="27"/>
        <v>4274.801474</v>
      </c>
      <c r="M92" s="168">
        <f t="shared" si="28"/>
        <v>1401.401474</v>
      </c>
      <c r="N92" s="170">
        <f t="shared" si="29"/>
        <v>2</v>
      </c>
      <c r="O92" s="166">
        <v>2</v>
      </c>
      <c r="P92" s="166">
        <v>0</v>
      </c>
      <c r="Q92" s="168">
        <f t="shared" si="30"/>
        <v>957.8</v>
      </c>
      <c r="R92" s="167">
        <v>7253.628602</v>
      </c>
      <c r="S92" s="167">
        <v>0</v>
      </c>
      <c r="T92" s="168">
        <f t="shared" si="31"/>
        <v>2873.4</v>
      </c>
      <c r="U92" s="168">
        <f t="shared" si="32"/>
        <v>0</v>
      </c>
      <c r="V92" s="168">
        <f t="shared" si="33"/>
        <v>1401.401474</v>
      </c>
      <c r="W92" s="171">
        <f t="shared" si="34"/>
        <v>0</v>
      </c>
      <c r="X92" s="168">
        <v>0</v>
      </c>
      <c r="Y92" s="167">
        <v>0</v>
      </c>
      <c r="Z92" s="166">
        <v>0</v>
      </c>
      <c r="AA92" s="171"/>
      <c r="AB92" s="172">
        <v>1401.401474</v>
      </c>
      <c r="AC92" s="172">
        <v>0</v>
      </c>
      <c r="AD92" s="168">
        <f t="shared" si="35"/>
        <v>0</v>
      </c>
      <c r="AE92" s="171">
        <f t="shared" si="36"/>
        <v>0</v>
      </c>
      <c r="AF92" s="172">
        <v>0</v>
      </c>
      <c r="AG92" s="167">
        <v>0</v>
      </c>
      <c r="AH92" s="172">
        <v>0</v>
      </c>
      <c r="AI92" s="172">
        <v>0</v>
      </c>
      <c r="AJ92" s="171">
        <v>0</v>
      </c>
      <c r="AK92" s="172">
        <v>0</v>
      </c>
      <c r="AL92" s="171">
        <f t="shared" si="37"/>
        <v>6342.322469</v>
      </c>
      <c r="AM92" s="172">
        <v>0</v>
      </c>
      <c r="AN92" s="172">
        <v>0</v>
      </c>
      <c r="AO92" s="172">
        <v>6342.322469</v>
      </c>
      <c r="AP92" s="168">
        <f t="shared" si="38"/>
        <v>957.8</v>
      </c>
      <c r="AQ92" s="168">
        <f t="shared" si="39"/>
        <v>0.9578</v>
      </c>
      <c r="AR92" s="168">
        <f t="shared" si="40"/>
        <v>0.0136828571428571</v>
      </c>
      <c r="AS92" s="168">
        <f t="shared" si="41"/>
        <v>0</v>
      </c>
      <c r="AT92" s="168">
        <f t="shared" si="42"/>
        <v>0</v>
      </c>
      <c r="AU92" s="168">
        <f t="shared" si="45"/>
        <v>0.4789</v>
      </c>
      <c r="AV92" s="168">
        <f t="shared" si="43"/>
        <v>0.00598625</v>
      </c>
      <c r="AW92" s="168">
        <f t="shared" si="44"/>
        <v>0</v>
      </c>
      <c r="AX92" s="169">
        <v>0</v>
      </c>
      <c r="AY92" s="168"/>
      <c r="AZ92" s="168"/>
      <c r="BA92" s="168"/>
      <c r="BB92" s="168"/>
      <c r="BC92" s="168"/>
      <c r="BD92" s="168"/>
      <c r="BE92" s="168"/>
      <c r="BF92" s="168"/>
      <c r="BG92" s="168"/>
      <c r="BH92" s="168"/>
      <c r="BI92" s="168"/>
      <c r="BJ92" s="168"/>
      <c r="BK92" s="168"/>
      <c r="BL92" s="158"/>
      <c r="BM92" s="158"/>
      <c r="BN92" s="171"/>
      <c r="BO92" s="171" t="s">
        <v>102</v>
      </c>
    </row>
    <row r="93" s="144" customFormat="1" ht="22.5" customHeight="1" spans="1:67">
      <c r="A93" s="165">
        <v>88</v>
      </c>
      <c r="B93" s="166" t="s">
        <v>110</v>
      </c>
      <c r="C93" s="166" t="s">
        <v>184</v>
      </c>
      <c r="D93" s="166" t="s">
        <v>102</v>
      </c>
      <c r="E93" s="166" t="s">
        <v>102</v>
      </c>
      <c r="F93" s="167">
        <v>50.89</v>
      </c>
      <c r="G93" s="168">
        <f t="shared" si="25"/>
        <v>32.7460391235999</v>
      </c>
      <c r="H93" s="168">
        <f t="shared" si="26"/>
        <v>1666.445931</v>
      </c>
      <c r="I93" s="166">
        <v>3</v>
      </c>
      <c r="J93" s="166">
        <v>3</v>
      </c>
      <c r="K93" s="170"/>
      <c r="L93" s="168">
        <f t="shared" si="27"/>
        <v>305.34</v>
      </c>
      <c r="M93" s="168">
        <f t="shared" si="28"/>
        <v>0</v>
      </c>
      <c r="N93" s="170">
        <f t="shared" si="29"/>
        <v>0</v>
      </c>
      <c r="O93" s="166">
        <v>0</v>
      </c>
      <c r="P93" s="166">
        <v>0</v>
      </c>
      <c r="Q93" s="168">
        <f t="shared" si="30"/>
        <v>101.78</v>
      </c>
      <c r="R93" s="167">
        <v>1666.445931</v>
      </c>
      <c r="S93" s="167">
        <v>0</v>
      </c>
      <c r="T93" s="168">
        <f t="shared" si="31"/>
        <v>305.34</v>
      </c>
      <c r="U93" s="168">
        <f t="shared" si="32"/>
        <v>0</v>
      </c>
      <c r="V93" s="168">
        <f t="shared" si="33"/>
        <v>0</v>
      </c>
      <c r="W93" s="171">
        <f t="shared" si="34"/>
        <v>0</v>
      </c>
      <c r="X93" s="168">
        <v>0</v>
      </c>
      <c r="Y93" s="167">
        <v>0</v>
      </c>
      <c r="Z93" s="166">
        <v>0</v>
      </c>
      <c r="AA93" s="171"/>
      <c r="AB93" s="172">
        <v>0</v>
      </c>
      <c r="AC93" s="172">
        <v>0</v>
      </c>
      <c r="AD93" s="168">
        <f t="shared" si="35"/>
        <v>0</v>
      </c>
      <c r="AE93" s="171">
        <f t="shared" si="36"/>
        <v>0</v>
      </c>
      <c r="AF93" s="172">
        <v>0</v>
      </c>
      <c r="AG93" s="167">
        <v>0</v>
      </c>
      <c r="AH93" s="172">
        <v>0</v>
      </c>
      <c r="AI93" s="172">
        <v>0</v>
      </c>
      <c r="AJ93" s="171">
        <v>0</v>
      </c>
      <c r="AK93" s="172">
        <v>0</v>
      </c>
      <c r="AL93" s="171">
        <f t="shared" si="37"/>
        <v>0</v>
      </c>
      <c r="AM93" s="172">
        <v>0</v>
      </c>
      <c r="AN93" s="172">
        <v>0</v>
      </c>
      <c r="AO93" s="172">
        <v>0</v>
      </c>
      <c r="AP93" s="168">
        <f t="shared" si="38"/>
        <v>101.78</v>
      </c>
      <c r="AQ93" s="168">
        <f t="shared" si="39"/>
        <v>0.10178</v>
      </c>
      <c r="AR93" s="168">
        <f t="shared" si="40"/>
        <v>0.001454</v>
      </c>
      <c r="AS93" s="168">
        <f t="shared" si="41"/>
        <v>0</v>
      </c>
      <c r="AT93" s="168">
        <f t="shared" si="42"/>
        <v>0</v>
      </c>
      <c r="AU93" s="168">
        <f t="shared" si="45"/>
        <v>0.05089</v>
      </c>
      <c r="AV93" s="168">
        <f t="shared" si="43"/>
        <v>0.000636125</v>
      </c>
      <c r="AW93" s="168">
        <f t="shared" si="44"/>
        <v>0</v>
      </c>
      <c r="AX93" s="169">
        <v>0</v>
      </c>
      <c r="AY93" s="168"/>
      <c r="AZ93" s="168"/>
      <c r="BA93" s="168"/>
      <c r="BB93" s="168"/>
      <c r="BC93" s="168"/>
      <c r="BD93" s="168"/>
      <c r="BE93" s="168"/>
      <c r="BF93" s="168"/>
      <c r="BG93" s="168"/>
      <c r="BH93" s="168"/>
      <c r="BI93" s="168"/>
      <c r="BJ93" s="168"/>
      <c r="BK93" s="168"/>
      <c r="BL93" s="158"/>
      <c r="BM93" s="158"/>
      <c r="BN93" s="171"/>
      <c r="BO93" s="171" t="s">
        <v>102</v>
      </c>
    </row>
    <row r="94" s="144" customFormat="1" ht="22.5" customHeight="1" spans="1:67">
      <c r="A94" s="165">
        <v>89</v>
      </c>
      <c r="B94" s="166" t="s">
        <v>110</v>
      </c>
      <c r="C94" s="166" t="s">
        <v>185</v>
      </c>
      <c r="D94" s="166" t="s">
        <v>102</v>
      </c>
      <c r="E94" s="166" t="s">
        <v>102</v>
      </c>
      <c r="F94" s="167">
        <v>27.68</v>
      </c>
      <c r="G94" s="168">
        <f t="shared" si="25"/>
        <v>22.4342696893064</v>
      </c>
      <c r="H94" s="168">
        <f t="shared" si="26"/>
        <v>620.980585</v>
      </c>
      <c r="I94" s="166">
        <v>3</v>
      </c>
      <c r="J94" s="166">
        <v>3</v>
      </c>
      <c r="K94" s="170"/>
      <c r="L94" s="168">
        <f t="shared" si="27"/>
        <v>166.08</v>
      </c>
      <c r="M94" s="168">
        <f t="shared" si="28"/>
        <v>0</v>
      </c>
      <c r="N94" s="170">
        <f t="shared" si="29"/>
        <v>0</v>
      </c>
      <c r="O94" s="166">
        <v>0</v>
      </c>
      <c r="P94" s="166">
        <v>0</v>
      </c>
      <c r="Q94" s="168">
        <f t="shared" si="30"/>
        <v>55.36</v>
      </c>
      <c r="R94" s="167">
        <v>620.980585</v>
      </c>
      <c r="S94" s="167">
        <v>0</v>
      </c>
      <c r="T94" s="168">
        <f t="shared" si="31"/>
        <v>166.08</v>
      </c>
      <c r="U94" s="168">
        <f t="shared" si="32"/>
        <v>0</v>
      </c>
      <c r="V94" s="168">
        <f t="shared" si="33"/>
        <v>0</v>
      </c>
      <c r="W94" s="171">
        <f t="shared" si="34"/>
        <v>0</v>
      </c>
      <c r="X94" s="168">
        <v>0</v>
      </c>
      <c r="Y94" s="167">
        <v>0</v>
      </c>
      <c r="Z94" s="166">
        <v>0</v>
      </c>
      <c r="AA94" s="171"/>
      <c r="AB94" s="172">
        <v>0</v>
      </c>
      <c r="AC94" s="172">
        <v>0</v>
      </c>
      <c r="AD94" s="168">
        <f t="shared" si="35"/>
        <v>0</v>
      </c>
      <c r="AE94" s="171">
        <f t="shared" si="36"/>
        <v>0</v>
      </c>
      <c r="AF94" s="172">
        <v>0</v>
      </c>
      <c r="AG94" s="167">
        <v>0</v>
      </c>
      <c r="AH94" s="172">
        <v>0</v>
      </c>
      <c r="AI94" s="172">
        <v>0</v>
      </c>
      <c r="AJ94" s="171">
        <v>0</v>
      </c>
      <c r="AK94" s="172">
        <v>0</v>
      </c>
      <c r="AL94" s="171">
        <f t="shared" si="37"/>
        <v>0</v>
      </c>
      <c r="AM94" s="172">
        <v>0</v>
      </c>
      <c r="AN94" s="172">
        <v>0</v>
      </c>
      <c r="AO94" s="172">
        <v>0</v>
      </c>
      <c r="AP94" s="168">
        <f t="shared" si="38"/>
        <v>55.36</v>
      </c>
      <c r="AQ94" s="168">
        <f t="shared" si="39"/>
        <v>0.05536</v>
      </c>
      <c r="AR94" s="168">
        <f t="shared" si="40"/>
        <v>0.000790857142857143</v>
      </c>
      <c r="AS94" s="168">
        <f t="shared" si="41"/>
        <v>0</v>
      </c>
      <c r="AT94" s="168">
        <f t="shared" si="42"/>
        <v>0</v>
      </c>
      <c r="AU94" s="168">
        <f t="shared" si="45"/>
        <v>0.02768</v>
      </c>
      <c r="AV94" s="168">
        <f t="shared" si="43"/>
        <v>0.000346</v>
      </c>
      <c r="AW94" s="168">
        <f t="shared" si="44"/>
        <v>0</v>
      </c>
      <c r="AX94" s="169">
        <v>0</v>
      </c>
      <c r="AY94" s="168"/>
      <c r="AZ94" s="168"/>
      <c r="BA94" s="168"/>
      <c r="BB94" s="168"/>
      <c r="BC94" s="168"/>
      <c r="BD94" s="168"/>
      <c r="BE94" s="168"/>
      <c r="BF94" s="168"/>
      <c r="BG94" s="168"/>
      <c r="BH94" s="168"/>
      <c r="BI94" s="168"/>
      <c r="BJ94" s="168"/>
      <c r="BK94" s="168"/>
      <c r="BL94" s="158"/>
      <c r="BM94" s="158"/>
      <c r="BN94" s="171"/>
      <c r="BO94" s="171" t="s">
        <v>102</v>
      </c>
    </row>
    <row r="95" s="144" customFormat="1" ht="22.5" customHeight="1" spans="1:67">
      <c r="A95" s="165">
        <v>90</v>
      </c>
      <c r="B95" s="166" t="s">
        <v>110</v>
      </c>
      <c r="C95" s="166" t="s">
        <v>186</v>
      </c>
      <c r="D95" s="166" t="s">
        <v>102</v>
      </c>
      <c r="E95" s="166" t="s">
        <v>102</v>
      </c>
      <c r="F95" s="167">
        <v>38.49</v>
      </c>
      <c r="G95" s="168">
        <f t="shared" si="25"/>
        <v>30.6705581449727</v>
      </c>
      <c r="H95" s="168">
        <f t="shared" si="26"/>
        <v>1180.509783</v>
      </c>
      <c r="I95" s="166">
        <v>3</v>
      </c>
      <c r="J95" s="166">
        <v>3</v>
      </c>
      <c r="K95" s="170"/>
      <c r="L95" s="168">
        <f t="shared" si="27"/>
        <v>230.94</v>
      </c>
      <c r="M95" s="168">
        <f t="shared" si="28"/>
        <v>0</v>
      </c>
      <c r="N95" s="170">
        <f t="shared" si="29"/>
        <v>0</v>
      </c>
      <c r="O95" s="166">
        <v>0</v>
      </c>
      <c r="P95" s="166">
        <v>0</v>
      </c>
      <c r="Q95" s="168">
        <f t="shared" si="30"/>
        <v>76.98</v>
      </c>
      <c r="R95" s="167">
        <v>1180.509783</v>
      </c>
      <c r="S95" s="167">
        <v>0</v>
      </c>
      <c r="T95" s="168">
        <f t="shared" si="31"/>
        <v>230.94</v>
      </c>
      <c r="U95" s="168">
        <f t="shared" si="32"/>
        <v>0</v>
      </c>
      <c r="V95" s="168">
        <f t="shared" si="33"/>
        <v>0</v>
      </c>
      <c r="W95" s="171">
        <f t="shared" si="34"/>
        <v>0</v>
      </c>
      <c r="X95" s="168">
        <v>0</v>
      </c>
      <c r="Y95" s="167">
        <v>0</v>
      </c>
      <c r="Z95" s="166">
        <v>0</v>
      </c>
      <c r="AA95" s="171"/>
      <c r="AB95" s="172">
        <v>0</v>
      </c>
      <c r="AC95" s="172">
        <v>0</v>
      </c>
      <c r="AD95" s="168">
        <f t="shared" si="35"/>
        <v>0</v>
      </c>
      <c r="AE95" s="171">
        <f t="shared" si="36"/>
        <v>0</v>
      </c>
      <c r="AF95" s="172">
        <v>0</v>
      </c>
      <c r="AG95" s="167">
        <v>0</v>
      </c>
      <c r="AH95" s="172">
        <v>0</v>
      </c>
      <c r="AI95" s="172">
        <v>0</v>
      </c>
      <c r="AJ95" s="171">
        <v>0</v>
      </c>
      <c r="AK95" s="172">
        <v>0</v>
      </c>
      <c r="AL95" s="171">
        <f t="shared" si="37"/>
        <v>0</v>
      </c>
      <c r="AM95" s="172">
        <v>0</v>
      </c>
      <c r="AN95" s="172">
        <v>0</v>
      </c>
      <c r="AO95" s="172">
        <v>0</v>
      </c>
      <c r="AP95" s="168">
        <f t="shared" si="38"/>
        <v>76.98</v>
      </c>
      <c r="AQ95" s="168">
        <f t="shared" si="39"/>
        <v>0.07698</v>
      </c>
      <c r="AR95" s="168">
        <f t="shared" si="40"/>
        <v>0.00109971428571429</v>
      </c>
      <c r="AS95" s="168">
        <f t="shared" si="41"/>
        <v>0</v>
      </c>
      <c r="AT95" s="168">
        <f t="shared" si="42"/>
        <v>0</v>
      </c>
      <c r="AU95" s="168">
        <f t="shared" si="45"/>
        <v>0.03849</v>
      </c>
      <c r="AV95" s="168">
        <f t="shared" si="43"/>
        <v>0.000481125</v>
      </c>
      <c r="AW95" s="168">
        <f t="shared" si="44"/>
        <v>0</v>
      </c>
      <c r="AX95" s="169">
        <v>0</v>
      </c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58"/>
      <c r="BM95" s="158"/>
      <c r="BN95" s="171"/>
      <c r="BO95" s="171" t="s">
        <v>102</v>
      </c>
    </row>
    <row r="96" s="144" customFormat="1" ht="22.5" customHeight="1" spans="1:67">
      <c r="A96" s="165">
        <v>91</v>
      </c>
      <c r="B96" s="166" t="s">
        <v>110</v>
      </c>
      <c r="C96" s="166" t="s">
        <v>110</v>
      </c>
      <c r="D96" s="166" t="s">
        <v>174</v>
      </c>
      <c r="E96" s="166" t="s">
        <v>99</v>
      </c>
      <c r="F96" s="167">
        <v>572.45</v>
      </c>
      <c r="G96" s="168">
        <f t="shared" si="25"/>
        <v>24.8555825836318</v>
      </c>
      <c r="H96" s="168">
        <f t="shared" si="26"/>
        <v>14228.57825</v>
      </c>
      <c r="I96" s="166">
        <v>3</v>
      </c>
      <c r="J96" s="166">
        <v>3</v>
      </c>
      <c r="K96" s="170"/>
      <c r="L96" s="168">
        <f t="shared" si="27"/>
        <v>5675.991265</v>
      </c>
      <c r="M96" s="168">
        <f t="shared" si="28"/>
        <v>2241.291265</v>
      </c>
      <c r="N96" s="170">
        <f t="shared" si="29"/>
        <v>2</v>
      </c>
      <c r="O96" s="166">
        <v>2</v>
      </c>
      <c r="P96" s="166">
        <v>0</v>
      </c>
      <c r="Q96" s="168">
        <f t="shared" si="30"/>
        <v>1144.9</v>
      </c>
      <c r="R96" s="167">
        <v>5155.902622</v>
      </c>
      <c r="S96" s="167">
        <v>0</v>
      </c>
      <c r="T96" s="168">
        <f t="shared" si="31"/>
        <v>3434.7</v>
      </c>
      <c r="U96" s="168">
        <f t="shared" si="32"/>
        <v>0</v>
      </c>
      <c r="V96" s="168">
        <f t="shared" si="33"/>
        <v>2241.291265</v>
      </c>
      <c r="W96" s="171">
        <f t="shared" si="34"/>
        <v>0</v>
      </c>
      <c r="X96" s="168">
        <v>0</v>
      </c>
      <c r="Y96" s="167">
        <v>0</v>
      </c>
      <c r="Z96" s="166">
        <v>0</v>
      </c>
      <c r="AA96" s="171"/>
      <c r="AB96" s="172">
        <v>2241.291265</v>
      </c>
      <c r="AC96" s="172">
        <v>0</v>
      </c>
      <c r="AD96" s="168">
        <f t="shared" si="35"/>
        <v>0</v>
      </c>
      <c r="AE96" s="171">
        <f t="shared" si="36"/>
        <v>0</v>
      </c>
      <c r="AF96" s="172">
        <v>0</v>
      </c>
      <c r="AG96" s="167">
        <v>0</v>
      </c>
      <c r="AH96" s="172">
        <v>0</v>
      </c>
      <c r="AI96" s="172">
        <v>0</v>
      </c>
      <c r="AJ96" s="171">
        <v>0</v>
      </c>
      <c r="AK96" s="172">
        <v>0</v>
      </c>
      <c r="AL96" s="171">
        <f t="shared" si="37"/>
        <v>6831.384363</v>
      </c>
      <c r="AM96" s="172">
        <v>0</v>
      </c>
      <c r="AN96" s="172">
        <v>0</v>
      </c>
      <c r="AO96" s="172">
        <v>6831.384363</v>
      </c>
      <c r="AP96" s="168">
        <f t="shared" si="38"/>
        <v>1144.9</v>
      </c>
      <c r="AQ96" s="168">
        <f t="shared" si="39"/>
        <v>1.1449</v>
      </c>
      <c r="AR96" s="168">
        <f t="shared" si="40"/>
        <v>0.0163557142857143</v>
      </c>
      <c r="AS96" s="168">
        <f t="shared" si="41"/>
        <v>0</v>
      </c>
      <c r="AT96" s="168">
        <f t="shared" si="42"/>
        <v>0</v>
      </c>
      <c r="AU96" s="168">
        <f t="shared" si="45"/>
        <v>0.57245</v>
      </c>
      <c r="AV96" s="168">
        <f t="shared" si="43"/>
        <v>0.007155625</v>
      </c>
      <c r="AW96" s="168">
        <f t="shared" si="44"/>
        <v>0</v>
      </c>
      <c r="AX96" s="169">
        <v>0</v>
      </c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58"/>
      <c r="BM96" s="158"/>
      <c r="BN96" s="171"/>
      <c r="BO96" s="171" t="s">
        <v>102</v>
      </c>
    </row>
    <row r="97" s="144" customFormat="1" ht="22.5" customHeight="1" spans="1:67">
      <c r="A97" s="165">
        <v>92</v>
      </c>
      <c r="B97" s="166" t="s">
        <v>187</v>
      </c>
      <c r="C97" s="166" t="s">
        <v>187</v>
      </c>
      <c r="D97" s="166" t="s">
        <v>188</v>
      </c>
      <c r="E97" s="166" t="s">
        <v>112</v>
      </c>
      <c r="F97" s="167">
        <v>1153.21</v>
      </c>
      <c r="G97" s="168">
        <f t="shared" si="25"/>
        <v>114.396644899888</v>
      </c>
      <c r="H97" s="168">
        <f t="shared" si="26"/>
        <v>131923.354865</v>
      </c>
      <c r="I97" s="166">
        <v>2</v>
      </c>
      <c r="J97" s="166">
        <v>3</v>
      </c>
      <c r="K97" s="170"/>
      <c r="L97" s="168">
        <f t="shared" si="27"/>
        <v>14129.535892</v>
      </c>
      <c r="M97" s="168">
        <f t="shared" si="28"/>
        <v>7118.914979</v>
      </c>
      <c r="N97" s="170">
        <f t="shared" si="29"/>
        <v>2</v>
      </c>
      <c r="O97" s="166">
        <v>2</v>
      </c>
      <c r="P97" s="166">
        <v>0</v>
      </c>
      <c r="Q97" s="168">
        <f t="shared" si="30"/>
        <v>2306.42</v>
      </c>
      <c r="R97" s="167">
        <v>18604.857959</v>
      </c>
      <c r="S97" s="167">
        <v>0</v>
      </c>
      <c r="T97" s="168">
        <f t="shared" si="31"/>
        <v>6919.26</v>
      </c>
      <c r="U97" s="168">
        <f t="shared" si="32"/>
        <v>0</v>
      </c>
      <c r="V97" s="168">
        <f t="shared" si="33"/>
        <v>7118.914979</v>
      </c>
      <c r="W97" s="171">
        <f t="shared" si="34"/>
        <v>6</v>
      </c>
      <c r="X97" s="168">
        <v>0</v>
      </c>
      <c r="Y97" s="167">
        <v>91.360913</v>
      </c>
      <c r="Z97" s="166">
        <v>2</v>
      </c>
      <c r="AA97" s="171"/>
      <c r="AB97" s="172">
        <v>7118.914979</v>
      </c>
      <c r="AC97" s="172">
        <v>0</v>
      </c>
      <c r="AD97" s="168">
        <f t="shared" si="35"/>
        <v>0</v>
      </c>
      <c r="AE97" s="171">
        <f t="shared" si="36"/>
        <v>0</v>
      </c>
      <c r="AF97" s="172">
        <v>0</v>
      </c>
      <c r="AG97" s="167">
        <v>0</v>
      </c>
      <c r="AH97" s="172">
        <v>0</v>
      </c>
      <c r="AI97" s="172">
        <v>0</v>
      </c>
      <c r="AJ97" s="171">
        <v>0</v>
      </c>
      <c r="AK97" s="172">
        <v>5689.542254</v>
      </c>
      <c r="AL97" s="171">
        <f t="shared" si="37"/>
        <v>100418.67876</v>
      </c>
      <c r="AM97" s="172">
        <v>2746.941255</v>
      </c>
      <c r="AN97" s="172">
        <v>38.492089</v>
      </c>
      <c r="AO97" s="172">
        <v>97633.245416</v>
      </c>
      <c r="AP97" s="168">
        <f t="shared" si="38"/>
        <v>2306.42</v>
      </c>
      <c r="AQ97" s="168">
        <f t="shared" si="39"/>
        <v>2.30642</v>
      </c>
      <c r="AR97" s="168">
        <f t="shared" si="40"/>
        <v>0.0329488571428571</v>
      </c>
      <c r="AS97" s="168">
        <f t="shared" si="41"/>
        <v>2.30642</v>
      </c>
      <c r="AT97" s="168">
        <f t="shared" si="42"/>
        <v>0.0419349090909091</v>
      </c>
      <c r="AU97" s="168">
        <f t="shared" si="45"/>
        <v>1.15321</v>
      </c>
      <c r="AV97" s="168">
        <f t="shared" si="43"/>
        <v>0.014415125</v>
      </c>
      <c r="AW97" s="168">
        <f t="shared" si="44"/>
        <v>4.61284</v>
      </c>
      <c r="AX97" s="169">
        <v>0</v>
      </c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58"/>
      <c r="BM97" s="158"/>
      <c r="BN97" s="171"/>
      <c r="BO97" s="171" t="s">
        <v>102</v>
      </c>
    </row>
    <row r="98" s="144" customFormat="1" ht="22.5" customHeight="1" spans="1:67">
      <c r="A98" s="165">
        <v>93</v>
      </c>
      <c r="B98" s="166" t="s">
        <v>187</v>
      </c>
      <c r="C98" s="166" t="s">
        <v>189</v>
      </c>
      <c r="D98" s="166" t="s">
        <v>102</v>
      </c>
      <c r="E98" s="166" t="s">
        <v>102</v>
      </c>
      <c r="F98" s="167">
        <v>45.89</v>
      </c>
      <c r="G98" s="168">
        <f t="shared" si="25"/>
        <v>35.5795567879712</v>
      </c>
      <c r="H98" s="168">
        <f t="shared" si="26"/>
        <v>1632.745861</v>
      </c>
      <c r="I98" s="166">
        <v>2</v>
      </c>
      <c r="J98" s="166">
        <v>3</v>
      </c>
      <c r="K98" s="170"/>
      <c r="L98" s="168">
        <f t="shared" si="27"/>
        <v>275.34</v>
      </c>
      <c r="M98" s="168">
        <f t="shared" si="28"/>
        <v>0</v>
      </c>
      <c r="N98" s="170">
        <f t="shared" si="29"/>
        <v>0</v>
      </c>
      <c r="O98" s="166">
        <v>0</v>
      </c>
      <c r="P98" s="166">
        <v>0</v>
      </c>
      <c r="Q98" s="168">
        <f t="shared" si="30"/>
        <v>91.78</v>
      </c>
      <c r="R98" s="167">
        <v>1632.745861</v>
      </c>
      <c r="S98" s="167">
        <v>0</v>
      </c>
      <c r="T98" s="168">
        <f t="shared" si="31"/>
        <v>275.34</v>
      </c>
      <c r="U98" s="168">
        <f t="shared" si="32"/>
        <v>0</v>
      </c>
      <c r="V98" s="168">
        <f t="shared" si="33"/>
        <v>0</v>
      </c>
      <c r="W98" s="171">
        <f t="shared" si="34"/>
        <v>0</v>
      </c>
      <c r="X98" s="168">
        <v>0</v>
      </c>
      <c r="Y98" s="167">
        <v>0</v>
      </c>
      <c r="Z98" s="166">
        <v>0</v>
      </c>
      <c r="AA98" s="171"/>
      <c r="AB98" s="172">
        <v>0</v>
      </c>
      <c r="AC98" s="172">
        <v>0</v>
      </c>
      <c r="AD98" s="168">
        <f t="shared" si="35"/>
        <v>0</v>
      </c>
      <c r="AE98" s="171">
        <f t="shared" si="36"/>
        <v>0</v>
      </c>
      <c r="AF98" s="172">
        <v>0</v>
      </c>
      <c r="AG98" s="167">
        <v>0</v>
      </c>
      <c r="AH98" s="172">
        <v>0</v>
      </c>
      <c r="AI98" s="172">
        <v>0</v>
      </c>
      <c r="AJ98" s="171">
        <v>0</v>
      </c>
      <c r="AK98" s="172">
        <v>0</v>
      </c>
      <c r="AL98" s="171">
        <f t="shared" si="37"/>
        <v>0</v>
      </c>
      <c r="AM98" s="172">
        <v>0</v>
      </c>
      <c r="AN98" s="172">
        <v>0</v>
      </c>
      <c r="AO98" s="172">
        <v>0</v>
      </c>
      <c r="AP98" s="168">
        <f t="shared" si="38"/>
        <v>91.78</v>
      </c>
      <c r="AQ98" s="168">
        <f t="shared" si="39"/>
        <v>0.09178</v>
      </c>
      <c r="AR98" s="168">
        <f t="shared" si="40"/>
        <v>0.00131114285714286</v>
      </c>
      <c r="AS98" s="168">
        <f t="shared" si="41"/>
        <v>0.09178</v>
      </c>
      <c r="AT98" s="168">
        <f t="shared" si="42"/>
        <v>0.00166872727272727</v>
      </c>
      <c r="AU98" s="168">
        <f t="shared" si="45"/>
        <v>0.04589</v>
      </c>
      <c r="AV98" s="168">
        <f t="shared" si="43"/>
        <v>0.000573625</v>
      </c>
      <c r="AW98" s="168">
        <f t="shared" si="44"/>
        <v>0</v>
      </c>
      <c r="AX98" s="169">
        <v>0</v>
      </c>
      <c r="AY98" s="168"/>
      <c r="AZ98" s="168"/>
      <c r="BA98" s="168"/>
      <c r="BB98" s="168"/>
      <c r="BC98" s="168"/>
      <c r="BD98" s="168"/>
      <c r="BE98" s="168"/>
      <c r="BF98" s="168"/>
      <c r="BG98" s="168"/>
      <c r="BH98" s="168"/>
      <c r="BI98" s="168"/>
      <c r="BJ98" s="168"/>
      <c r="BK98" s="168"/>
      <c r="BL98" s="158"/>
      <c r="BM98" s="158"/>
      <c r="BN98" s="171"/>
      <c r="BO98" s="171" t="s">
        <v>102</v>
      </c>
    </row>
    <row r="99" s="144" customFormat="1" ht="22.5" customHeight="1" spans="1:67">
      <c r="A99" s="165">
        <v>94</v>
      </c>
      <c r="B99" s="166" t="s">
        <v>187</v>
      </c>
      <c r="C99" s="166" t="s">
        <v>187</v>
      </c>
      <c r="D99" s="166" t="s">
        <v>113</v>
      </c>
      <c r="E99" s="166" t="s">
        <v>188</v>
      </c>
      <c r="F99" s="167">
        <v>969.55</v>
      </c>
      <c r="G99" s="168">
        <f t="shared" si="25"/>
        <v>110.638015480377</v>
      </c>
      <c r="H99" s="168">
        <f t="shared" si="26"/>
        <v>107269.087909</v>
      </c>
      <c r="I99" s="166">
        <v>2</v>
      </c>
      <c r="J99" s="166">
        <v>3</v>
      </c>
      <c r="K99" s="170"/>
      <c r="L99" s="168">
        <f t="shared" si="27"/>
        <v>11728.467695</v>
      </c>
      <c r="M99" s="168">
        <f t="shared" si="28"/>
        <v>5911.167695</v>
      </c>
      <c r="N99" s="170">
        <f t="shared" si="29"/>
        <v>2</v>
      </c>
      <c r="O99" s="166">
        <v>2</v>
      </c>
      <c r="P99" s="166">
        <v>0</v>
      </c>
      <c r="Q99" s="168">
        <f t="shared" si="30"/>
        <v>1939.1</v>
      </c>
      <c r="R99" s="167">
        <v>15476.205925</v>
      </c>
      <c r="S99" s="167">
        <v>0</v>
      </c>
      <c r="T99" s="168">
        <f t="shared" si="31"/>
        <v>5817.3</v>
      </c>
      <c r="U99" s="168">
        <f t="shared" si="32"/>
        <v>0</v>
      </c>
      <c r="V99" s="168">
        <f t="shared" si="33"/>
        <v>5911.167695</v>
      </c>
      <c r="W99" s="171">
        <f t="shared" si="34"/>
        <v>0</v>
      </c>
      <c r="X99" s="168">
        <v>0</v>
      </c>
      <c r="Y99" s="167">
        <v>0</v>
      </c>
      <c r="Z99" s="166">
        <v>0</v>
      </c>
      <c r="AA99" s="171"/>
      <c r="AB99" s="172">
        <v>5911.167695</v>
      </c>
      <c r="AC99" s="172">
        <v>0</v>
      </c>
      <c r="AD99" s="168">
        <f t="shared" si="35"/>
        <v>0</v>
      </c>
      <c r="AE99" s="171">
        <f t="shared" si="36"/>
        <v>0</v>
      </c>
      <c r="AF99" s="172">
        <v>0</v>
      </c>
      <c r="AG99" s="167">
        <v>0</v>
      </c>
      <c r="AH99" s="172">
        <v>0</v>
      </c>
      <c r="AI99" s="172">
        <v>0</v>
      </c>
      <c r="AJ99" s="171">
        <v>0</v>
      </c>
      <c r="AK99" s="172">
        <v>2270.424266</v>
      </c>
      <c r="AL99" s="171">
        <f t="shared" si="37"/>
        <v>83611.290023</v>
      </c>
      <c r="AM99" s="172">
        <v>2468.565297</v>
      </c>
      <c r="AN99" s="172">
        <v>0</v>
      </c>
      <c r="AO99" s="172">
        <v>81142.724726</v>
      </c>
      <c r="AP99" s="168">
        <f t="shared" si="38"/>
        <v>1939.1</v>
      </c>
      <c r="AQ99" s="168">
        <f t="shared" si="39"/>
        <v>1.9391</v>
      </c>
      <c r="AR99" s="168">
        <f t="shared" si="40"/>
        <v>0.0277014285714286</v>
      </c>
      <c r="AS99" s="168">
        <f t="shared" si="41"/>
        <v>1.9391</v>
      </c>
      <c r="AT99" s="168">
        <f t="shared" si="42"/>
        <v>0.0352563636363636</v>
      </c>
      <c r="AU99" s="168">
        <f t="shared" si="45"/>
        <v>0.96955</v>
      </c>
      <c r="AV99" s="168">
        <f t="shared" si="43"/>
        <v>0.012119375</v>
      </c>
      <c r="AW99" s="168">
        <f t="shared" si="44"/>
        <v>0</v>
      </c>
      <c r="AX99" s="169">
        <v>3</v>
      </c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8"/>
      <c r="BL99" s="158"/>
      <c r="BM99" s="158"/>
      <c r="BN99" s="171"/>
      <c r="BO99" s="171" t="s">
        <v>102</v>
      </c>
    </row>
    <row r="100" s="144" customFormat="1" ht="22.5" customHeight="1" spans="1:67">
      <c r="A100" s="165">
        <v>95</v>
      </c>
      <c r="B100" s="166" t="s">
        <v>105</v>
      </c>
      <c r="C100" s="166" t="s">
        <v>105</v>
      </c>
      <c r="D100" s="166" t="s">
        <v>163</v>
      </c>
      <c r="E100" s="166" t="s">
        <v>190</v>
      </c>
      <c r="F100" s="167">
        <v>144.23</v>
      </c>
      <c r="G100" s="168">
        <f t="shared" si="25"/>
        <v>32.400225369202</v>
      </c>
      <c r="H100" s="168">
        <f t="shared" si="26"/>
        <v>4673.084505</v>
      </c>
      <c r="I100" s="166">
        <v>2</v>
      </c>
      <c r="J100" s="166">
        <v>3</v>
      </c>
      <c r="K100" s="170"/>
      <c r="L100" s="168">
        <f t="shared" si="27"/>
        <v>1932.386767</v>
      </c>
      <c r="M100" s="168">
        <f t="shared" si="28"/>
        <v>1067.006767</v>
      </c>
      <c r="N100" s="170">
        <f t="shared" si="29"/>
        <v>2</v>
      </c>
      <c r="O100" s="166">
        <v>2</v>
      </c>
      <c r="P100" s="166">
        <v>0</v>
      </c>
      <c r="Q100" s="168">
        <f t="shared" si="30"/>
        <v>288.46</v>
      </c>
      <c r="R100" s="167">
        <v>2409.345499</v>
      </c>
      <c r="S100" s="167">
        <v>0</v>
      </c>
      <c r="T100" s="168">
        <f t="shared" si="31"/>
        <v>865.38</v>
      </c>
      <c r="U100" s="168">
        <f t="shared" si="32"/>
        <v>0</v>
      </c>
      <c r="V100" s="168">
        <f t="shared" si="33"/>
        <v>1067.006767</v>
      </c>
      <c r="W100" s="171">
        <f t="shared" si="34"/>
        <v>0</v>
      </c>
      <c r="X100" s="168">
        <v>0</v>
      </c>
      <c r="Y100" s="167">
        <v>0</v>
      </c>
      <c r="Z100" s="166">
        <v>0</v>
      </c>
      <c r="AA100" s="171"/>
      <c r="AB100" s="172">
        <v>1067.006767</v>
      </c>
      <c r="AC100" s="172">
        <v>0</v>
      </c>
      <c r="AD100" s="168">
        <f t="shared" si="35"/>
        <v>0</v>
      </c>
      <c r="AE100" s="171">
        <f t="shared" si="36"/>
        <v>0</v>
      </c>
      <c r="AF100" s="172">
        <v>0</v>
      </c>
      <c r="AG100" s="167">
        <v>0</v>
      </c>
      <c r="AH100" s="172">
        <v>0</v>
      </c>
      <c r="AI100" s="172">
        <v>0</v>
      </c>
      <c r="AJ100" s="171">
        <v>0</v>
      </c>
      <c r="AK100" s="172">
        <v>0</v>
      </c>
      <c r="AL100" s="171">
        <f t="shared" si="37"/>
        <v>1196.732239</v>
      </c>
      <c r="AM100" s="172">
        <v>198.597518</v>
      </c>
      <c r="AN100" s="172">
        <v>0</v>
      </c>
      <c r="AO100" s="172">
        <v>998.134721</v>
      </c>
      <c r="AP100" s="168">
        <f t="shared" si="38"/>
        <v>288.46</v>
      </c>
      <c r="AQ100" s="168">
        <f t="shared" si="39"/>
        <v>0.28846</v>
      </c>
      <c r="AR100" s="168">
        <f t="shared" si="40"/>
        <v>0.00412085714285714</v>
      </c>
      <c r="AS100" s="168">
        <f t="shared" si="41"/>
        <v>0.28846</v>
      </c>
      <c r="AT100" s="168">
        <f t="shared" si="42"/>
        <v>0.00524472727272727</v>
      </c>
      <c r="AU100" s="168">
        <f t="shared" si="45"/>
        <v>0.14423</v>
      </c>
      <c r="AV100" s="168">
        <f t="shared" si="43"/>
        <v>0.001802875</v>
      </c>
      <c r="AW100" s="168">
        <f t="shared" si="44"/>
        <v>0</v>
      </c>
      <c r="AX100" s="169">
        <v>0</v>
      </c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58"/>
      <c r="BM100" s="158"/>
      <c r="BN100" s="171"/>
      <c r="BO100" s="171" t="s">
        <v>102</v>
      </c>
    </row>
    <row r="101" s="144" customFormat="1" ht="22.5" customHeight="1" spans="1:67">
      <c r="A101" s="165">
        <v>96</v>
      </c>
      <c r="B101" s="166" t="s">
        <v>105</v>
      </c>
      <c r="C101" s="166" t="s">
        <v>105</v>
      </c>
      <c r="D101" s="166" t="s">
        <v>120</v>
      </c>
      <c r="E101" s="166" t="s">
        <v>163</v>
      </c>
      <c r="F101" s="167">
        <v>488.85</v>
      </c>
      <c r="G101" s="168">
        <f t="shared" si="25"/>
        <v>37.4839308172241</v>
      </c>
      <c r="H101" s="168">
        <f t="shared" si="26"/>
        <v>18324.01958</v>
      </c>
      <c r="I101" s="166">
        <v>2</v>
      </c>
      <c r="J101" s="166">
        <v>3</v>
      </c>
      <c r="K101" s="170"/>
      <c r="L101" s="168">
        <f t="shared" si="27"/>
        <v>6201.344613</v>
      </c>
      <c r="M101" s="168">
        <f t="shared" si="28"/>
        <v>3268.244613</v>
      </c>
      <c r="N101" s="170">
        <f t="shared" si="29"/>
        <v>2</v>
      </c>
      <c r="O101" s="166">
        <v>2</v>
      </c>
      <c r="P101" s="166">
        <v>0</v>
      </c>
      <c r="Q101" s="168">
        <f t="shared" si="30"/>
        <v>977.7</v>
      </c>
      <c r="R101" s="167">
        <v>7625.007273</v>
      </c>
      <c r="S101" s="167">
        <v>0</v>
      </c>
      <c r="T101" s="168">
        <f t="shared" si="31"/>
        <v>2933.1</v>
      </c>
      <c r="U101" s="168">
        <f t="shared" si="32"/>
        <v>0</v>
      </c>
      <c r="V101" s="168">
        <f t="shared" si="33"/>
        <v>3268.244613</v>
      </c>
      <c r="W101" s="171">
        <f t="shared" si="34"/>
        <v>0</v>
      </c>
      <c r="X101" s="168">
        <v>0</v>
      </c>
      <c r="Y101" s="167">
        <v>0</v>
      </c>
      <c r="Z101" s="166">
        <v>0</v>
      </c>
      <c r="AA101" s="171"/>
      <c r="AB101" s="172">
        <v>3268.244613</v>
      </c>
      <c r="AC101" s="172">
        <v>0</v>
      </c>
      <c r="AD101" s="168">
        <f t="shared" si="35"/>
        <v>0</v>
      </c>
      <c r="AE101" s="171">
        <f t="shared" si="36"/>
        <v>20.244854</v>
      </c>
      <c r="AF101" s="172">
        <v>20.244854</v>
      </c>
      <c r="AG101" s="167">
        <v>0</v>
      </c>
      <c r="AH101" s="172">
        <v>0</v>
      </c>
      <c r="AI101" s="172">
        <v>0</v>
      </c>
      <c r="AJ101" s="171">
        <v>0</v>
      </c>
      <c r="AK101" s="172">
        <v>0</v>
      </c>
      <c r="AL101" s="171">
        <f t="shared" si="37"/>
        <v>7430.767694</v>
      </c>
      <c r="AM101" s="172">
        <v>1193.251313</v>
      </c>
      <c r="AN101" s="172">
        <v>0</v>
      </c>
      <c r="AO101" s="172">
        <v>6237.516381</v>
      </c>
      <c r="AP101" s="168">
        <f t="shared" si="38"/>
        <v>977.7</v>
      </c>
      <c r="AQ101" s="168">
        <f t="shared" si="39"/>
        <v>0.9777</v>
      </c>
      <c r="AR101" s="168">
        <f t="shared" si="40"/>
        <v>0.0139671428571429</v>
      </c>
      <c r="AS101" s="168">
        <f t="shared" si="41"/>
        <v>0.9777</v>
      </c>
      <c r="AT101" s="168">
        <f t="shared" si="42"/>
        <v>0.0177763636363636</v>
      </c>
      <c r="AU101" s="168">
        <f t="shared" si="45"/>
        <v>0.48885</v>
      </c>
      <c r="AV101" s="168">
        <f t="shared" si="43"/>
        <v>0.006110625</v>
      </c>
      <c r="AW101" s="168">
        <f t="shared" si="44"/>
        <v>0</v>
      </c>
      <c r="AX101" s="169">
        <v>0</v>
      </c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58"/>
      <c r="BM101" s="158"/>
      <c r="BN101" s="171"/>
      <c r="BO101" s="171" t="s">
        <v>102</v>
      </c>
    </row>
    <row r="102" s="144" customFormat="1" ht="22.5" customHeight="1" spans="1:67">
      <c r="A102" s="165">
        <v>97</v>
      </c>
      <c r="B102" s="166" t="s">
        <v>105</v>
      </c>
      <c r="C102" s="166" t="s">
        <v>105</v>
      </c>
      <c r="D102" s="166" t="s">
        <v>125</v>
      </c>
      <c r="E102" s="166" t="s">
        <v>188</v>
      </c>
      <c r="F102" s="167">
        <v>795.23</v>
      </c>
      <c r="G102" s="168">
        <f t="shared" si="25"/>
        <v>148.032632155892</v>
      </c>
      <c r="H102" s="168">
        <f t="shared" si="26"/>
        <v>117719.99006933</v>
      </c>
      <c r="I102" s="166">
        <v>2</v>
      </c>
      <c r="J102" s="166">
        <v>3</v>
      </c>
      <c r="K102" s="170"/>
      <c r="L102" s="168">
        <f t="shared" si="27"/>
        <v>10113.108719</v>
      </c>
      <c r="M102" s="168">
        <f t="shared" si="28"/>
        <v>5341.728719</v>
      </c>
      <c r="N102" s="170">
        <f t="shared" si="29"/>
        <v>2</v>
      </c>
      <c r="O102" s="166">
        <v>2</v>
      </c>
      <c r="P102" s="166">
        <v>0</v>
      </c>
      <c r="Q102" s="168">
        <f t="shared" si="30"/>
        <v>1590.46</v>
      </c>
      <c r="R102" s="167">
        <v>12675.245058</v>
      </c>
      <c r="S102" s="167">
        <v>0</v>
      </c>
      <c r="T102" s="168">
        <f t="shared" si="31"/>
        <v>4771.38</v>
      </c>
      <c r="U102" s="168">
        <f t="shared" si="32"/>
        <v>0</v>
      </c>
      <c r="V102" s="168">
        <f t="shared" si="33"/>
        <v>6049.64632933</v>
      </c>
      <c r="W102" s="171">
        <f t="shared" si="34"/>
        <v>0</v>
      </c>
      <c r="X102" s="168">
        <v>0</v>
      </c>
      <c r="Y102" s="167">
        <v>0</v>
      </c>
      <c r="Z102" s="166">
        <v>0</v>
      </c>
      <c r="AA102" s="171"/>
      <c r="AB102" s="172">
        <v>5341.728719</v>
      </c>
      <c r="AC102" s="172">
        <v>0</v>
      </c>
      <c r="AD102" s="168">
        <f t="shared" si="35"/>
        <v>0</v>
      </c>
      <c r="AE102" s="171">
        <f t="shared" si="36"/>
        <v>0</v>
      </c>
      <c r="AF102" s="172">
        <v>0</v>
      </c>
      <c r="AG102" s="167">
        <v>0</v>
      </c>
      <c r="AH102" s="172">
        <v>0</v>
      </c>
      <c r="AI102" s="172">
        <v>0</v>
      </c>
      <c r="AJ102" s="171">
        <f>L102*IF(I102=1,0.08,IF(I102=2,0.07,IF(I102=3,0.06)))</f>
        <v>707.91761033</v>
      </c>
      <c r="AK102" s="172">
        <v>6282.179921</v>
      </c>
      <c r="AL102" s="171">
        <f t="shared" si="37"/>
        <v>92712.918761</v>
      </c>
      <c r="AM102" s="172">
        <v>2065.373936</v>
      </c>
      <c r="AN102" s="172">
        <v>0</v>
      </c>
      <c r="AO102" s="172">
        <v>90647.544825</v>
      </c>
      <c r="AP102" s="168">
        <f t="shared" si="38"/>
        <v>1590.46</v>
      </c>
      <c r="AQ102" s="168">
        <f t="shared" si="39"/>
        <v>1.59046</v>
      </c>
      <c r="AR102" s="168">
        <f t="shared" si="40"/>
        <v>0.0227208571428571</v>
      </c>
      <c r="AS102" s="168">
        <f t="shared" si="41"/>
        <v>1.59046</v>
      </c>
      <c r="AT102" s="168">
        <f t="shared" si="42"/>
        <v>0.0289174545454545</v>
      </c>
      <c r="AU102" s="168">
        <f t="shared" si="45"/>
        <v>0.79523</v>
      </c>
      <c r="AV102" s="168">
        <f t="shared" si="43"/>
        <v>0.009940375</v>
      </c>
      <c r="AW102" s="168">
        <f t="shared" si="44"/>
        <v>0</v>
      </c>
      <c r="AX102" s="169">
        <v>17</v>
      </c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58"/>
      <c r="BM102" s="158"/>
      <c r="BN102" s="171"/>
      <c r="BO102" s="171" t="s">
        <v>102</v>
      </c>
    </row>
    <row r="103" s="144" customFormat="1" ht="22.5" customHeight="1" spans="1:67">
      <c r="A103" s="165">
        <v>98</v>
      </c>
      <c r="B103" s="166" t="s">
        <v>105</v>
      </c>
      <c r="C103" s="166" t="s">
        <v>105</v>
      </c>
      <c r="D103" s="166" t="s">
        <v>188</v>
      </c>
      <c r="E103" s="166" t="s">
        <v>112</v>
      </c>
      <c r="F103" s="167">
        <v>610.05</v>
      </c>
      <c r="G103" s="168">
        <f t="shared" si="25"/>
        <v>114.430619548168</v>
      </c>
      <c r="H103" s="168">
        <f t="shared" si="26"/>
        <v>69808.39945536</v>
      </c>
      <c r="I103" s="166">
        <v>2</v>
      </c>
      <c r="J103" s="166">
        <v>3</v>
      </c>
      <c r="K103" s="170"/>
      <c r="L103" s="168">
        <f t="shared" si="27"/>
        <v>7352.214248</v>
      </c>
      <c r="M103" s="168">
        <f t="shared" si="28"/>
        <v>3691.914248</v>
      </c>
      <c r="N103" s="170">
        <f t="shared" si="29"/>
        <v>2</v>
      </c>
      <c r="O103" s="166">
        <v>2</v>
      </c>
      <c r="P103" s="166">
        <v>0</v>
      </c>
      <c r="Q103" s="168">
        <f t="shared" si="30"/>
        <v>1220.1</v>
      </c>
      <c r="R103" s="167">
        <v>9827.243202</v>
      </c>
      <c r="S103" s="167">
        <v>0</v>
      </c>
      <c r="T103" s="168">
        <f t="shared" si="31"/>
        <v>3660.3</v>
      </c>
      <c r="U103" s="168">
        <f t="shared" si="32"/>
        <v>0</v>
      </c>
      <c r="V103" s="168">
        <f t="shared" si="33"/>
        <v>4206.56924536</v>
      </c>
      <c r="W103" s="171">
        <f t="shared" si="34"/>
        <v>0</v>
      </c>
      <c r="X103" s="168">
        <v>0</v>
      </c>
      <c r="Y103" s="167">
        <v>0</v>
      </c>
      <c r="Z103" s="166">
        <v>0</v>
      </c>
      <c r="AA103" s="171"/>
      <c r="AB103" s="172">
        <v>3691.914248</v>
      </c>
      <c r="AC103" s="172">
        <v>0</v>
      </c>
      <c r="AD103" s="168">
        <f t="shared" si="35"/>
        <v>0</v>
      </c>
      <c r="AE103" s="171">
        <f t="shared" si="36"/>
        <v>0</v>
      </c>
      <c r="AF103" s="172">
        <v>0</v>
      </c>
      <c r="AG103" s="167">
        <v>0</v>
      </c>
      <c r="AH103" s="172">
        <v>0</v>
      </c>
      <c r="AI103" s="172">
        <v>0</v>
      </c>
      <c r="AJ103" s="171">
        <f>L103*IF(I103=1,0.08,IF(I103=2,0.07,IF(I103=3,0.06)))</f>
        <v>514.65499736</v>
      </c>
      <c r="AK103" s="172">
        <v>4237.551733</v>
      </c>
      <c r="AL103" s="171">
        <f t="shared" si="37"/>
        <v>51537.035275</v>
      </c>
      <c r="AM103" s="172">
        <v>1600.740873</v>
      </c>
      <c r="AN103" s="172">
        <v>0</v>
      </c>
      <c r="AO103" s="172">
        <v>49936.294402</v>
      </c>
      <c r="AP103" s="168">
        <f t="shared" si="38"/>
        <v>1220.1</v>
      </c>
      <c r="AQ103" s="168">
        <f t="shared" si="39"/>
        <v>1.2201</v>
      </c>
      <c r="AR103" s="168">
        <f t="shared" si="40"/>
        <v>0.01743</v>
      </c>
      <c r="AS103" s="168">
        <f t="shared" si="41"/>
        <v>1.2201</v>
      </c>
      <c r="AT103" s="168">
        <f t="shared" si="42"/>
        <v>0.0221836363636364</v>
      </c>
      <c r="AU103" s="168">
        <f t="shared" si="45"/>
        <v>0.61005</v>
      </c>
      <c r="AV103" s="168">
        <f t="shared" si="43"/>
        <v>0.007625625</v>
      </c>
      <c r="AW103" s="168">
        <f t="shared" si="44"/>
        <v>0</v>
      </c>
      <c r="AX103" s="169">
        <v>16</v>
      </c>
      <c r="AY103" s="168"/>
      <c r="AZ103" s="168"/>
      <c r="BA103" s="168"/>
      <c r="BB103" s="168"/>
      <c r="BC103" s="168"/>
      <c r="BD103" s="168"/>
      <c r="BE103" s="168"/>
      <c r="BF103" s="168"/>
      <c r="BG103" s="168"/>
      <c r="BH103" s="168"/>
      <c r="BI103" s="168"/>
      <c r="BJ103" s="168"/>
      <c r="BK103" s="168"/>
      <c r="BL103" s="158"/>
      <c r="BM103" s="158"/>
      <c r="BN103" s="171"/>
      <c r="BO103" s="171" t="s">
        <v>102</v>
      </c>
    </row>
    <row r="104" s="144" customFormat="1" ht="22.5" customHeight="1" spans="1:67">
      <c r="A104" s="165">
        <v>99</v>
      </c>
      <c r="B104" s="166" t="s">
        <v>105</v>
      </c>
      <c r="C104" s="166" t="s">
        <v>105</v>
      </c>
      <c r="D104" s="166" t="s">
        <v>147</v>
      </c>
      <c r="E104" s="166" t="s">
        <v>120</v>
      </c>
      <c r="F104" s="167">
        <v>1599.25</v>
      </c>
      <c r="G104" s="168">
        <f t="shared" si="25"/>
        <v>39.0485591345943</v>
      </c>
      <c r="H104" s="168">
        <f t="shared" si="26"/>
        <v>62448.408196</v>
      </c>
      <c r="I104" s="166">
        <v>2</v>
      </c>
      <c r="J104" s="166">
        <v>3</v>
      </c>
      <c r="K104" s="170"/>
      <c r="L104" s="168">
        <f t="shared" si="27"/>
        <v>19146.335963</v>
      </c>
      <c r="M104" s="168">
        <f t="shared" si="28"/>
        <v>9550.835963</v>
      </c>
      <c r="N104" s="170">
        <f t="shared" si="29"/>
        <v>0</v>
      </c>
      <c r="O104" s="166">
        <v>0</v>
      </c>
      <c r="P104" s="166">
        <v>0</v>
      </c>
      <c r="Q104" s="168">
        <f t="shared" si="30"/>
        <v>3198.5</v>
      </c>
      <c r="R104" s="167">
        <v>24338.82358</v>
      </c>
      <c r="S104" s="167">
        <v>0</v>
      </c>
      <c r="T104" s="168">
        <f t="shared" si="31"/>
        <v>9595.5</v>
      </c>
      <c r="U104" s="168">
        <f t="shared" si="32"/>
        <v>0</v>
      </c>
      <c r="V104" s="168">
        <f t="shared" si="33"/>
        <v>9550.835963</v>
      </c>
      <c r="W104" s="171">
        <f t="shared" si="34"/>
        <v>0</v>
      </c>
      <c r="X104" s="168">
        <v>0</v>
      </c>
      <c r="Y104" s="167">
        <v>0</v>
      </c>
      <c r="Z104" s="166">
        <v>0</v>
      </c>
      <c r="AA104" s="171"/>
      <c r="AB104" s="172">
        <v>9550.835963</v>
      </c>
      <c r="AC104" s="172">
        <v>0</v>
      </c>
      <c r="AD104" s="168">
        <f t="shared" si="35"/>
        <v>0</v>
      </c>
      <c r="AE104" s="171">
        <f t="shared" si="36"/>
        <v>0</v>
      </c>
      <c r="AF104" s="172">
        <v>0</v>
      </c>
      <c r="AG104" s="167">
        <v>0</v>
      </c>
      <c r="AH104" s="172">
        <v>0</v>
      </c>
      <c r="AI104" s="172">
        <v>0</v>
      </c>
      <c r="AJ104" s="171">
        <v>0</v>
      </c>
      <c r="AK104" s="172">
        <v>0</v>
      </c>
      <c r="AL104" s="171">
        <f t="shared" si="37"/>
        <v>28558.748653</v>
      </c>
      <c r="AM104" s="172">
        <v>3885.039148</v>
      </c>
      <c r="AN104" s="172">
        <v>0</v>
      </c>
      <c r="AO104" s="172">
        <v>24673.709505</v>
      </c>
      <c r="AP104" s="168">
        <f t="shared" si="38"/>
        <v>3198.5</v>
      </c>
      <c r="AQ104" s="168">
        <f t="shared" si="39"/>
        <v>3.1985</v>
      </c>
      <c r="AR104" s="168">
        <f t="shared" si="40"/>
        <v>0.0456928571428571</v>
      </c>
      <c r="AS104" s="168">
        <f t="shared" si="41"/>
        <v>3.1985</v>
      </c>
      <c r="AT104" s="168">
        <f t="shared" si="42"/>
        <v>0.0581545454545455</v>
      </c>
      <c r="AU104" s="168">
        <f t="shared" si="45"/>
        <v>1.59925</v>
      </c>
      <c r="AV104" s="168">
        <f t="shared" si="43"/>
        <v>0.019990625</v>
      </c>
      <c r="AW104" s="168">
        <f t="shared" si="44"/>
        <v>0</v>
      </c>
      <c r="AX104" s="169">
        <v>11</v>
      </c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58"/>
      <c r="BM104" s="158"/>
      <c r="BN104" s="171"/>
      <c r="BO104" s="171" t="s">
        <v>102</v>
      </c>
    </row>
    <row r="105" s="144" customFormat="1" ht="22.5" customHeight="1" spans="1:67">
      <c r="A105" s="165">
        <v>100</v>
      </c>
      <c r="B105" s="166" t="s">
        <v>105</v>
      </c>
      <c r="C105" s="166" t="s">
        <v>105</v>
      </c>
      <c r="D105" s="166" t="s">
        <v>112</v>
      </c>
      <c r="E105" s="166" t="s">
        <v>147</v>
      </c>
      <c r="F105" s="173">
        <v>679.16</v>
      </c>
      <c r="G105" s="168">
        <f t="shared" si="25"/>
        <v>100.500787670063</v>
      </c>
      <c r="H105" s="168">
        <f t="shared" si="26"/>
        <v>68256.114954</v>
      </c>
      <c r="I105" s="174">
        <v>2</v>
      </c>
      <c r="J105" s="166">
        <v>3</v>
      </c>
      <c r="K105" s="170"/>
      <c r="L105" s="168">
        <f t="shared" si="27"/>
        <v>8212.773739</v>
      </c>
      <c r="M105" s="168">
        <f t="shared" si="28"/>
        <v>4137.813739</v>
      </c>
      <c r="N105" s="170">
        <f t="shared" si="29"/>
        <v>2</v>
      </c>
      <c r="O105" s="166">
        <v>2</v>
      </c>
      <c r="P105" s="166">
        <v>0</v>
      </c>
      <c r="Q105" s="168">
        <f t="shared" si="30"/>
        <v>1358.32</v>
      </c>
      <c r="R105" s="167">
        <v>10948.411636</v>
      </c>
      <c r="S105" s="167">
        <v>0</v>
      </c>
      <c r="T105" s="168">
        <f t="shared" si="31"/>
        <v>4074.96</v>
      </c>
      <c r="U105" s="168">
        <f t="shared" si="32"/>
        <v>0</v>
      </c>
      <c r="V105" s="168">
        <f t="shared" si="33"/>
        <v>4137.813739</v>
      </c>
      <c r="W105" s="171">
        <f t="shared" si="34"/>
        <v>0</v>
      </c>
      <c r="X105" s="168">
        <v>0</v>
      </c>
      <c r="Y105" s="173">
        <v>0</v>
      </c>
      <c r="Z105" s="166">
        <v>0</v>
      </c>
      <c r="AA105" s="171"/>
      <c r="AB105" s="172">
        <v>4137.813739</v>
      </c>
      <c r="AC105" s="175">
        <v>0</v>
      </c>
      <c r="AD105" s="168">
        <f t="shared" si="35"/>
        <v>0</v>
      </c>
      <c r="AE105" s="171">
        <f t="shared" si="36"/>
        <v>0</v>
      </c>
      <c r="AF105" s="172">
        <v>0</v>
      </c>
      <c r="AG105" s="167">
        <v>0</v>
      </c>
      <c r="AH105" s="172">
        <v>0</v>
      </c>
      <c r="AI105" s="172">
        <v>0</v>
      </c>
      <c r="AJ105" s="171">
        <v>0</v>
      </c>
      <c r="AK105" s="172">
        <v>1535.902619</v>
      </c>
      <c r="AL105" s="171">
        <f t="shared" si="37"/>
        <v>51633.98696</v>
      </c>
      <c r="AM105" s="172">
        <v>1501.708333</v>
      </c>
      <c r="AN105" s="172">
        <v>0</v>
      </c>
      <c r="AO105" s="172">
        <v>50132.278627</v>
      </c>
      <c r="AP105" s="168">
        <f t="shared" si="38"/>
        <v>1358.32</v>
      </c>
      <c r="AQ105" s="168">
        <f t="shared" si="39"/>
        <v>1.35832</v>
      </c>
      <c r="AR105" s="168">
        <f t="shared" si="40"/>
        <v>0.0194045714285714</v>
      </c>
      <c r="AS105" s="168">
        <f t="shared" si="41"/>
        <v>1.35832</v>
      </c>
      <c r="AT105" s="168">
        <f t="shared" si="42"/>
        <v>0.0246967272727273</v>
      </c>
      <c r="AU105" s="168">
        <f t="shared" si="45"/>
        <v>0.67916</v>
      </c>
      <c r="AV105" s="168">
        <f t="shared" si="43"/>
        <v>0.0084895</v>
      </c>
      <c r="AW105" s="168">
        <f t="shared" si="44"/>
        <v>0</v>
      </c>
      <c r="AX105" s="169">
        <v>11</v>
      </c>
      <c r="AY105" s="168"/>
      <c r="AZ105" s="168"/>
      <c r="BA105" s="168"/>
      <c r="BB105" s="168"/>
      <c r="BC105" s="168"/>
      <c r="BD105" s="168"/>
      <c r="BE105" s="168"/>
      <c r="BF105" s="168"/>
      <c r="BG105" s="168"/>
      <c r="BH105" s="168"/>
      <c r="BI105" s="168"/>
      <c r="BJ105" s="168"/>
      <c r="BK105" s="168"/>
      <c r="BL105" s="158"/>
      <c r="BM105" s="158"/>
      <c r="BN105" s="171"/>
      <c r="BO105" s="171" t="s">
        <v>102</v>
      </c>
    </row>
    <row r="106" s="144" customFormat="1" ht="22.5" customHeight="1" spans="1:67">
      <c r="A106" s="165">
        <v>101</v>
      </c>
      <c r="B106" s="166" t="s">
        <v>105</v>
      </c>
      <c r="C106" s="166" t="s">
        <v>191</v>
      </c>
      <c r="D106" s="166" t="s">
        <v>102</v>
      </c>
      <c r="E106" s="166" t="s">
        <v>102</v>
      </c>
      <c r="F106" s="174">
        <v>23.19</v>
      </c>
      <c r="G106" s="168">
        <f t="shared" si="25"/>
        <v>24.1836192324278</v>
      </c>
      <c r="H106" s="168">
        <f t="shared" si="26"/>
        <v>560.81813</v>
      </c>
      <c r="I106" s="174">
        <v>2</v>
      </c>
      <c r="J106" s="166">
        <v>3</v>
      </c>
      <c r="K106" s="170"/>
      <c r="L106" s="168">
        <f t="shared" si="27"/>
        <v>139.14</v>
      </c>
      <c r="M106" s="168">
        <f t="shared" si="28"/>
        <v>0</v>
      </c>
      <c r="N106" s="170">
        <f t="shared" si="29"/>
        <v>0</v>
      </c>
      <c r="O106" s="166">
        <v>0</v>
      </c>
      <c r="P106" s="166">
        <v>0</v>
      </c>
      <c r="Q106" s="168">
        <f t="shared" si="30"/>
        <v>46.38</v>
      </c>
      <c r="R106" s="167">
        <v>560.81813</v>
      </c>
      <c r="S106" s="167">
        <v>0</v>
      </c>
      <c r="T106" s="168">
        <f t="shared" si="31"/>
        <v>139.14</v>
      </c>
      <c r="U106" s="168">
        <f t="shared" si="32"/>
        <v>0</v>
      </c>
      <c r="V106" s="168">
        <f t="shared" si="33"/>
        <v>0</v>
      </c>
      <c r="W106" s="171">
        <f t="shared" si="34"/>
        <v>0</v>
      </c>
      <c r="X106" s="168">
        <v>0</v>
      </c>
      <c r="Y106" s="173">
        <v>0</v>
      </c>
      <c r="Z106" s="166">
        <v>0</v>
      </c>
      <c r="AA106" s="171"/>
      <c r="AB106" s="175">
        <v>0</v>
      </c>
      <c r="AC106" s="175">
        <v>0</v>
      </c>
      <c r="AD106" s="168">
        <f t="shared" si="35"/>
        <v>0</v>
      </c>
      <c r="AE106" s="171">
        <f t="shared" si="36"/>
        <v>0</v>
      </c>
      <c r="AF106" s="175">
        <v>0</v>
      </c>
      <c r="AG106" s="167">
        <v>0</v>
      </c>
      <c r="AH106" s="172">
        <v>0</v>
      </c>
      <c r="AI106" s="175">
        <v>0</v>
      </c>
      <c r="AJ106" s="171">
        <v>0</v>
      </c>
      <c r="AK106" s="175">
        <v>0</v>
      </c>
      <c r="AL106" s="171">
        <f t="shared" si="37"/>
        <v>0</v>
      </c>
      <c r="AM106" s="172">
        <v>0</v>
      </c>
      <c r="AN106" s="175">
        <v>0</v>
      </c>
      <c r="AO106" s="172">
        <v>0</v>
      </c>
      <c r="AP106" s="168">
        <f t="shared" si="38"/>
        <v>46.38</v>
      </c>
      <c r="AQ106" s="168">
        <f t="shared" si="39"/>
        <v>0.04638</v>
      </c>
      <c r="AR106" s="168">
        <f t="shared" si="40"/>
        <v>0.000662571428571429</v>
      </c>
      <c r="AS106" s="168">
        <f t="shared" si="41"/>
        <v>0.04638</v>
      </c>
      <c r="AT106" s="168">
        <f t="shared" si="42"/>
        <v>0.000843272727272727</v>
      </c>
      <c r="AU106" s="168">
        <f t="shared" si="45"/>
        <v>0.02319</v>
      </c>
      <c r="AV106" s="168">
        <f t="shared" si="43"/>
        <v>0.000289875</v>
      </c>
      <c r="AW106" s="168">
        <f t="shared" si="44"/>
        <v>0</v>
      </c>
      <c r="AX106" s="176">
        <v>0</v>
      </c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58"/>
      <c r="BM106" s="158"/>
      <c r="BN106" s="171"/>
      <c r="BO106" s="171" t="s">
        <v>102</v>
      </c>
    </row>
    <row r="107" s="144" customFormat="1" ht="22.5" customHeight="1" spans="1:67">
      <c r="A107" s="165">
        <v>102</v>
      </c>
      <c r="B107" s="166" t="s">
        <v>105</v>
      </c>
      <c r="C107" s="166" t="s">
        <v>192</v>
      </c>
      <c r="D107" s="166" t="s">
        <v>102</v>
      </c>
      <c r="E107" s="166" t="s">
        <v>102</v>
      </c>
      <c r="F107" s="174">
        <v>53.71</v>
      </c>
      <c r="G107" s="168">
        <f t="shared" si="25"/>
        <v>27.6131107801154</v>
      </c>
      <c r="H107" s="168">
        <f t="shared" si="26"/>
        <v>1483.10018</v>
      </c>
      <c r="I107" s="174">
        <v>2</v>
      </c>
      <c r="J107" s="166">
        <v>3</v>
      </c>
      <c r="K107" s="170"/>
      <c r="L107" s="168">
        <f t="shared" si="27"/>
        <v>322.26</v>
      </c>
      <c r="M107" s="168">
        <f t="shared" si="28"/>
        <v>0</v>
      </c>
      <c r="N107" s="170">
        <f t="shared" si="29"/>
        <v>0</v>
      </c>
      <c r="O107" s="166">
        <v>0</v>
      </c>
      <c r="P107" s="166">
        <v>0</v>
      </c>
      <c r="Q107" s="168">
        <f t="shared" si="30"/>
        <v>107.42</v>
      </c>
      <c r="R107" s="167">
        <v>1460.54198</v>
      </c>
      <c r="S107" s="167">
        <v>0</v>
      </c>
      <c r="T107" s="168">
        <f t="shared" si="31"/>
        <v>322.26</v>
      </c>
      <c r="U107" s="168">
        <f t="shared" si="32"/>
        <v>0</v>
      </c>
      <c r="V107" s="168">
        <f t="shared" si="33"/>
        <v>22.5582</v>
      </c>
      <c r="W107" s="171">
        <f t="shared" si="34"/>
        <v>0</v>
      </c>
      <c r="X107" s="168">
        <v>0</v>
      </c>
      <c r="Y107" s="173">
        <v>0</v>
      </c>
      <c r="Z107" s="166">
        <v>0</v>
      </c>
      <c r="AA107" s="171"/>
      <c r="AB107" s="175">
        <v>0</v>
      </c>
      <c r="AC107" s="175">
        <v>0</v>
      </c>
      <c r="AD107" s="168">
        <f t="shared" si="35"/>
        <v>0</v>
      </c>
      <c r="AE107" s="171">
        <f t="shared" si="36"/>
        <v>0</v>
      </c>
      <c r="AF107" s="175">
        <v>0</v>
      </c>
      <c r="AG107" s="167">
        <v>0</v>
      </c>
      <c r="AH107" s="172">
        <v>0</v>
      </c>
      <c r="AI107" s="175">
        <v>0</v>
      </c>
      <c r="AJ107" s="171">
        <f>L107*IF(I107=1,0.08,IF(I107=2,0.07,IF(I107=3,0.06)))</f>
        <v>22.5582</v>
      </c>
      <c r="AK107" s="175">
        <v>0</v>
      </c>
      <c r="AL107" s="171">
        <f t="shared" si="37"/>
        <v>0</v>
      </c>
      <c r="AM107" s="172">
        <v>0</v>
      </c>
      <c r="AN107" s="175">
        <v>0</v>
      </c>
      <c r="AO107" s="172">
        <v>0</v>
      </c>
      <c r="AP107" s="168">
        <f t="shared" si="38"/>
        <v>107.42</v>
      </c>
      <c r="AQ107" s="168">
        <f t="shared" si="39"/>
        <v>0.10742</v>
      </c>
      <c r="AR107" s="168">
        <f t="shared" si="40"/>
        <v>0.00153457142857143</v>
      </c>
      <c r="AS107" s="168">
        <f t="shared" si="41"/>
        <v>0.10742</v>
      </c>
      <c r="AT107" s="168">
        <f t="shared" si="42"/>
        <v>0.00195309090909091</v>
      </c>
      <c r="AU107" s="168">
        <f t="shared" si="45"/>
        <v>0.05371</v>
      </c>
      <c r="AV107" s="168">
        <f t="shared" si="43"/>
        <v>0.000671375</v>
      </c>
      <c r="AW107" s="168">
        <f t="shared" si="44"/>
        <v>0</v>
      </c>
      <c r="AX107" s="176">
        <v>0</v>
      </c>
      <c r="AY107" s="168"/>
      <c r="AZ107" s="168"/>
      <c r="BA107" s="168"/>
      <c r="BB107" s="168"/>
      <c r="BC107" s="168"/>
      <c r="BD107" s="168"/>
      <c r="BE107" s="168"/>
      <c r="BF107" s="168"/>
      <c r="BG107" s="168"/>
      <c r="BH107" s="168"/>
      <c r="BI107" s="168"/>
      <c r="BJ107" s="168"/>
      <c r="BK107" s="168"/>
      <c r="BL107" s="158"/>
      <c r="BM107" s="158"/>
      <c r="BN107" s="171"/>
      <c r="BO107" s="171" t="s">
        <v>102</v>
      </c>
    </row>
    <row r="108" s="144" customFormat="1" ht="22.5" customHeight="1" spans="1:67">
      <c r="A108" s="165">
        <v>103</v>
      </c>
      <c r="B108" s="166" t="s">
        <v>105</v>
      </c>
      <c r="C108" s="166" t="s">
        <v>193</v>
      </c>
      <c r="D108" s="166" t="s">
        <v>102</v>
      </c>
      <c r="E108" s="166" t="s">
        <v>102</v>
      </c>
      <c r="F108" s="174">
        <v>36.31</v>
      </c>
      <c r="G108" s="168">
        <f t="shared" si="25"/>
        <v>28.9002126962269</v>
      </c>
      <c r="H108" s="168">
        <f t="shared" si="26"/>
        <v>1049.366723</v>
      </c>
      <c r="I108" s="174">
        <v>2</v>
      </c>
      <c r="J108" s="166">
        <v>3</v>
      </c>
      <c r="K108" s="170"/>
      <c r="L108" s="168">
        <f t="shared" si="27"/>
        <v>217.86</v>
      </c>
      <c r="M108" s="168">
        <f t="shared" si="28"/>
        <v>0</v>
      </c>
      <c r="N108" s="170">
        <f t="shared" si="29"/>
        <v>0</v>
      </c>
      <c r="O108" s="166">
        <v>0</v>
      </c>
      <c r="P108" s="166">
        <v>0</v>
      </c>
      <c r="Q108" s="168">
        <f t="shared" si="30"/>
        <v>72.62</v>
      </c>
      <c r="R108" s="167">
        <v>1034.116523</v>
      </c>
      <c r="S108" s="167">
        <v>0</v>
      </c>
      <c r="T108" s="168">
        <f t="shared" si="31"/>
        <v>217.86</v>
      </c>
      <c r="U108" s="168">
        <f t="shared" si="32"/>
        <v>0</v>
      </c>
      <c r="V108" s="168">
        <f t="shared" si="33"/>
        <v>15.2502</v>
      </c>
      <c r="W108" s="171">
        <f t="shared" si="34"/>
        <v>0</v>
      </c>
      <c r="X108" s="168">
        <v>0</v>
      </c>
      <c r="Y108" s="173">
        <v>0</v>
      </c>
      <c r="Z108" s="166">
        <v>0</v>
      </c>
      <c r="AA108" s="171"/>
      <c r="AB108" s="175">
        <v>0</v>
      </c>
      <c r="AC108" s="175">
        <v>0</v>
      </c>
      <c r="AD108" s="168">
        <f t="shared" si="35"/>
        <v>0</v>
      </c>
      <c r="AE108" s="171">
        <f t="shared" si="36"/>
        <v>0</v>
      </c>
      <c r="AF108" s="175">
        <v>0</v>
      </c>
      <c r="AG108" s="167">
        <v>0</v>
      </c>
      <c r="AH108" s="172">
        <v>0</v>
      </c>
      <c r="AI108" s="175">
        <v>0</v>
      </c>
      <c r="AJ108" s="171">
        <f>L108*IF(I108=1,0.08,IF(I108=2,0.07,IF(I108=3,0.06)))</f>
        <v>15.2502</v>
      </c>
      <c r="AK108" s="175">
        <v>0</v>
      </c>
      <c r="AL108" s="171">
        <f t="shared" si="37"/>
        <v>0</v>
      </c>
      <c r="AM108" s="172">
        <v>0</v>
      </c>
      <c r="AN108" s="175">
        <v>0</v>
      </c>
      <c r="AO108" s="172">
        <v>0</v>
      </c>
      <c r="AP108" s="168">
        <f t="shared" si="38"/>
        <v>72.62</v>
      </c>
      <c r="AQ108" s="168">
        <f t="shared" si="39"/>
        <v>0.07262</v>
      </c>
      <c r="AR108" s="168">
        <f t="shared" si="40"/>
        <v>0.00103742857142857</v>
      </c>
      <c r="AS108" s="168">
        <f t="shared" si="41"/>
        <v>0.07262</v>
      </c>
      <c r="AT108" s="168">
        <f t="shared" si="42"/>
        <v>0.00132036363636364</v>
      </c>
      <c r="AU108" s="168">
        <f t="shared" si="45"/>
        <v>0.03631</v>
      </c>
      <c r="AV108" s="168">
        <f t="shared" si="43"/>
        <v>0.000453875</v>
      </c>
      <c r="AW108" s="168">
        <f t="shared" si="44"/>
        <v>0</v>
      </c>
      <c r="AX108" s="176">
        <v>0</v>
      </c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58"/>
      <c r="BM108" s="158"/>
      <c r="BN108" s="171"/>
      <c r="BO108" s="171" t="s">
        <v>102</v>
      </c>
    </row>
    <row r="109" s="144" customFormat="1" ht="22.5" customHeight="1" spans="1:67">
      <c r="A109" s="165">
        <v>104</v>
      </c>
      <c r="B109" s="166" t="s">
        <v>105</v>
      </c>
      <c r="C109" s="166" t="s">
        <v>194</v>
      </c>
      <c r="D109" s="166" t="s">
        <v>102</v>
      </c>
      <c r="E109" s="166" t="s">
        <v>102</v>
      </c>
      <c r="F109" s="174">
        <v>26.2</v>
      </c>
      <c r="G109" s="168">
        <f t="shared" si="25"/>
        <v>21.249996221374</v>
      </c>
      <c r="H109" s="168">
        <f t="shared" si="26"/>
        <v>556.749901</v>
      </c>
      <c r="I109" s="174">
        <v>2</v>
      </c>
      <c r="J109" s="166">
        <v>3</v>
      </c>
      <c r="K109" s="170"/>
      <c r="L109" s="168">
        <f t="shared" si="27"/>
        <v>157.2</v>
      </c>
      <c r="M109" s="168">
        <f t="shared" si="28"/>
        <v>0</v>
      </c>
      <c r="N109" s="170">
        <f t="shared" si="29"/>
        <v>0</v>
      </c>
      <c r="O109" s="166">
        <v>0</v>
      </c>
      <c r="P109" s="166">
        <v>0</v>
      </c>
      <c r="Q109" s="168">
        <f t="shared" si="30"/>
        <v>52.4</v>
      </c>
      <c r="R109" s="167">
        <v>556.749901</v>
      </c>
      <c r="S109" s="167">
        <v>0</v>
      </c>
      <c r="T109" s="168">
        <f t="shared" si="31"/>
        <v>157.2</v>
      </c>
      <c r="U109" s="168">
        <f t="shared" si="32"/>
        <v>0</v>
      </c>
      <c r="V109" s="168">
        <f t="shared" si="33"/>
        <v>0</v>
      </c>
      <c r="W109" s="171">
        <f t="shared" si="34"/>
        <v>0</v>
      </c>
      <c r="X109" s="168">
        <v>0</v>
      </c>
      <c r="Y109" s="173">
        <v>0</v>
      </c>
      <c r="Z109" s="166">
        <v>0</v>
      </c>
      <c r="AA109" s="171"/>
      <c r="AB109" s="175">
        <v>0</v>
      </c>
      <c r="AC109" s="175">
        <v>0</v>
      </c>
      <c r="AD109" s="168">
        <f t="shared" si="35"/>
        <v>0</v>
      </c>
      <c r="AE109" s="171">
        <f t="shared" si="36"/>
        <v>0</v>
      </c>
      <c r="AF109" s="175">
        <v>0</v>
      </c>
      <c r="AG109" s="167">
        <v>0</v>
      </c>
      <c r="AH109" s="172">
        <v>0</v>
      </c>
      <c r="AI109" s="175">
        <v>0</v>
      </c>
      <c r="AJ109" s="171">
        <v>0</v>
      </c>
      <c r="AK109" s="175">
        <v>0</v>
      </c>
      <c r="AL109" s="171">
        <f t="shared" si="37"/>
        <v>0</v>
      </c>
      <c r="AM109" s="172">
        <v>0</v>
      </c>
      <c r="AN109" s="175">
        <v>0</v>
      </c>
      <c r="AO109" s="172">
        <v>0</v>
      </c>
      <c r="AP109" s="168">
        <f t="shared" si="38"/>
        <v>52.4</v>
      </c>
      <c r="AQ109" s="168">
        <f t="shared" si="39"/>
        <v>0.0524</v>
      </c>
      <c r="AR109" s="168">
        <f t="shared" si="40"/>
        <v>0.000748571428571429</v>
      </c>
      <c r="AS109" s="168">
        <f t="shared" si="41"/>
        <v>0.0524</v>
      </c>
      <c r="AT109" s="168">
        <f t="shared" si="42"/>
        <v>0.000952727272727273</v>
      </c>
      <c r="AU109" s="168">
        <f t="shared" si="45"/>
        <v>0.0262</v>
      </c>
      <c r="AV109" s="168">
        <f t="shared" si="43"/>
        <v>0.0003275</v>
      </c>
      <c r="AW109" s="168">
        <f t="shared" si="44"/>
        <v>0</v>
      </c>
      <c r="AX109" s="176">
        <v>0</v>
      </c>
      <c r="AY109" s="168"/>
      <c r="AZ109" s="168"/>
      <c r="BA109" s="168"/>
      <c r="BB109" s="168"/>
      <c r="BC109" s="168"/>
      <c r="BD109" s="168"/>
      <c r="BE109" s="168"/>
      <c r="BF109" s="168"/>
      <c r="BG109" s="168"/>
      <c r="BH109" s="168"/>
      <c r="BI109" s="168"/>
      <c r="BJ109" s="168"/>
      <c r="BK109" s="168"/>
      <c r="BL109" s="158"/>
      <c r="BM109" s="158"/>
      <c r="BN109" s="171"/>
      <c r="BO109" s="171" t="s">
        <v>102</v>
      </c>
    </row>
    <row r="110" s="144" customFormat="1" ht="22.5" customHeight="1" spans="1:67">
      <c r="A110" s="165">
        <v>105</v>
      </c>
      <c r="B110" s="166" t="s">
        <v>105</v>
      </c>
      <c r="C110" s="166" t="s">
        <v>105</v>
      </c>
      <c r="D110" s="166" t="s">
        <v>99</v>
      </c>
      <c r="E110" s="166" t="s">
        <v>125</v>
      </c>
      <c r="F110" s="174">
        <v>782.92</v>
      </c>
      <c r="G110" s="168">
        <f t="shared" si="25"/>
        <v>82.0385160509886</v>
      </c>
      <c r="H110" s="168">
        <f t="shared" si="26"/>
        <v>64229.59498664</v>
      </c>
      <c r="I110" s="174">
        <v>2</v>
      </c>
      <c r="J110" s="166">
        <v>3</v>
      </c>
      <c r="K110" s="170"/>
      <c r="L110" s="168">
        <f t="shared" si="27"/>
        <v>11049.190352</v>
      </c>
      <c r="M110" s="168">
        <f t="shared" si="28"/>
        <v>6351.670352</v>
      </c>
      <c r="N110" s="170">
        <f t="shared" si="29"/>
        <v>2</v>
      </c>
      <c r="O110" s="166">
        <v>2</v>
      </c>
      <c r="P110" s="166">
        <v>0</v>
      </c>
      <c r="Q110" s="168">
        <f t="shared" si="30"/>
        <v>1565.84</v>
      </c>
      <c r="R110" s="167">
        <v>13292.162846</v>
      </c>
      <c r="S110" s="167">
        <v>0</v>
      </c>
      <c r="T110" s="168">
        <f t="shared" si="31"/>
        <v>4697.52</v>
      </c>
      <c r="U110" s="168">
        <f t="shared" si="32"/>
        <v>0</v>
      </c>
      <c r="V110" s="168">
        <f t="shared" si="33"/>
        <v>7125.11367664</v>
      </c>
      <c r="W110" s="171">
        <f t="shared" si="34"/>
        <v>0</v>
      </c>
      <c r="X110" s="168">
        <v>0</v>
      </c>
      <c r="Y110" s="173">
        <v>0</v>
      </c>
      <c r="Z110" s="166">
        <v>0</v>
      </c>
      <c r="AA110" s="171"/>
      <c r="AB110" s="175">
        <v>6351.670352</v>
      </c>
      <c r="AC110" s="175">
        <v>0</v>
      </c>
      <c r="AD110" s="168">
        <f t="shared" si="35"/>
        <v>0</v>
      </c>
      <c r="AE110" s="171">
        <f t="shared" si="36"/>
        <v>0</v>
      </c>
      <c r="AF110" s="175">
        <v>0</v>
      </c>
      <c r="AG110" s="167">
        <v>0</v>
      </c>
      <c r="AH110" s="172">
        <v>0</v>
      </c>
      <c r="AI110" s="175">
        <v>0</v>
      </c>
      <c r="AJ110" s="171">
        <f>L110*IF(I110=1,0.08,IF(I110=2,0.07,IF(I110=3,0.06)))</f>
        <v>773.44332464</v>
      </c>
      <c r="AK110" s="175">
        <v>4101.733815</v>
      </c>
      <c r="AL110" s="171">
        <f t="shared" si="37"/>
        <v>39710.584649</v>
      </c>
      <c r="AM110" s="172">
        <v>1880.658394</v>
      </c>
      <c r="AN110" s="175">
        <v>0</v>
      </c>
      <c r="AO110" s="172">
        <v>37829.926255</v>
      </c>
      <c r="AP110" s="168">
        <f t="shared" si="38"/>
        <v>1565.84</v>
      </c>
      <c r="AQ110" s="168">
        <f t="shared" si="39"/>
        <v>1.56584</v>
      </c>
      <c r="AR110" s="168">
        <f t="shared" si="40"/>
        <v>0.0223691428571429</v>
      </c>
      <c r="AS110" s="168">
        <f t="shared" si="41"/>
        <v>1.56584</v>
      </c>
      <c r="AT110" s="168">
        <f t="shared" si="42"/>
        <v>0.0284698181818182</v>
      </c>
      <c r="AU110" s="168">
        <f t="shared" si="45"/>
        <v>0.78292</v>
      </c>
      <c r="AV110" s="168">
        <f t="shared" si="43"/>
        <v>0.0097865</v>
      </c>
      <c r="AW110" s="168">
        <f t="shared" si="44"/>
        <v>0</v>
      </c>
      <c r="AX110" s="176">
        <v>11</v>
      </c>
      <c r="AY110" s="168"/>
      <c r="AZ110" s="168"/>
      <c r="BA110" s="168"/>
      <c r="BB110" s="168"/>
      <c r="BC110" s="168"/>
      <c r="BD110" s="168"/>
      <c r="BE110" s="168"/>
      <c r="BF110" s="168"/>
      <c r="BG110" s="168"/>
      <c r="BH110" s="168"/>
      <c r="BI110" s="168"/>
      <c r="BJ110" s="168"/>
      <c r="BK110" s="168"/>
      <c r="BL110" s="158"/>
      <c r="BM110" s="158"/>
      <c r="BN110" s="171"/>
      <c r="BO110" s="171" t="s">
        <v>102</v>
      </c>
    </row>
    <row r="111" s="144" customFormat="1" ht="22.5" customHeight="1" spans="1:67">
      <c r="A111" s="165">
        <v>106</v>
      </c>
      <c r="B111" s="166" t="s">
        <v>105</v>
      </c>
      <c r="C111" s="166" t="s">
        <v>105</v>
      </c>
      <c r="D111" s="166" t="s">
        <v>128</v>
      </c>
      <c r="E111" s="166" t="s">
        <v>99</v>
      </c>
      <c r="F111" s="174">
        <v>525.13</v>
      </c>
      <c r="G111" s="168">
        <f t="shared" si="25"/>
        <v>72.2340570203759</v>
      </c>
      <c r="H111" s="168">
        <f t="shared" si="26"/>
        <v>37932.27036311</v>
      </c>
      <c r="I111" s="174">
        <v>2</v>
      </c>
      <c r="J111" s="166">
        <v>3</v>
      </c>
      <c r="K111" s="170"/>
      <c r="L111" s="168">
        <f t="shared" si="27"/>
        <v>6039.111973</v>
      </c>
      <c r="M111" s="168">
        <f t="shared" si="28"/>
        <v>2888.331973</v>
      </c>
      <c r="N111" s="170">
        <f t="shared" si="29"/>
        <v>2</v>
      </c>
      <c r="O111" s="166">
        <v>2</v>
      </c>
      <c r="P111" s="166">
        <v>0</v>
      </c>
      <c r="Q111" s="168">
        <f t="shared" si="30"/>
        <v>1050.26</v>
      </c>
      <c r="R111" s="167">
        <v>8328.906982</v>
      </c>
      <c r="S111" s="167">
        <v>0</v>
      </c>
      <c r="T111" s="168">
        <f t="shared" si="31"/>
        <v>3150.78</v>
      </c>
      <c r="U111" s="168">
        <f t="shared" si="32"/>
        <v>0</v>
      </c>
      <c r="V111" s="168">
        <f t="shared" si="33"/>
        <v>3311.06981111</v>
      </c>
      <c r="W111" s="171">
        <f t="shared" si="34"/>
        <v>0</v>
      </c>
      <c r="X111" s="168">
        <v>0</v>
      </c>
      <c r="Y111" s="173">
        <v>0</v>
      </c>
      <c r="Z111" s="166">
        <v>0</v>
      </c>
      <c r="AA111" s="171"/>
      <c r="AB111" s="175">
        <v>2888.331973</v>
      </c>
      <c r="AC111" s="175">
        <v>0</v>
      </c>
      <c r="AD111" s="168">
        <f t="shared" si="35"/>
        <v>0</v>
      </c>
      <c r="AE111" s="171">
        <f t="shared" si="36"/>
        <v>0</v>
      </c>
      <c r="AF111" s="175">
        <v>0</v>
      </c>
      <c r="AG111" s="167">
        <v>0</v>
      </c>
      <c r="AH111" s="172">
        <v>0</v>
      </c>
      <c r="AI111" s="175">
        <v>0</v>
      </c>
      <c r="AJ111" s="171">
        <f>L111*IF(I111=1,0.08,IF(I111=2,0.07,IF(I111=3,0.06)))</f>
        <v>422.73783811</v>
      </c>
      <c r="AK111" s="175">
        <v>4224.884353</v>
      </c>
      <c r="AL111" s="171">
        <f t="shared" si="37"/>
        <v>22067.409217</v>
      </c>
      <c r="AM111" s="172">
        <v>1387.39291</v>
      </c>
      <c r="AN111" s="175">
        <v>0</v>
      </c>
      <c r="AO111" s="172">
        <v>20680.016307</v>
      </c>
      <c r="AP111" s="168">
        <f t="shared" si="38"/>
        <v>1050.26</v>
      </c>
      <c r="AQ111" s="168">
        <f t="shared" si="39"/>
        <v>1.05026</v>
      </c>
      <c r="AR111" s="168">
        <f t="shared" si="40"/>
        <v>0.0150037142857143</v>
      </c>
      <c r="AS111" s="168">
        <f t="shared" si="41"/>
        <v>1.05026</v>
      </c>
      <c r="AT111" s="168">
        <f t="shared" si="42"/>
        <v>0.0190956363636364</v>
      </c>
      <c r="AU111" s="168">
        <f t="shared" si="45"/>
        <v>0.52513</v>
      </c>
      <c r="AV111" s="168">
        <f t="shared" si="43"/>
        <v>0.006564125</v>
      </c>
      <c r="AW111" s="168">
        <f t="shared" si="44"/>
        <v>0</v>
      </c>
      <c r="AX111" s="176">
        <v>8</v>
      </c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58"/>
      <c r="BM111" s="158"/>
      <c r="BN111" s="171"/>
      <c r="BO111" s="171" t="s">
        <v>102</v>
      </c>
    </row>
    <row r="112" s="144" customFormat="1" ht="22.5" customHeight="1" spans="1:67">
      <c r="A112" s="165">
        <v>107</v>
      </c>
      <c r="B112" s="166" t="s">
        <v>105</v>
      </c>
      <c r="C112" s="166" t="s">
        <v>105</v>
      </c>
      <c r="D112" s="166" t="s">
        <v>195</v>
      </c>
      <c r="E112" s="166" t="s">
        <v>128</v>
      </c>
      <c r="F112" s="174">
        <v>49.79</v>
      </c>
      <c r="G112" s="168">
        <f t="shared" si="25"/>
        <v>29.7144135732075</v>
      </c>
      <c r="H112" s="168">
        <f t="shared" si="26"/>
        <v>1479.48065181</v>
      </c>
      <c r="I112" s="174">
        <v>2</v>
      </c>
      <c r="J112" s="166">
        <v>3</v>
      </c>
      <c r="K112" s="170"/>
      <c r="L112" s="168">
        <f t="shared" si="27"/>
        <v>644.705583</v>
      </c>
      <c r="M112" s="168">
        <f t="shared" si="28"/>
        <v>345.965583</v>
      </c>
      <c r="N112" s="170">
        <f t="shared" si="29"/>
        <v>2</v>
      </c>
      <c r="O112" s="166">
        <v>2</v>
      </c>
      <c r="P112" s="166">
        <v>0</v>
      </c>
      <c r="Q112" s="168">
        <f t="shared" si="30"/>
        <v>99.58</v>
      </c>
      <c r="R112" s="167">
        <v>901.332914</v>
      </c>
      <c r="S112" s="167">
        <v>0</v>
      </c>
      <c r="T112" s="168">
        <f t="shared" si="31"/>
        <v>298.74</v>
      </c>
      <c r="U112" s="168">
        <f t="shared" si="32"/>
        <v>0</v>
      </c>
      <c r="V112" s="168">
        <f t="shared" si="33"/>
        <v>391.09497381</v>
      </c>
      <c r="W112" s="171">
        <f t="shared" si="34"/>
        <v>0</v>
      </c>
      <c r="X112" s="168">
        <v>0</v>
      </c>
      <c r="Y112" s="173">
        <v>0</v>
      </c>
      <c r="Z112" s="166">
        <v>0</v>
      </c>
      <c r="AA112" s="171"/>
      <c r="AB112" s="175">
        <v>345.965583</v>
      </c>
      <c r="AC112" s="175">
        <v>0</v>
      </c>
      <c r="AD112" s="168">
        <f t="shared" si="35"/>
        <v>0</v>
      </c>
      <c r="AE112" s="171">
        <f t="shared" si="36"/>
        <v>0</v>
      </c>
      <c r="AF112" s="175">
        <v>0</v>
      </c>
      <c r="AG112" s="167">
        <v>0</v>
      </c>
      <c r="AH112" s="172">
        <v>0</v>
      </c>
      <c r="AI112" s="175">
        <v>0</v>
      </c>
      <c r="AJ112" s="171">
        <f>L112*IF(I112=1,0.08,IF(I112=2,0.07,IF(I112=3,0.06)))</f>
        <v>45.12939081</v>
      </c>
      <c r="AK112" s="175">
        <v>0</v>
      </c>
      <c r="AL112" s="171">
        <f t="shared" si="37"/>
        <v>187.052764</v>
      </c>
      <c r="AM112" s="172">
        <v>0</v>
      </c>
      <c r="AN112" s="175">
        <v>0</v>
      </c>
      <c r="AO112" s="172">
        <v>187.052764</v>
      </c>
      <c r="AP112" s="168">
        <f t="shared" si="38"/>
        <v>99.58</v>
      </c>
      <c r="AQ112" s="168">
        <f t="shared" si="39"/>
        <v>0.09958</v>
      </c>
      <c r="AR112" s="168">
        <f t="shared" si="40"/>
        <v>0.00142257142857143</v>
      </c>
      <c r="AS112" s="168">
        <f t="shared" si="41"/>
        <v>0.09958</v>
      </c>
      <c r="AT112" s="168">
        <f t="shared" si="42"/>
        <v>0.00181054545454545</v>
      </c>
      <c r="AU112" s="168">
        <f t="shared" si="45"/>
        <v>0.04979</v>
      </c>
      <c r="AV112" s="168">
        <f t="shared" si="43"/>
        <v>0.000622375</v>
      </c>
      <c r="AW112" s="168">
        <f t="shared" si="44"/>
        <v>0</v>
      </c>
      <c r="AX112" s="176">
        <v>0</v>
      </c>
      <c r="AY112" s="168"/>
      <c r="AZ112" s="168"/>
      <c r="BA112" s="168"/>
      <c r="BB112" s="168"/>
      <c r="BC112" s="168"/>
      <c r="BD112" s="168"/>
      <c r="BE112" s="168"/>
      <c r="BF112" s="168"/>
      <c r="BG112" s="168"/>
      <c r="BH112" s="168"/>
      <c r="BI112" s="168"/>
      <c r="BJ112" s="168"/>
      <c r="BK112" s="168"/>
      <c r="BL112" s="158"/>
      <c r="BM112" s="158"/>
      <c r="BN112" s="171"/>
      <c r="BO112" s="171" t="s">
        <v>102</v>
      </c>
    </row>
    <row r="113" s="144" customFormat="1" ht="22.5" customHeight="1" spans="1:67">
      <c r="A113" s="165">
        <v>108</v>
      </c>
      <c r="B113" s="166" t="s">
        <v>105</v>
      </c>
      <c r="C113" s="166" t="s">
        <v>196</v>
      </c>
      <c r="D113" s="166" t="s">
        <v>102</v>
      </c>
      <c r="E113" s="166" t="s">
        <v>102</v>
      </c>
      <c r="F113" s="174">
        <v>37.26</v>
      </c>
      <c r="G113" s="168">
        <f t="shared" si="25"/>
        <v>18.4016143048846</v>
      </c>
      <c r="H113" s="168">
        <f t="shared" si="26"/>
        <v>685.644149</v>
      </c>
      <c r="I113" s="174">
        <v>2</v>
      </c>
      <c r="J113" s="166">
        <v>3</v>
      </c>
      <c r="K113" s="170"/>
      <c r="L113" s="168">
        <f t="shared" si="27"/>
        <v>223.56</v>
      </c>
      <c r="M113" s="168">
        <f t="shared" si="28"/>
        <v>0</v>
      </c>
      <c r="N113" s="170">
        <f t="shared" si="29"/>
        <v>0</v>
      </c>
      <c r="O113" s="166">
        <v>0</v>
      </c>
      <c r="P113" s="166">
        <v>0</v>
      </c>
      <c r="Q113" s="168">
        <f t="shared" si="30"/>
        <v>74.52</v>
      </c>
      <c r="R113" s="167">
        <v>669.994949</v>
      </c>
      <c r="S113" s="167">
        <v>0</v>
      </c>
      <c r="T113" s="168">
        <f t="shared" si="31"/>
        <v>223.56</v>
      </c>
      <c r="U113" s="168">
        <f t="shared" si="32"/>
        <v>0</v>
      </c>
      <c r="V113" s="168">
        <f t="shared" si="33"/>
        <v>15.6492</v>
      </c>
      <c r="W113" s="171">
        <f t="shared" si="34"/>
        <v>0</v>
      </c>
      <c r="X113" s="168">
        <v>0</v>
      </c>
      <c r="Y113" s="173">
        <v>0</v>
      </c>
      <c r="Z113" s="166">
        <v>0</v>
      </c>
      <c r="AA113" s="171"/>
      <c r="AB113" s="175">
        <v>0</v>
      </c>
      <c r="AC113" s="175">
        <v>0</v>
      </c>
      <c r="AD113" s="168">
        <f t="shared" si="35"/>
        <v>0</v>
      </c>
      <c r="AE113" s="171">
        <f t="shared" si="36"/>
        <v>0</v>
      </c>
      <c r="AF113" s="175">
        <v>0</v>
      </c>
      <c r="AG113" s="167">
        <v>0</v>
      </c>
      <c r="AH113" s="172">
        <v>0</v>
      </c>
      <c r="AI113" s="175">
        <v>0</v>
      </c>
      <c r="AJ113" s="171">
        <f>L113*IF(I113=1,0.08,IF(I113=2,0.07,IF(I113=3,0.06)))</f>
        <v>15.6492</v>
      </c>
      <c r="AK113" s="175">
        <v>0</v>
      </c>
      <c r="AL113" s="171">
        <f t="shared" si="37"/>
        <v>0</v>
      </c>
      <c r="AM113" s="172">
        <v>0</v>
      </c>
      <c r="AN113" s="175">
        <v>0</v>
      </c>
      <c r="AO113" s="172">
        <v>0</v>
      </c>
      <c r="AP113" s="168">
        <f t="shared" si="38"/>
        <v>74.52</v>
      </c>
      <c r="AQ113" s="168">
        <f t="shared" si="39"/>
        <v>0.07452</v>
      </c>
      <c r="AR113" s="168">
        <f t="shared" si="40"/>
        <v>0.00106457142857143</v>
      </c>
      <c r="AS113" s="168">
        <f t="shared" si="41"/>
        <v>0.07452</v>
      </c>
      <c r="AT113" s="168">
        <f t="shared" si="42"/>
        <v>0.00135490909090909</v>
      </c>
      <c r="AU113" s="168">
        <f t="shared" si="45"/>
        <v>0.03726</v>
      </c>
      <c r="AV113" s="168">
        <f t="shared" si="43"/>
        <v>0.00046575</v>
      </c>
      <c r="AW113" s="168">
        <f t="shared" si="44"/>
        <v>0</v>
      </c>
      <c r="AX113" s="176">
        <v>0</v>
      </c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8"/>
      <c r="BL113" s="158"/>
      <c r="BM113" s="158"/>
      <c r="BN113" s="171"/>
      <c r="BO113" s="171" t="s">
        <v>102</v>
      </c>
    </row>
    <row r="114" s="144" customFormat="1" ht="22.5" customHeight="1" spans="1:67">
      <c r="A114" s="165">
        <v>109</v>
      </c>
      <c r="B114" s="166" t="s">
        <v>154</v>
      </c>
      <c r="C114" s="166" t="s">
        <v>154</v>
      </c>
      <c r="D114" s="166" t="s">
        <v>129</v>
      </c>
      <c r="E114" s="166" t="s">
        <v>153</v>
      </c>
      <c r="F114" s="174">
        <v>288.32</v>
      </c>
      <c r="G114" s="168">
        <f t="shared" si="25"/>
        <v>49.9168083256798</v>
      </c>
      <c r="H114" s="168">
        <f t="shared" si="26"/>
        <v>14392.01417646</v>
      </c>
      <c r="I114" s="174">
        <v>2</v>
      </c>
      <c r="J114" s="166">
        <v>2</v>
      </c>
      <c r="K114" s="166" t="s">
        <v>107</v>
      </c>
      <c r="L114" s="168">
        <f t="shared" si="27"/>
        <v>11932.205978</v>
      </c>
      <c r="M114" s="168">
        <f t="shared" si="28"/>
        <v>8819.504471</v>
      </c>
      <c r="N114" s="170">
        <f t="shared" si="29"/>
        <v>0</v>
      </c>
      <c r="O114" s="166">
        <v>0</v>
      </c>
      <c r="P114" s="166">
        <v>0</v>
      </c>
      <c r="Q114" s="168">
        <f t="shared" si="30"/>
        <v>576.64</v>
      </c>
      <c r="R114" s="167">
        <v>2974.812616</v>
      </c>
      <c r="S114" s="167">
        <v>0</v>
      </c>
      <c r="T114" s="168">
        <f t="shared" si="31"/>
        <v>1729.92</v>
      </c>
      <c r="U114" s="168">
        <f t="shared" si="32"/>
        <v>0</v>
      </c>
      <c r="V114" s="168">
        <f t="shared" si="33"/>
        <v>9654.75888946</v>
      </c>
      <c r="W114" s="171">
        <f t="shared" si="34"/>
        <v>3</v>
      </c>
      <c r="X114" s="168">
        <v>0</v>
      </c>
      <c r="Y114" s="173">
        <v>1382.781507</v>
      </c>
      <c r="Z114" s="166">
        <v>1</v>
      </c>
      <c r="AA114" s="171"/>
      <c r="AB114" s="175">
        <v>7876.246145</v>
      </c>
      <c r="AC114" s="175">
        <v>471.629163</v>
      </c>
      <c r="AD114" s="168">
        <f t="shared" si="35"/>
        <v>943.258326</v>
      </c>
      <c r="AE114" s="171">
        <f t="shared" si="36"/>
        <v>487.084352</v>
      </c>
      <c r="AF114" s="175">
        <v>15.455189</v>
      </c>
      <c r="AG114" s="167">
        <v>471.629163</v>
      </c>
      <c r="AH114" s="172">
        <v>0</v>
      </c>
      <c r="AI114" s="175">
        <v>0</v>
      </c>
      <c r="AJ114" s="171">
        <f>L114*IF(I114=1,0.08,IF(I114=2,0.07,IF(I114=3,0.06)))</f>
        <v>835.25441846</v>
      </c>
      <c r="AK114" s="175">
        <v>0</v>
      </c>
      <c r="AL114" s="171">
        <f t="shared" si="37"/>
        <v>379.661164</v>
      </c>
      <c r="AM114" s="172">
        <v>0</v>
      </c>
      <c r="AN114" s="175">
        <v>0</v>
      </c>
      <c r="AO114" s="172">
        <v>379.661164</v>
      </c>
      <c r="AP114" s="168">
        <f t="shared" si="38"/>
        <v>576.64</v>
      </c>
      <c r="AQ114" s="168">
        <f t="shared" si="39"/>
        <v>0.57664</v>
      </c>
      <c r="AR114" s="168">
        <f t="shared" si="40"/>
        <v>0.00823771428571429</v>
      </c>
      <c r="AS114" s="168">
        <f t="shared" si="41"/>
        <v>0.57664</v>
      </c>
      <c r="AT114" s="168">
        <f t="shared" si="42"/>
        <v>0.0104843636363636</v>
      </c>
      <c r="AU114" s="168">
        <f>Q114/1000/2*IF(I114=1,2,IF(I114=2,2,IF(I114=3,1,IF(I114=4,0))))</f>
        <v>0.57664</v>
      </c>
      <c r="AV114" s="168">
        <f t="shared" si="43"/>
        <v>0.007208</v>
      </c>
      <c r="AW114" s="168">
        <f t="shared" si="44"/>
        <v>0.57664</v>
      </c>
      <c r="AX114" s="176">
        <v>14</v>
      </c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8"/>
      <c r="BL114" s="158"/>
      <c r="BM114" s="158"/>
      <c r="BN114" s="171"/>
      <c r="BO114" s="171" t="s">
        <v>102</v>
      </c>
    </row>
    <row r="115" s="144" customFormat="1" ht="22.5" customHeight="1" spans="1:67">
      <c r="A115" s="165">
        <v>110</v>
      </c>
      <c r="B115" s="166" t="s">
        <v>165</v>
      </c>
      <c r="C115" s="166" t="s">
        <v>165</v>
      </c>
      <c r="D115" s="166" t="s">
        <v>197</v>
      </c>
      <c r="E115" s="166" t="s">
        <v>157</v>
      </c>
      <c r="F115" s="174">
        <f>2445.67+290</f>
        <v>2735.67</v>
      </c>
      <c r="G115" s="168">
        <f t="shared" si="25"/>
        <v>57.5456734860102</v>
      </c>
      <c r="H115" s="168">
        <f t="shared" si="26"/>
        <v>157425.972585473</v>
      </c>
      <c r="I115" s="174">
        <v>3</v>
      </c>
      <c r="J115" s="166">
        <v>3</v>
      </c>
      <c r="K115" s="170"/>
      <c r="L115" s="168">
        <f t="shared" si="27"/>
        <v>45902.2892959759</v>
      </c>
      <c r="M115" s="168">
        <f t="shared" si="28"/>
        <v>10734.3017936591</v>
      </c>
      <c r="N115" s="170">
        <f t="shared" si="29"/>
        <v>2</v>
      </c>
      <c r="O115" s="166">
        <v>2</v>
      </c>
      <c r="P115" s="166">
        <v>0</v>
      </c>
      <c r="Q115" s="168">
        <f t="shared" si="30"/>
        <v>5471.34</v>
      </c>
      <c r="R115" s="167">
        <f>42718.801013+290*(42718.8/2445.67)</f>
        <v>47784.2644647331</v>
      </c>
      <c r="S115" s="167">
        <v>0</v>
      </c>
      <c r="T115" s="168">
        <f t="shared" si="31"/>
        <v>16414.02</v>
      </c>
      <c r="U115" s="168">
        <f t="shared" si="32"/>
        <v>0</v>
      </c>
      <c r="V115" s="168">
        <f t="shared" si="33"/>
        <v>10734.3017936591</v>
      </c>
      <c r="W115" s="171">
        <f t="shared" si="34"/>
        <v>3</v>
      </c>
      <c r="X115" s="168">
        <v>0</v>
      </c>
      <c r="Y115" s="173">
        <f>16765.916457+290*(16765.92/2445.67)</f>
        <v>18753.9675023168</v>
      </c>
      <c r="Z115" s="166">
        <v>1</v>
      </c>
      <c r="AA115" s="171"/>
      <c r="AB115" s="175">
        <v>1079.350372</v>
      </c>
      <c r="AC115" s="175">
        <f>4315.729768+290*(4315.73/2445.67)</f>
        <v>4827.47571082957</v>
      </c>
      <c r="AD115" s="168">
        <f t="shared" si="35"/>
        <v>9654.95142165914</v>
      </c>
      <c r="AE115" s="171">
        <f t="shared" si="36"/>
        <v>5182.03060809654</v>
      </c>
      <c r="AF115" s="175">
        <v>0</v>
      </c>
      <c r="AG115" s="167">
        <f>4315.729768+290*(4315.73/2445.67)</f>
        <v>4827.47571082957</v>
      </c>
      <c r="AH115" s="172">
        <v>0</v>
      </c>
      <c r="AI115" s="175">
        <f>316.969573+290*(316.97/2445.67)</f>
        <v>354.55489726697</v>
      </c>
      <c r="AJ115" s="171">
        <v>0</v>
      </c>
      <c r="AK115" s="175">
        <v>1078.545666</v>
      </c>
      <c r="AL115" s="171">
        <f t="shared" si="37"/>
        <v>79074.8931587644</v>
      </c>
      <c r="AM115" s="172">
        <f>6011.544682+290*(6011.54/2445.67)</f>
        <v>6724.37454048459</v>
      </c>
      <c r="AN115" s="175">
        <v>0</v>
      </c>
      <c r="AO115" s="172">
        <f>64680.861878+290*(64680.86/2445.67)</f>
        <v>72350.5186182798</v>
      </c>
      <c r="AP115" s="168">
        <f t="shared" si="38"/>
        <v>5471.34</v>
      </c>
      <c r="AQ115" s="168">
        <f t="shared" si="39"/>
        <v>5.47134</v>
      </c>
      <c r="AR115" s="168">
        <f t="shared" si="40"/>
        <v>0.078162</v>
      </c>
      <c r="AS115" s="168">
        <f t="shared" si="41"/>
        <v>0</v>
      </c>
      <c r="AT115" s="168">
        <f t="shared" si="42"/>
        <v>0</v>
      </c>
      <c r="AU115" s="168">
        <f>Q115/1000/2*IF(I115=1,2,IF(I115=2,1,IF(I115=3,1,IF(I115=4,0))))</f>
        <v>2.73567</v>
      </c>
      <c r="AV115" s="168">
        <f t="shared" si="43"/>
        <v>0.034195875</v>
      </c>
      <c r="AW115" s="168">
        <f t="shared" si="44"/>
        <v>5.47134</v>
      </c>
      <c r="AX115" s="176">
        <v>0</v>
      </c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58"/>
      <c r="BM115" s="158"/>
      <c r="BN115" s="171"/>
      <c r="BO115" s="171" t="s">
        <v>102</v>
      </c>
    </row>
    <row r="116" s="144" customFormat="1" ht="22.5" customHeight="1" spans="1:67">
      <c r="A116" s="165">
        <v>111</v>
      </c>
      <c r="B116" s="166" t="s">
        <v>175</v>
      </c>
      <c r="C116" s="166" t="s">
        <v>175</v>
      </c>
      <c r="D116" s="166" t="s">
        <v>103</v>
      </c>
      <c r="E116" s="166" t="s">
        <v>110</v>
      </c>
      <c r="F116" s="174">
        <v>364.22</v>
      </c>
      <c r="G116" s="168">
        <f t="shared" si="25"/>
        <v>20.2787271649003</v>
      </c>
      <c r="H116" s="168">
        <f t="shared" si="26"/>
        <v>7385.918008</v>
      </c>
      <c r="I116" s="174">
        <v>3</v>
      </c>
      <c r="J116" s="174">
        <v>3</v>
      </c>
      <c r="K116" s="170"/>
      <c r="L116" s="168">
        <f t="shared" si="27"/>
        <v>3918.391709</v>
      </c>
      <c r="M116" s="168">
        <f t="shared" si="28"/>
        <v>1733.071709</v>
      </c>
      <c r="N116" s="170">
        <f t="shared" si="29"/>
        <v>2</v>
      </c>
      <c r="O116" s="166">
        <v>2</v>
      </c>
      <c r="P116" s="166">
        <v>0</v>
      </c>
      <c r="Q116" s="168">
        <f t="shared" si="30"/>
        <v>728.44</v>
      </c>
      <c r="R116" s="167">
        <v>5652.846299</v>
      </c>
      <c r="S116" s="167">
        <v>0</v>
      </c>
      <c r="T116" s="168">
        <f t="shared" si="31"/>
        <v>2185.32</v>
      </c>
      <c r="U116" s="168">
        <f t="shared" si="32"/>
        <v>0</v>
      </c>
      <c r="V116" s="168">
        <f t="shared" si="33"/>
        <v>1733.071709</v>
      </c>
      <c r="W116" s="171">
        <f t="shared" si="34"/>
        <v>0</v>
      </c>
      <c r="X116" s="168">
        <v>0</v>
      </c>
      <c r="Y116" s="173">
        <v>0</v>
      </c>
      <c r="Z116" s="166">
        <v>0</v>
      </c>
      <c r="AA116" s="171"/>
      <c r="AB116" s="175">
        <v>1733.071709</v>
      </c>
      <c r="AC116" s="175">
        <v>0</v>
      </c>
      <c r="AD116" s="168">
        <f t="shared" si="35"/>
        <v>0</v>
      </c>
      <c r="AE116" s="171">
        <f t="shared" si="36"/>
        <v>0</v>
      </c>
      <c r="AF116" s="175">
        <v>0</v>
      </c>
      <c r="AG116" s="167">
        <v>0</v>
      </c>
      <c r="AH116" s="172">
        <v>0</v>
      </c>
      <c r="AI116" s="175">
        <v>0</v>
      </c>
      <c r="AJ116" s="171">
        <v>0</v>
      </c>
      <c r="AK116" s="175">
        <v>0</v>
      </c>
      <c r="AL116" s="171">
        <f t="shared" si="37"/>
        <v>0</v>
      </c>
      <c r="AM116" s="172">
        <v>0</v>
      </c>
      <c r="AN116" s="175">
        <v>0</v>
      </c>
      <c r="AO116" s="172">
        <v>0</v>
      </c>
      <c r="AP116" s="168">
        <f t="shared" si="38"/>
        <v>728.44</v>
      </c>
      <c r="AQ116" s="168">
        <f t="shared" si="39"/>
        <v>0.72844</v>
      </c>
      <c r="AR116" s="168">
        <f t="shared" si="40"/>
        <v>0.0104062857142857</v>
      </c>
      <c r="AS116" s="168">
        <f t="shared" si="41"/>
        <v>0</v>
      </c>
      <c r="AT116" s="168">
        <f t="shared" si="42"/>
        <v>0</v>
      </c>
      <c r="AU116" s="168">
        <f t="shared" ref="AU116:AU157" si="46">Q116/1000/2*IF(I116=1,2,IF(I116=2,1,IF(I116=3,1,IF(I116=4,0))))</f>
        <v>0.36422</v>
      </c>
      <c r="AV116" s="168">
        <f t="shared" si="43"/>
        <v>0.00455275</v>
      </c>
      <c r="AW116" s="168">
        <f t="shared" si="44"/>
        <v>0</v>
      </c>
      <c r="AX116" s="176">
        <v>0</v>
      </c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58"/>
      <c r="BM116" s="158"/>
      <c r="BN116" s="171"/>
      <c r="BO116" s="171" t="s">
        <v>102</v>
      </c>
    </row>
    <row r="117" s="144" customFormat="1" ht="22.5" customHeight="1" spans="1:67">
      <c r="A117" s="165">
        <v>112</v>
      </c>
      <c r="B117" s="166" t="s">
        <v>175</v>
      </c>
      <c r="C117" s="166" t="s">
        <v>175</v>
      </c>
      <c r="D117" s="166" t="s">
        <v>101</v>
      </c>
      <c r="E117" s="166" t="s">
        <v>103</v>
      </c>
      <c r="F117" s="174">
        <v>294.97</v>
      </c>
      <c r="G117" s="168">
        <f t="shared" si="25"/>
        <v>15.7909384750992</v>
      </c>
      <c r="H117" s="168">
        <f t="shared" si="26"/>
        <v>4657.853122</v>
      </c>
      <c r="I117" s="174">
        <v>3</v>
      </c>
      <c r="J117" s="174">
        <v>3</v>
      </c>
      <c r="K117" s="170"/>
      <c r="L117" s="168">
        <f t="shared" si="27"/>
        <v>1892.547189</v>
      </c>
      <c r="M117" s="168">
        <f t="shared" si="28"/>
        <v>122.727189</v>
      </c>
      <c r="N117" s="170">
        <f t="shared" si="29"/>
        <v>2</v>
      </c>
      <c r="O117" s="166">
        <v>2</v>
      </c>
      <c r="P117" s="166">
        <v>0</v>
      </c>
      <c r="Q117" s="168">
        <f t="shared" si="30"/>
        <v>589.94</v>
      </c>
      <c r="R117" s="167">
        <v>4535.125933</v>
      </c>
      <c r="S117" s="167">
        <v>0</v>
      </c>
      <c r="T117" s="168">
        <f t="shared" si="31"/>
        <v>1769.82</v>
      </c>
      <c r="U117" s="168">
        <f t="shared" si="32"/>
        <v>0</v>
      </c>
      <c r="V117" s="168">
        <f t="shared" si="33"/>
        <v>122.727189</v>
      </c>
      <c r="W117" s="171">
        <f t="shared" si="34"/>
        <v>0</v>
      </c>
      <c r="X117" s="168">
        <v>0</v>
      </c>
      <c r="Y117" s="173">
        <v>0</v>
      </c>
      <c r="Z117" s="166">
        <v>0</v>
      </c>
      <c r="AA117" s="171"/>
      <c r="AB117" s="175">
        <v>122.727189</v>
      </c>
      <c r="AC117" s="175">
        <v>0</v>
      </c>
      <c r="AD117" s="168">
        <f t="shared" si="35"/>
        <v>0</v>
      </c>
      <c r="AE117" s="171">
        <f t="shared" si="36"/>
        <v>0</v>
      </c>
      <c r="AF117" s="175">
        <v>0</v>
      </c>
      <c r="AG117" s="167">
        <v>0</v>
      </c>
      <c r="AH117" s="172">
        <v>0</v>
      </c>
      <c r="AI117" s="175">
        <v>0</v>
      </c>
      <c r="AJ117" s="171">
        <v>0</v>
      </c>
      <c r="AK117" s="175">
        <v>0</v>
      </c>
      <c r="AL117" s="171">
        <f t="shared" si="37"/>
        <v>0</v>
      </c>
      <c r="AM117" s="172">
        <v>0</v>
      </c>
      <c r="AN117" s="175">
        <v>0</v>
      </c>
      <c r="AO117" s="172">
        <v>0</v>
      </c>
      <c r="AP117" s="168">
        <f t="shared" si="38"/>
        <v>589.94</v>
      </c>
      <c r="AQ117" s="168">
        <f t="shared" si="39"/>
        <v>0.58994</v>
      </c>
      <c r="AR117" s="168">
        <f t="shared" si="40"/>
        <v>0.00842771428571429</v>
      </c>
      <c r="AS117" s="168">
        <f t="shared" si="41"/>
        <v>0</v>
      </c>
      <c r="AT117" s="168">
        <f t="shared" si="42"/>
        <v>0</v>
      </c>
      <c r="AU117" s="168">
        <f t="shared" si="46"/>
        <v>0.29497</v>
      </c>
      <c r="AV117" s="168">
        <f t="shared" si="43"/>
        <v>0.003687125</v>
      </c>
      <c r="AW117" s="168">
        <f t="shared" si="44"/>
        <v>0</v>
      </c>
      <c r="AX117" s="176">
        <v>0</v>
      </c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58"/>
      <c r="BM117" s="158"/>
      <c r="BN117" s="171"/>
      <c r="BO117" s="171" t="s">
        <v>102</v>
      </c>
    </row>
    <row r="118" s="144" customFormat="1" ht="22.5" customHeight="1" spans="1:67">
      <c r="A118" s="165">
        <v>113</v>
      </c>
      <c r="B118" s="166" t="s">
        <v>175</v>
      </c>
      <c r="C118" s="166" t="s">
        <v>175</v>
      </c>
      <c r="D118" s="166" t="s">
        <v>100</v>
      </c>
      <c r="E118" s="166" t="s">
        <v>101</v>
      </c>
      <c r="F118" s="174">
        <v>336.89</v>
      </c>
      <c r="G118" s="168">
        <f t="shared" si="25"/>
        <v>31.4010041437858</v>
      </c>
      <c r="H118" s="168">
        <f t="shared" si="26"/>
        <v>10578.684286</v>
      </c>
      <c r="I118" s="174">
        <v>3</v>
      </c>
      <c r="J118" s="174">
        <v>3</v>
      </c>
      <c r="K118" s="170"/>
      <c r="L118" s="168">
        <f t="shared" si="27"/>
        <v>2110.226861</v>
      </c>
      <c r="M118" s="168">
        <f t="shared" si="28"/>
        <v>88.886861</v>
      </c>
      <c r="N118" s="170">
        <f t="shared" si="29"/>
        <v>2</v>
      </c>
      <c r="O118" s="166">
        <v>2</v>
      </c>
      <c r="P118" s="166">
        <v>0</v>
      </c>
      <c r="Q118" s="168">
        <f t="shared" si="30"/>
        <v>673.78</v>
      </c>
      <c r="R118" s="167">
        <v>5061.927214</v>
      </c>
      <c r="S118" s="167">
        <v>0</v>
      </c>
      <c r="T118" s="168">
        <f t="shared" si="31"/>
        <v>2021.34</v>
      </c>
      <c r="U118" s="168">
        <f t="shared" si="32"/>
        <v>0</v>
      </c>
      <c r="V118" s="168">
        <f t="shared" si="33"/>
        <v>88.886861</v>
      </c>
      <c r="W118" s="171">
        <f t="shared" si="34"/>
        <v>0</v>
      </c>
      <c r="X118" s="168">
        <v>0</v>
      </c>
      <c r="Y118" s="173">
        <v>0</v>
      </c>
      <c r="Z118" s="166">
        <v>0</v>
      </c>
      <c r="AA118" s="171"/>
      <c r="AB118" s="175">
        <v>88.886861</v>
      </c>
      <c r="AC118" s="175">
        <v>0</v>
      </c>
      <c r="AD118" s="168">
        <f t="shared" si="35"/>
        <v>0</v>
      </c>
      <c r="AE118" s="171">
        <f t="shared" si="36"/>
        <v>0</v>
      </c>
      <c r="AF118" s="175">
        <v>0</v>
      </c>
      <c r="AG118" s="167">
        <v>0</v>
      </c>
      <c r="AH118" s="172">
        <v>0</v>
      </c>
      <c r="AI118" s="175">
        <v>0</v>
      </c>
      <c r="AJ118" s="171">
        <v>0</v>
      </c>
      <c r="AK118" s="175">
        <v>0</v>
      </c>
      <c r="AL118" s="171">
        <f t="shared" si="37"/>
        <v>5427.870211</v>
      </c>
      <c r="AM118" s="172">
        <v>0</v>
      </c>
      <c r="AN118" s="175">
        <v>0</v>
      </c>
      <c r="AO118" s="172">
        <v>5427.870211</v>
      </c>
      <c r="AP118" s="168">
        <f t="shared" si="38"/>
        <v>673.78</v>
      </c>
      <c r="AQ118" s="168">
        <f t="shared" si="39"/>
        <v>0.67378</v>
      </c>
      <c r="AR118" s="168">
        <f t="shared" si="40"/>
        <v>0.00962542857142857</v>
      </c>
      <c r="AS118" s="168">
        <f t="shared" si="41"/>
        <v>0</v>
      </c>
      <c r="AT118" s="168">
        <f t="shared" si="42"/>
        <v>0</v>
      </c>
      <c r="AU118" s="168">
        <f t="shared" si="46"/>
        <v>0.33689</v>
      </c>
      <c r="AV118" s="168">
        <f t="shared" si="43"/>
        <v>0.004211125</v>
      </c>
      <c r="AW118" s="168">
        <f t="shared" si="44"/>
        <v>0</v>
      </c>
      <c r="AX118" s="176">
        <v>0</v>
      </c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58"/>
      <c r="BM118" s="158"/>
      <c r="BN118" s="171"/>
      <c r="BO118" s="171" t="s">
        <v>102</v>
      </c>
    </row>
    <row r="119" s="144" customFormat="1" ht="22.5" customHeight="1" spans="1:67">
      <c r="A119" s="165">
        <v>114</v>
      </c>
      <c r="B119" s="166" t="s">
        <v>137</v>
      </c>
      <c r="C119" s="166" t="s">
        <v>137</v>
      </c>
      <c r="D119" s="166" t="s">
        <v>120</v>
      </c>
      <c r="E119" s="166" t="s">
        <v>135</v>
      </c>
      <c r="F119" s="174">
        <v>287.28</v>
      </c>
      <c r="G119" s="168">
        <f t="shared" si="25"/>
        <v>28.5877119674185</v>
      </c>
      <c r="H119" s="168">
        <f t="shared" si="26"/>
        <v>8212.677894</v>
      </c>
      <c r="I119" s="174">
        <v>3</v>
      </c>
      <c r="J119" s="174">
        <v>3</v>
      </c>
      <c r="K119" s="170"/>
      <c r="L119" s="168">
        <f t="shared" si="27"/>
        <v>2850.492483</v>
      </c>
      <c r="M119" s="168">
        <f t="shared" si="28"/>
        <v>1126.812483</v>
      </c>
      <c r="N119" s="170">
        <f t="shared" si="29"/>
        <v>2</v>
      </c>
      <c r="O119" s="166">
        <v>2</v>
      </c>
      <c r="P119" s="166">
        <v>0</v>
      </c>
      <c r="Q119" s="168">
        <f t="shared" si="30"/>
        <v>574.56</v>
      </c>
      <c r="R119" s="167">
        <v>4350.717416</v>
      </c>
      <c r="S119" s="167">
        <v>0</v>
      </c>
      <c r="T119" s="168">
        <f t="shared" si="31"/>
        <v>1723.68</v>
      </c>
      <c r="U119" s="168">
        <f t="shared" si="32"/>
        <v>0</v>
      </c>
      <c r="V119" s="168">
        <f t="shared" si="33"/>
        <v>1126.812483</v>
      </c>
      <c r="W119" s="171">
        <f t="shared" si="34"/>
        <v>0</v>
      </c>
      <c r="X119" s="168">
        <v>0</v>
      </c>
      <c r="Y119" s="173">
        <v>0</v>
      </c>
      <c r="Z119" s="166">
        <v>0</v>
      </c>
      <c r="AA119" s="171"/>
      <c r="AB119" s="175">
        <v>1126.812483</v>
      </c>
      <c r="AC119" s="175">
        <v>0</v>
      </c>
      <c r="AD119" s="168">
        <f t="shared" si="35"/>
        <v>0</v>
      </c>
      <c r="AE119" s="171">
        <f t="shared" si="36"/>
        <v>0</v>
      </c>
      <c r="AF119" s="175">
        <v>0</v>
      </c>
      <c r="AG119" s="167">
        <v>0</v>
      </c>
      <c r="AH119" s="172">
        <v>0</v>
      </c>
      <c r="AI119" s="175">
        <v>0</v>
      </c>
      <c r="AJ119" s="171">
        <v>0</v>
      </c>
      <c r="AK119" s="175">
        <v>0</v>
      </c>
      <c r="AL119" s="171">
        <f t="shared" si="37"/>
        <v>2735.147995</v>
      </c>
      <c r="AM119" s="172">
        <v>0</v>
      </c>
      <c r="AN119" s="175">
        <v>0</v>
      </c>
      <c r="AO119" s="172">
        <v>2735.147995</v>
      </c>
      <c r="AP119" s="168">
        <f t="shared" si="38"/>
        <v>574.56</v>
      </c>
      <c r="AQ119" s="168">
        <f t="shared" si="39"/>
        <v>0.57456</v>
      </c>
      <c r="AR119" s="168">
        <f t="shared" si="40"/>
        <v>0.008208</v>
      </c>
      <c r="AS119" s="168">
        <f t="shared" si="41"/>
        <v>0</v>
      </c>
      <c r="AT119" s="168">
        <f t="shared" si="42"/>
        <v>0</v>
      </c>
      <c r="AU119" s="168">
        <f t="shared" si="46"/>
        <v>0.28728</v>
      </c>
      <c r="AV119" s="168">
        <f t="shared" si="43"/>
        <v>0.003591</v>
      </c>
      <c r="AW119" s="168">
        <f t="shared" si="44"/>
        <v>0</v>
      </c>
      <c r="AX119" s="176">
        <v>0</v>
      </c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58"/>
      <c r="BM119" s="158"/>
      <c r="BN119" s="171"/>
      <c r="BO119" s="171" t="s">
        <v>102</v>
      </c>
    </row>
    <row r="120" s="144" customFormat="1" ht="22.5" customHeight="1" spans="1:67">
      <c r="A120" s="165">
        <v>115</v>
      </c>
      <c r="B120" s="166" t="s">
        <v>137</v>
      </c>
      <c r="C120" s="166" t="s">
        <v>137</v>
      </c>
      <c r="D120" s="166" t="s">
        <v>198</v>
      </c>
      <c r="E120" s="166" t="s">
        <v>138</v>
      </c>
      <c r="F120" s="174">
        <v>341.64</v>
      </c>
      <c r="G120" s="168">
        <f t="shared" si="25"/>
        <v>27.6517329147641</v>
      </c>
      <c r="H120" s="168">
        <f t="shared" si="26"/>
        <v>9446.938033</v>
      </c>
      <c r="I120" s="174">
        <v>3</v>
      </c>
      <c r="J120" s="174">
        <v>3</v>
      </c>
      <c r="K120" s="170"/>
      <c r="L120" s="168">
        <f t="shared" si="27"/>
        <v>3308.570625</v>
      </c>
      <c r="M120" s="168">
        <f t="shared" si="28"/>
        <v>1258.730625</v>
      </c>
      <c r="N120" s="170">
        <f t="shared" si="29"/>
        <v>2</v>
      </c>
      <c r="O120" s="166">
        <v>2</v>
      </c>
      <c r="P120" s="166">
        <v>0</v>
      </c>
      <c r="Q120" s="168">
        <f t="shared" si="30"/>
        <v>683.28</v>
      </c>
      <c r="R120" s="167">
        <v>5126.736264</v>
      </c>
      <c r="S120" s="167">
        <v>0</v>
      </c>
      <c r="T120" s="168">
        <f t="shared" si="31"/>
        <v>2049.84</v>
      </c>
      <c r="U120" s="168">
        <f t="shared" si="32"/>
        <v>0</v>
      </c>
      <c r="V120" s="168">
        <f t="shared" si="33"/>
        <v>1258.730625</v>
      </c>
      <c r="W120" s="171">
        <f t="shared" si="34"/>
        <v>0</v>
      </c>
      <c r="X120" s="168">
        <v>0</v>
      </c>
      <c r="Y120" s="173">
        <v>0</v>
      </c>
      <c r="Z120" s="166">
        <v>0</v>
      </c>
      <c r="AA120" s="171"/>
      <c r="AB120" s="175">
        <v>1258.730625</v>
      </c>
      <c r="AC120" s="175">
        <v>0</v>
      </c>
      <c r="AD120" s="168">
        <f t="shared" si="35"/>
        <v>0</v>
      </c>
      <c r="AE120" s="171">
        <f t="shared" si="36"/>
        <v>0</v>
      </c>
      <c r="AF120" s="175">
        <v>0</v>
      </c>
      <c r="AG120" s="167">
        <v>0</v>
      </c>
      <c r="AH120" s="172">
        <v>0</v>
      </c>
      <c r="AI120" s="175">
        <v>0</v>
      </c>
      <c r="AJ120" s="171">
        <v>0</v>
      </c>
      <c r="AK120" s="175">
        <v>0</v>
      </c>
      <c r="AL120" s="171">
        <f t="shared" si="37"/>
        <v>3061.471144</v>
      </c>
      <c r="AM120" s="172">
        <v>0</v>
      </c>
      <c r="AN120" s="175">
        <v>0</v>
      </c>
      <c r="AO120" s="172">
        <v>3061.471144</v>
      </c>
      <c r="AP120" s="168">
        <f t="shared" si="38"/>
        <v>683.28</v>
      </c>
      <c r="AQ120" s="168">
        <f t="shared" si="39"/>
        <v>0.68328</v>
      </c>
      <c r="AR120" s="168">
        <f t="shared" si="40"/>
        <v>0.00976114285714286</v>
      </c>
      <c r="AS120" s="168">
        <f t="shared" si="41"/>
        <v>0</v>
      </c>
      <c r="AT120" s="168">
        <f t="shared" si="42"/>
        <v>0</v>
      </c>
      <c r="AU120" s="168">
        <f t="shared" si="46"/>
        <v>0.34164</v>
      </c>
      <c r="AV120" s="168">
        <f t="shared" si="43"/>
        <v>0.0042705</v>
      </c>
      <c r="AW120" s="168">
        <f t="shared" si="44"/>
        <v>0</v>
      </c>
      <c r="AX120" s="176">
        <v>0</v>
      </c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58"/>
      <c r="BM120" s="158"/>
      <c r="BN120" s="171"/>
      <c r="BO120" s="171" t="s">
        <v>102</v>
      </c>
    </row>
    <row r="121" s="144" customFormat="1" ht="22.5" customHeight="1" spans="1:67">
      <c r="A121" s="165">
        <v>116</v>
      </c>
      <c r="B121" s="166" t="s">
        <v>137</v>
      </c>
      <c r="C121" s="166" t="s">
        <v>137</v>
      </c>
      <c r="D121" s="166" t="s">
        <v>138</v>
      </c>
      <c r="E121" s="166" t="s">
        <v>120</v>
      </c>
      <c r="F121" s="174">
        <v>392.19</v>
      </c>
      <c r="G121" s="168">
        <f t="shared" si="25"/>
        <v>43.5631587011398</v>
      </c>
      <c r="H121" s="168">
        <f t="shared" si="26"/>
        <v>17085.035211</v>
      </c>
      <c r="I121" s="174">
        <v>3</v>
      </c>
      <c r="J121" s="174">
        <v>3</v>
      </c>
      <c r="K121" s="170"/>
      <c r="L121" s="168">
        <f t="shared" si="27"/>
        <v>3751.398882</v>
      </c>
      <c r="M121" s="168">
        <f t="shared" si="28"/>
        <v>1398.258882</v>
      </c>
      <c r="N121" s="170">
        <f t="shared" si="29"/>
        <v>2</v>
      </c>
      <c r="O121" s="166">
        <v>2</v>
      </c>
      <c r="P121" s="166">
        <v>0</v>
      </c>
      <c r="Q121" s="168">
        <f t="shared" si="30"/>
        <v>784.38</v>
      </c>
      <c r="R121" s="167">
        <v>5866.158732</v>
      </c>
      <c r="S121" s="167">
        <v>0</v>
      </c>
      <c r="T121" s="168">
        <f t="shared" si="31"/>
        <v>2353.14</v>
      </c>
      <c r="U121" s="168">
        <f t="shared" si="32"/>
        <v>0</v>
      </c>
      <c r="V121" s="168">
        <f t="shared" si="33"/>
        <v>1398.258882</v>
      </c>
      <c r="W121" s="171">
        <f t="shared" si="34"/>
        <v>0</v>
      </c>
      <c r="X121" s="168">
        <v>0</v>
      </c>
      <c r="Y121" s="173">
        <v>0</v>
      </c>
      <c r="Z121" s="166">
        <v>0</v>
      </c>
      <c r="AA121" s="171"/>
      <c r="AB121" s="175">
        <v>1398.258882</v>
      </c>
      <c r="AC121" s="175">
        <v>0</v>
      </c>
      <c r="AD121" s="168">
        <f t="shared" si="35"/>
        <v>0</v>
      </c>
      <c r="AE121" s="171">
        <f t="shared" si="36"/>
        <v>0</v>
      </c>
      <c r="AF121" s="175">
        <v>0</v>
      </c>
      <c r="AG121" s="167">
        <v>0</v>
      </c>
      <c r="AH121" s="172">
        <v>0</v>
      </c>
      <c r="AI121" s="175">
        <v>0</v>
      </c>
      <c r="AJ121" s="171">
        <v>0</v>
      </c>
      <c r="AK121" s="175">
        <v>0</v>
      </c>
      <c r="AL121" s="171">
        <f t="shared" si="37"/>
        <v>9820.617597</v>
      </c>
      <c r="AM121" s="172">
        <v>0</v>
      </c>
      <c r="AN121" s="175">
        <v>0</v>
      </c>
      <c r="AO121" s="172">
        <v>9820.617597</v>
      </c>
      <c r="AP121" s="168">
        <f t="shared" si="38"/>
        <v>784.38</v>
      </c>
      <c r="AQ121" s="168">
        <f t="shared" si="39"/>
        <v>0.78438</v>
      </c>
      <c r="AR121" s="168">
        <f t="shared" si="40"/>
        <v>0.0112054285714286</v>
      </c>
      <c r="AS121" s="168">
        <f t="shared" si="41"/>
        <v>0</v>
      </c>
      <c r="AT121" s="168">
        <f t="shared" si="42"/>
        <v>0</v>
      </c>
      <c r="AU121" s="168">
        <f t="shared" si="46"/>
        <v>0.39219</v>
      </c>
      <c r="AV121" s="168">
        <f t="shared" si="43"/>
        <v>0.004902375</v>
      </c>
      <c r="AW121" s="168">
        <f t="shared" si="44"/>
        <v>0</v>
      </c>
      <c r="AX121" s="176">
        <v>0</v>
      </c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58"/>
      <c r="BM121" s="158"/>
      <c r="BN121" s="171"/>
      <c r="BO121" s="171" t="s">
        <v>102</v>
      </c>
    </row>
    <row r="122" s="144" customFormat="1" ht="22.5" customHeight="1" spans="1:67">
      <c r="A122" s="165">
        <v>117</v>
      </c>
      <c r="B122" s="166" t="s">
        <v>137</v>
      </c>
      <c r="C122" s="166" t="s">
        <v>137</v>
      </c>
      <c r="D122" s="166" t="s">
        <v>135</v>
      </c>
      <c r="E122" s="166" t="s">
        <v>199</v>
      </c>
      <c r="F122" s="174">
        <v>176.76</v>
      </c>
      <c r="G122" s="168">
        <f t="shared" si="25"/>
        <v>26.8010979689975</v>
      </c>
      <c r="H122" s="168">
        <f t="shared" si="26"/>
        <v>4737.362077</v>
      </c>
      <c r="I122" s="174">
        <v>3</v>
      </c>
      <c r="J122" s="174">
        <v>3</v>
      </c>
      <c r="K122" s="170"/>
      <c r="L122" s="168">
        <f t="shared" si="27"/>
        <v>1639.129531</v>
      </c>
      <c r="M122" s="168">
        <f t="shared" si="28"/>
        <v>578.569531</v>
      </c>
      <c r="N122" s="170">
        <f t="shared" si="29"/>
        <v>2</v>
      </c>
      <c r="O122" s="166">
        <v>2</v>
      </c>
      <c r="P122" s="166">
        <v>0</v>
      </c>
      <c r="Q122" s="168">
        <f t="shared" si="30"/>
        <v>353.52</v>
      </c>
      <c r="R122" s="167">
        <v>2646.090082</v>
      </c>
      <c r="S122" s="167">
        <v>0</v>
      </c>
      <c r="T122" s="168">
        <f t="shared" si="31"/>
        <v>1060.56</v>
      </c>
      <c r="U122" s="168">
        <f t="shared" si="32"/>
        <v>0</v>
      </c>
      <c r="V122" s="168">
        <f t="shared" si="33"/>
        <v>578.569531</v>
      </c>
      <c r="W122" s="171">
        <f t="shared" si="34"/>
        <v>0</v>
      </c>
      <c r="X122" s="168">
        <v>0</v>
      </c>
      <c r="Y122" s="173">
        <v>0</v>
      </c>
      <c r="Z122" s="166">
        <v>0</v>
      </c>
      <c r="AA122" s="171"/>
      <c r="AB122" s="175">
        <v>578.569531</v>
      </c>
      <c r="AC122" s="175">
        <v>0</v>
      </c>
      <c r="AD122" s="168">
        <f t="shared" si="35"/>
        <v>0</v>
      </c>
      <c r="AE122" s="171">
        <f t="shared" si="36"/>
        <v>0</v>
      </c>
      <c r="AF122" s="175">
        <v>0</v>
      </c>
      <c r="AG122" s="167">
        <v>0</v>
      </c>
      <c r="AH122" s="172">
        <v>0</v>
      </c>
      <c r="AI122" s="175">
        <v>0</v>
      </c>
      <c r="AJ122" s="171">
        <v>0</v>
      </c>
      <c r="AK122" s="175">
        <v>0</v>
      </c>
      <c r="AL122" s="171">
        <f t="shared" si="37"/>
        <v>1512.702464</v>
      </c>
      <c r="AM122" s="172">
        <v>0</v>
      </c>
      <c r="AN122" s="175">
        <v>0</v>
      </c>
      <c r="AO122" s="172">
        <v>1512.702464</v>
      </c>
      <c r="AP122" s="168">
        <f t="shared" si="38"/>
        <v>353.52</v>
      </c>
      <c r="AQ122" s="168">
        <f t="shared" si="39"/>
        <v>0.35352</v>
      </c>
      <c r="AR122" s="168">
        <f t="shared" si="40"/>
        <v>0.00505028571428571</v>
      </c>
      <c r="AS122" s="168">
        <f t="shared" si="41"/>
        <v>0</v>
      </c>
      <c r="AT122" s="168">
        <f t="shared" si="42"/>
        <v>0</v>
      </c>
      <c r="AU122" s="168">
        <f t="shared" si="46"/>
        <v>0.17676</v>
      </c>
      <c r="AV122" s="168">
        <f t="shared" si="43"/>
        <v>0.0022095</v>
      </c>
      <c r="AW122" s="168">
        <f t="shared" si="44"/>
        <v>0</v>
      </c>
      <c r="AX122" s="176">
        <v>0</v>
      </c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58"/>
      <c r="BM122" s="158"/>
      <c r="BN122" s="171"/>
      <c r="BO122" s="171" t="s">
        <v>102</v>
      </c>
    </row>
    <row r="123" s="144" customFormat="1" ht="22.5" customHeight="1" spans="1:67">
      <c r="A123" s="165">
        <v>118</v>
      </c>
      <c r="B123" s="166" t="s">
        <v>177</v>
      </c>
      <c r="C123" s="166" t="s">
        <v>177</v>
      </c>
      <c r="D123" s="166" t="s">
        <v>110</v>
      </c>
      <c r="E123" s="166" t="s">
        <v>113</v>
      </c>
      <c r="F123" s="174">
        <v>527.91</v>
      </c>
      <c r="G123" s="168">
        <f t="shared" si="25"/>
        <v>47.7995346271145</v>
      </c>
      <c r="H123" s="168">
        <f t="shared" si="26"/>
        <v>25233.852325</v>
      </c>
      <c r="I123" s="174">
        <v>3</v>
      </c>
      <c r="J123" s="174">
        <v>3</v>
      </c>
      <c r="K123" s="170"/>
      <c r="L123" s="168">
        <f t="shared" si="27"/>
        <v>5976.291375</v>
      </c>
      <c r="M123" s="168">
        <f t="shared" si="28"/>
        <v>2535.314205</v>
      </c>
      <c r="N123" s="170">
        <f t="shared" si="29"/>
        <v>2</v>
      </c>
      <c r="O123" s="166">
        <v>2</v>
      </c>
      <c r="P123" s="166">
        <v>0</v>
      </c>
      <c r="Q123" s="168">
        <f t="shared" si="30"/>
        <v>1055.82</v>
      </c>
      <c r="R123" s="167">
        <v>11684.112339</v>
      </c>
      <c r="S123" s="167">
        <v>0</v>
      </c>
      <c r="T123" s="168">
        <f t="shared" si="31"/>
        <v>3167.46</v>
      </c>
      <c r="U123" s="168">
        <f t="shared" si="32"/>
        <v>0</v>
      </c>
      <c r="V123" s="168">
        <f t="shared" si="33"/>
        <v>2535.314205</v>
      </c>
      <c r="W123" s="171">
        <f t="shared" si="34"/>
        <v>3</v>
      </c>
      <c r="X123" s="168">
        <v>0</v>
      </c>
      <c r="Y123" s="173">
        <v>273.51717</v>
      </c>
      <c r="Z123" s="166">
        <v>1</v>
      </c>
      <c r="AA123" s="171"/>
      <c r="AB123" s="175">
        <v>2535.314205</v>
      </c>
      <c r="AC123" s="175">
        <v>0</v>
      </c>
      <c r="AD123" s="168">
        <f t="shared" si="35"/>
        <v>0</v>
      </c>
      <c r="AE123" s="171">
        <f t="shared" si="36"/>
        <v>0</v>
      </c>
      <c r="AF123" s="175">
        <v>0</v>
      </c>
      <c r="AG123" s="167">
        <v>0</v>
      </c>
      <c r="AH123" s="172">
        <v>0</v>
      </c>
      <c r="AI123" s="175">
        <v>0</v>
      </c>
      <c r="AJ123" s="171">
        <v>0</v>
      </c>
      <c r="AK123" s="175">
        <v>0</v>
      </c>
      <c r="AL123" s="171">
        <f t="shared" si="37"/>
        <v>10740.908611</v>
      </c>
      <c r="AM123" s="172">
        <v>0</v>
      </c>
      <c r="AN123" s="175">
        <v>70.105337</v>
      </c>
      <c r="AO123" s="172">
        <v>10670.803274</v>
      </c>
      <c r="AP123" s="168">
        <f t="shared" si="38"/>
        <v>1055.82</v>
      </c>
      <c r="AQ123" s="168">
        <f t="shared" si="39"/>
        <v>1.05582</v>
      </c>
      <c r="AR123" s="168">
        <f t="shared" si="40"/>
        <v>0.0150831428571429</v>
      </c>
      <c r="AS123" s="168">
        <f t="shared" si="41"/>
        <v>0</v>
      </c>
      <c r="AT123" s="168">
        <f t="shared" si="42"/>
        <v>0</v>
      </c>
      <c r="AU123" s="168">
        <f t="shared" si="46"/>
        <v>0.52791</v>
      </c>
      <c r="AV123" s="168">
        <f t="shared" si="43"/>
        <v>0.006598875</v>
      </c>
      <c r="AW123" s="168">
        <f t="shared" si="44"/>
        <v>1.05582</v>
      </c>
      <c r="AX123" s="176">
        <v>0</v>
      </c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58"/>
      <c r="BM123" s="158"/>
      <c r="BN123" s="171"/>
      <c r="BO123" s="171" t="s">
        <v>102</v>
      </c>
    </row>
    <row r="124" s="144" customFormat="1" ht="22.5" customHeight="1" spans="1:67">
      <c r="A124" s="165">
        <v>119</v>
      </c>
      <c r="B124" s="166" t="s">
        <v>177</v>
      </c>
      <c r="C124" s="166" t="s">
        <v>177</v>
      </c>
      <c r="D124" s="166" t="s">
        <v>103</v>
      </c>
      <c r="E124" s="166" t="s">
        <v>110</v>
      </c>
      <c r="F124" s="174">
        <v>340.23</v>
      </c>
      <c r="G124" s="168">
        <f t="shared" si="25"/>
        <v>52.0480647385592</v>
      </c>
      <c r="H124" s="168">
        <f t="shared" si="26"/>
        <v>17708.313066</v>
      </c>
      <c r="I124" s="174">
        <v>3</v>
      </c>
      <c r="J124" s="174">
        <v>3</v>
      </c>
      <c r="K124" s="170"/>
      <c r="L124" s="168">
        <f t="shared" si="27"/>
        <v>3876.331168</v>
      </c>
      <c r="M124" s="168">
        <f t="shared" si="28"/>
        <v>1553.120559</v>
      </c>
      <c r="N124" s="170">
        <f t="shared" si="29"/>
        <v>2</v>
      </c>
      <c r="O124" s="166">
        <v>2</v>
      </c>
      <c r="P124" s="166">
        <v>0</v>
      </c>
      <c r="Q124" s="168">
        <f t="shared" si="30"/>
        <v>680.46</v>
      </c>
      <c r="R124" s="167">
        <v>7602.904137</v>
      </c>
      <c r="S124" s="167">
        <v>0</v>
      </c>
      <c r="T124" s="168">
        <f t="shared" si="31"/>
        <v>2041.38</v>
      </c>
      <c r="U124" s="168">
        <f t="shared" si="32"/>
        <v>0</v>
      </c>
      <c r="V124" s="168">
        <f t="shared" si="33"/>
        <v>1553.120559</v>
      </c>
      <c r="W124" s="171">
        <f t="shared" si="34"/>
        <v>3</v>
      </c>
      <c r="X124" s="168">
        <v>0</v>
      </c>
      <c r="Y124" s="173">
        <v>281.830609</v>
      </c>
      <c r="Z124" s="166">
        <v>1</v>
      </c>
      <c r="AA124" s="171"/>
      <c r="AB124" s="175">
        <v>1553.120559</v>
      </c>
      <c r="AC124" s="175">
        <v>0</v>
      </c>
      <c r="AD124" s="168">
        <f t="shared" si="35"/>
        <v>0</v>
      </c>
      <c r="AE124" s="171">
        <f t="shared" si="36"/>
        <v>0</v>
      </c>
      <c r="AF124" s="175">
        <v>0</v>
      </c>
      <c r="AG124" s="167">
        <v>0</v>
      </c>
      <c r="AH124" s="172">
        <v>0</v>
      </c>
      <c r="AI124" s="175">
        <v>0</v>
      </c>
      <c r="AJ124" s="171">
        <v>0</v>
      </c>
      <c r="AK124" s="175">
        <v>0</v>
      </c>
      <c r="AL124" s="171">
        <f t="shared" si="37"/>
        <v>8270.457761</v>
      </c>
      <c r="AM124" s="172">
        <v>0</v>
      </c>
      <c r="AN124" s="175">
        <v>75.519478</v>
      </c>
      <c r="AO124" s="172">
        <v>8194.938283</v>
      </c>
      <c r="AP124" s="168">
        <f t="shared" si="38"/>
        <v>680.46</v>
      </c>
      <c r="AQ124" s="168">
        <f t="shared" si="39"/>
        <v>0.68046</v>
      </c>
      <c r="AR124" s="168">
        <f t="shared" si="40"/>
        <v>0.00972085714285714</v>
      </c>
      <c r="AS124" s="168">
        <f t="shared" si="41"/>
        <v>0</v>
      </c>
      <c r="AT124" s="168">
        <f t="shared" si="42"/>
        <v>0</v>
      </c>
      <c r="AU124" s="168">
        <f t="shared" si="46"/>
        <v>0.34023</v>
      </c>
      <c r="AV124" s="168">
        <f t="shared" si="43"/>
        <v>0.004252875</v>
      </c>
      <c r="AW124" s="168">
        <f t="shared" si="44"/>
        <v>0.68046</v>
      </c>
      <c r="AX124" s="176">
        <v>0</v>
      </c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8"/>
      <c r="BI124" s="168"/>
      <c r="BJ124" s="168"/>
      <c r="BK124" s="168"/>
      <c r="BL124" s="158"/>
      <c r="BM124" s="158"/>
      <c r="BN124" s="171"/>
      <c r="BO124" s="171" t="s">
        <v>102</v>
      </c>
    </row>
    <row r="125" s="144" customFormat="1" ht="22.5" customHeight="1" spans="1:67">
      <c r="A125" s="165">
        <v>120</v>
      </c>
      <c r="B125" s="166" t="s">
        <v>177</v>
      </c>
      <c r="C125" s="166" t="s">
        <v>177</v>
      </c>
      <c r="D125" s="166" t="s">
        <v>101</v>
      </c>
      <c r="E125" s="166" t="s">
        <v>103</v>
      </c>
      <c r="F125" s="174">
        <v>319.79</v>
      </c>
      <c r="G125" s="168">
        <f t="shared" ref="G125:G188" si="47">H125/F125</f>
        <v>48.4939898214453</v>
      </c>
      <c r="H125" s="168">
        <f t="shared" si="26"/>
        <v>15507.893005</v>
      </c>
      <c r="I125" s="174">
        <v>3</v>
      </c>
      <c r="J125" s="174">
        <v>3</v>
      </c>
      <c r="K125" s="170"/>
      <c r="L125" s="168">
        <f t="shared" ref="L125:L188" si="48">T125+U125+Y125+AB125+AD125</f>
        <v>3667.271213</v>
      </c>
      <c r="M125" s="168">
        <f t="shared" ref="M125:M188" si="49">U125+X125+AB125+AD125</f>
        <v>1468.957072</v>
      </c>
      <c r="N125" s="170">
        <f t="shared" ref="N125:N188" si="50">O125+P125</f>
        <v>2</v>
      </c>
      <c r="O125" s="166">
        <v>2</v>
      </c>
      <c r="P125" s="166">
        <v>0</v>
      </c>
      <c r="Q125" s="168">
        <f t="shared" ref="Q125:Q188" si="51">F125*IF(N125=4,4,IF(N125=6,6,2))</f>
        <v>639.58</v>
      </c>
      <c r="R125" s="167">
        <v>7312.780169</v>
      </c>
      <c r="S125" s="167">
        <v>0</v>
      </c>
      <c r="T125" s="168">
        <f t="shared" ref="T125:T188" si="52">Q125*3*IF(I125=4,0,1)</f>
        <v>1918.74</v>
      </c>
      <c r="U125" s="168">
        <f t="shared" ref="U125:U188" si="53">R125*IF(I125=4,1,0)</f>
        <v>0</v>
      </c>
      <c r="V125" s="168">
        <f t="shared" ref="V125:V188" si="54">U125+X125+AB125+AD125+AJ125</f>
        <v>1468.957072</v>
      </c>
      <c r="W125" s="171">
        <f t="shared" ref="W125:W188" si="55">Z125*3</f>
        <v>3</v>
      </c>
      <c r="X125" s="168">
        <v>0</v>
      </c>
      <c r="Y125" s="173">
        <v>279.574141</v>
      </c>
      <c r="Z125" s="166">
        <v>1</v>
      </c>
      <c r="AA125" s="171"/>
      <c r="AB125" s="175">
        <v>1468.957072</v>
      </c>
      <c r="AC125" s="175">
        <v>0</v>
      </c>
      <c r="AD125" s="168">
        <f t="shared" ref="AD125:AD188" si="56">AC125*2</f>
        <v>0</v>
      </c>
      <c r="AE125" s="171">
        <f t="shared" ref="AE125:AE188" si="57">AF125+AG125+AH125+AI125</f>
        <v>0</v>
      </c>
      <c r="AF125" s="175">
        <v>0</v>
      </c>
      <c r="AG125" s="167">
        <v>0</v>
      </c>
      <c r="AH125" s="172">
        <v>0</v>
      </c>
      <c r="AI125" s="175">
        <v>0</v>
      </c>
      <c r="AJ125" s="171">
        <v>0</v>
      </c>
      <c r="AK125" s="175">
        <v>0</v>
      </c>
      <c r="AL125" s="171">
        <f t="shared" ref="AL125:AL188" si="58">AM125+AN125+AO125</f>
        <v>6446.581623</v>
      </c>
      <c r="AM125" s="172">
        <v>0</v>
      </c>
      <c r="AN125" s="175">
        <v>73.13384</v>
      </c>
      <c r="AO125" s="172">
        <v>6373.447783</v>
      </c>
      <c r="AP125" s="168">
        <f t="shared" ref="AP125:AP188" si="59">F125*2</f>
        <v>639.58</v>
      </c>
      <c r="AQ125" s="168">
        <f t="shared" si="39"/>
        <v>0.63958</v>
      </c>
      <c r="AR125" s="168">
        <f t="shared" si="40"/>
        <v>0.00913685714285714</v>
      </c>
      <c r="AS125" s="168">
        <f t="shared" si="41"/>
        <v>0</v>
      </c>
      <c r="AT125" s="168">
        <f t="shared" si="42"/>
        <v>0</v>
      </c>
      <c r="AU125" s="168">
        <f t="shared" si="46"/>
        <v>0.31979</v>
      </c>
      <c r="AV125" s="168">
        <f t="shared" si="43"/>
        <v>0.003997375</v>
      </c>
      <c r="AW125" s="168">
        <f t="shared" ref="AW125:AW188" si="60">F125*Z125/1000*2</f>
        <v>0.63958</v>
      </c>
      <c r="AX125" s="176">
        <v>0</v>
      </c>
      <c r="AY125" s="168"/>
      <c r="AZ125" s="168"/>
      <c r="BA125" s="168"/>
      <c r="BB125" s="168"/>
      <c r="BC125" s="168"/>
      <c r="BD125" s="168"/>
      <c r="BE125" s="168"/>
      <c r="BF125" s="168"/>
      <c r="BG125" s="168"/>
      <c r="BH125" s="168"/>
      <c r="BI125" s="168"/>
      <c r="BJ125" s="168"/>
      <c r="BK125" s="168"/>
      <c r="BL125" s="158"/>
      <c r="BM125" s="158"/>
      <c r="BN125" s="171"/>
      <c r="BO125" s="171" t="s">
        <v>102</v>
      </c>
    </row>
    <row r="126" s="144" customFormat="1" ht="22.5" customHeight="1" spans="1:67">
      <c r="A126" s="165">
        <v>121</v>
      </c>
      <c r="B126" s="166" t="s">
        <v>177</v>
      </c>
      <c r="C126" s="166" t="s">
        <v>200</v>
      </c>
      <c r="D126" s="166" t="s">
        <v>102</v>
      </c>
      <c r="E126" s="166" t="s">
        <v>102</v>
      </c>
      <c r="F126" s="174">
        <v>34.95</v>
      </c>
      <c r="G126" s="168">
        <f t="shared" si="47"/>
        <v>26.4083747067239</v>
      </c>
      <c r="H126" s="168">
        <f t="shared" ref="H126:H189" si="61">R126+Y126+AB126+AD126+AJ126+AK126+AL126+S126</f>
        <v>922.972696</v>
      </c>
      <c r="I126" s="174">
        <v>3</v>
      </c>
      <c r="J126" s="174">
        <v>3</v>
      </c>
      <c r="K126" s="170"/>
      <c r="L126" s="168">
        <f t="shared" si="48"/>
        <v>209.7</v>
      </c>
      <c r="M126" s="168">
        <f t="shared" si="49"/>
        <v>0</v>
      </c>
      <c r="N126" s="170">
        <f t="shared" si="50"/>
        <v>0</v>
      </c>
      <c r="O126" s="166">
        <v>0</v>
      </c>
      <c r="P126" s="166">
        <v>0</v>
      </c>
      <c r="Q126" s="168">
        <f t="shared" si="51"/>
        <v>69.9</v>
      </c>
      <c r="R126" s="167">
        <v>922.972696</v>
      </c>
      <c r="S126" s="167">
        <v>0</v>
      </c>
      <c r="T126" s="168">
        <f t="shared" si="52"/>
        <v>209.7</v>
      </c>
      <c r="U126" s="168">
        <f t="shared" si="53"/>
        <v>0</v>
      </c>
      <c r="V126" s="168">
        <f t="shared" si="54"/>
        <v>0</v>
      </c>
      <c r="W126" s="171">
        <f t="shared" si="55"/>
        <v>0</v>
      </c>
      <c r="X126" s="168">
        <v>0</v>
      </c>
      <c r="Y126" s="173">
        <v>0</v>
      </c>
      <c r="Z126" s="166">
        <v>0</v>
      </c>
      <c r="AA126" s="171"/>
      <c r="AB126" s="175">
        <v>0</v>
      </c>
      <c r="AC126" s="175">
        <v>0</v>
      </c>
      <c r="AD126" s="168">
        <f t="shared" si="56"/>
        <v>0</v>
      </c>
      <c r="AE126" s="171">
        <f t="shared" si="57"/>
        <v>0</v>
      </c>
      <c r="AF126" s="175">
        <v>0</v>
      </c>
      <c r="AG126" s="167">
        <v>0</v>
      </c>
      <c r="AH126" s="172">
        <v>0</v>
      </c>
      <c r="AI126" s="175">
        <v>0</v>
      </c>
      <c r="AJ126" s="171">
        <v>0</v>
      </c>
      <c r="AK126" s="175">
        <v>0</v>
      </c>
      <c r="AL126" s="171">
        <f t="shared" si="58"/>
        <v>0</v>
      </c>
      <c r="AM126" s="172">
        <v>0</v>
      </c>
      <c r="AN126" s="175">
        <v>0</v>
      </c>
      <c r="AO126" s="172">
        <v>0</v>
      </c>
      <c r="AP126" s="168">
        <f t="shared" si="59"/>
        <v>69.9</v>
      </c>
      <c r="AQ126" s="168">
        <f t="shared" si="39"/>
        <v>0.0699</v>
      </c>
      <c r="AR126" s="168">
        <f t="shared" ref="AR126:AR189" si="62">AQ126/70</f>
        <v>0.000998571428571429</v>
      </c>
      <c r="AS126" s="168">
        <f t="shared" ref="AS126:AS189" si="63">Q126*IF(I126=1,2,IF(I126=2,1,IF(I126=3,0,IF(I126=4,0))))/1000</f>
        <v>0</v>
      </c>
      <c r="AT126" s="168">
        <f t="shared" ref="AT126:AT189" si="64">AS126/55</f>
        <v>0</v>
      </c>
      <c r="AU126" s="168">
        <f t="shared" si="46"/>
        <v>0.03495</v>
      </c>
      <c r="AV126" s="168">
        <f t="shared" ref="AV126:AV189" si="65">AU126/80</f>
        <v>0.000436875</v>
      </c>
      <c r="AW126" s="168">
        <f t="shared" si="60"/>
        <v>0</v>
      </c>
      <c r="AX126" s="176">
        <v>0</v>
      </c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58"/>
      <c r="BM126" s="158"/>
      <c r="BN126" s="171"/>
      <c r="BO126" s="171" t="s">
        <v>102</v>
      </c>
    </row>
    <row r="127" s="144" customFormat="1" ht="22.5" customHeight="1" spans="1:67">
      <c r="A127" s="165">
        <v>122</v>
      </c>
      <c r="B127" s="166" t="s">
        <v>171</v>
      </c>
      <c r="C127" s="166" t="s">
        <v>171</v>
      </c>
      <c r="D127" s="166" t="s">
        <v>101</v>
      </c>
      <c r="E127" s="166" t="s">
        <v>103</v>
      </c>
      <c r="F127" s="174">
        <v>326.42</v>
      </c>
      <c r="G127" s="168">
        <f t="shared" si="47"/>
        <v>36.7748702683659</v>
      </c>
      <c r="H127" s="168">
        <f t="shared" si="61"/>
        <v>12004.053153</v>
      </c>
      <c r="I127" s="174">
        <v>3</v>
      </c>
      <c r="J127" s="174">
        <v>3</v>
      </c>
      <c r="K127" s="170"/>
      <c r="L127" s="168">
        <f t="shared" si="48"/>
        <v>3590.887972</v>
      </c>
      <c r="M127" s="168">
        <f t="shared" si="49"/>
        <v>1632.367972</v>
      </c>
      <c r="N127" s="170">
        <f t="shared" si="50"/>
        <v>2</v>
      </c>
      <c r="O127" s="166">
        <v>2</v>
      </c>
      <c r="P127" s="166">
        <v>0</v>
      </c>
      <c r="Q127" s="168">
        <f t="shared" si="51"/>
        <v>652.84</v>
      </c>
      <c r="R127" s="167">
        <v>4935.500469</v>
      </c>
      <c r="S127" s="167">
        <v>0</v>
      </c>
      <c r="T127" s="168">
        <f t="shared" si="52"/>
        <v>1958.52</v>
      </c>
      <c r="U127" s="168">
        <f t="shared" si="53"/>
        <v>0</v>
      </c>
      <c r="V127" s="168">
        <f t="shared" si="54"/>
        <v>1632.367972</v>
      </c>
      <c r="W127" s="171">
        <f t="shared" si="55"/>
        <v>0</v>
      </c>
      <c r="X127" s="168">
        <v>0</v>
      </c>
      <c r="Y127" s="173">
        <v>0</v>
      </c>
      <c r="Z127" s="166">
        <v>0</v>
      </c>
      <c r="AA127" s="171"/>
      <c r="AB127" s="175">
        <v>1632.367972</v>
      </c>
      <c r="AC127" s="175">
        <v>0</v>
      </c>
      <c r="AD127" s="168">
        <f t="shared" si="56"/>
        <v>0</v>
      </c>
      <c r="AE127" s="171">
        <f t="shared" si="57"/>
        <v>0</v>
      </c>
      <c r="AF127" s="175">
        <v>0</v>
      </c>
      <c r="AG127" s="167">
        <v>0</v>
      </c>
      <c r="AH127" s="172">
        <v>0</v>
      </c>
      <c r="AI127" s="175">
        <v>0</v>
      </c>
      <c r="AJ127" s="171">
        <v>0</v>
      </c>
      <c r="AK127" s="175">
        <v>0</v>
      </c>
      <c r="AL127" s="171">
        <f t="shared" si="58"/>
        <v>5436.184712</v>
      </c>
      <c r="AM127" s="172">
        <v>0</v>
      </c>
      <c r="AN127" s="175">
        <v>0</v>
      </c>
      <c r="AO127" s="172">
        <v>5436.184712</v>
      </c>
      <c r="AP127" s="168">
        <f t="shared" si="59"/>
        <v>652.84</v>
      </c>
      <c r="AQ127" s="168">
        <f t="shared" si="39"/>
        <v>0.65284</v>
      </c>
      <c r="AR127" s="168">
        <f t="shared" si="62"/>
        <v>0.00932628571428572</v>
      </c>
      <c r="AS127" s="168">
        <f t="shared" si="63"/>
        <v>0</v>
      </c>
      <c r="AT127" s="168">
        <f t="shared" si="64"/>
        <v>0</v>
      </c>
      <c r="AU127" s="168">
        <f t="shared" si="46"/>
        <v>0.32642</v>
      </c>
      <c r="AV127" s="168">
        <f t="shared" si="65"/>
        <v>0.00408025</v>
      </c>
      <c r="AW127" s="168">
        <f t="shared" si="60"/>
        <v>0</v>
      </c>
      <c r="AX127" s="176">
        <v>0</v>
      </c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8"/>
      <c r="BL127" s="158"/>
      <c r="BM127" s="158"/>
      <c r="BN127" s="171"/>
      <c r="BO127" s="171" t="s">
        <v>102</v>
      </c>
    </row>
    <row r="128" s="144" customFormat="1" ht="22.5" customHeight="1" spans="1:67">
      <c r="A128" s="165">
        <v>123</v>
      </c>
      <c r="B128" s="166" t="s">
        <v>171</v>
      </c>
      <c r="C128" s="166" t="s">
        <v>171</v>
      </c>
      <c r="D128" s="166" t="s">
        <v>201</v>
      </c>
      <c r="E128" s="166" t="s">
        <v>100</v>
      </c>
      <c r="F128" s="174">
        <v>260.71</v>
      </c>
      <c r="G128" s="168">
        <f t="shared" si="47"/>
        <v>44.5028847685167</v>
      </c>
      <c r="H128" s="168">
        <f t="shared" si="61"/>
        <v>11602.347088</v>
      </c>
      <c r="I128" s="174">
        <v>3</v>
      </c>
      <c r="J128" s="174">
        <v>3</v>
      </c>
      <c r="K128" s="170"/>
      <c r="L128" s="168">
        <f t="shared" si="48"/>
        <v>2923.76408</v>
      </c>
      <c r="M128" s="168">
        <f t="shared" si="49"/>
        <v>1359.50408</v>
      </c>
      <c r="N128" s="170">
        <f t="shared" si="50"/>
        <v>2</v>
      </c>
      <c r="O128" s="166">
        <v>2</v>
      </c>
      <c r="P128" s="166">
        <v>0</v>
      </c>
      <c r="Q128" s="168">
        <f t="shared" si="51"/>
        <v>521.42</v>
      </c>
      <c r="R128" s="167">
        <v>3939.380913</v>
      </c>
      <c r="S128" s="167">
        <v>0</v>
      </c>
      <c r="T128" s="168">
        <f t="shared" si="52"/>
        <v>1564.26</v>
      </c>
      <c r="U128" s="168">
        <f t="shared" si="53"/>
        <v>0</v>
      </c>
      <c r="V128" s="168">
        <f t="shared" si="54"/>
        <v>1359.50408</v>
      </c>
      <c r="W128" s="171">
        <f t="shared" si="55"/>
        <v>0</v>
      </c>
      <c r="X128" s="168">
        <v>0</v>
      </c>
      <c r="Y128" s="173">
        <v>0</v>
      </c>
      <c r="Z128" s="166">
        <v>0</v>
      </c>
      <c r="AA128" s="171"/>
      <c r="AB128" s="175">
        <v>1359.50408</v>
      </c>
      <c r="AC128" s="175">
        <v>0</v>
      </c>
      <c r="AD128" s="168">
        <f t="shared" si="56"/>
        <v>0</v>
      </c>
      <c r="AE128" s="171">
        <f t="shared" si="57"/>
        <v>0</v>
      </c>
      <c r="AF128" s="175">
        <v>0</v>
      </c>
      <c r="AG128" s="167">
        <v>0</v>
      </c>
      <c r="AH128" s="172">
        <v>0</v>
      </c>
      <c r="AI128" s="175">
        <v>0</v>
      </c>
      <c r="AJ128" s="171">
        <v>0</v>
      </c>
      <c r="AK128" s="175">
        <v>0</v>
      </c>
      <c r="AL128" s="171">
        <f t="shared" si="58"/>
        <v>6303.462095</v>
      </c>
      <c r="AM128" s="172">
        <v>0</v>
      </c>
      <c r="AN128" s="175">
        <v>0</v>
      </c>
      <c r="AO128" s="172">
        <v>6303.462095</v>
      </c>
      <c r="AP128" s="168">
        <f t="shared" si="59"/>
        <v>521.42</v>
      </c>
      <c r="AQ128" s="168">
        <f t="shared" si="39"/>
        <v>0.52142</v>
      </c>
      <c r="AR128" s="168">
        <f t="shared" si="62"/>
        <v>0.00744885714285714</v>
      </c>
      <c r="AS128" s="168">
        <f t="shared" si="63"/>
        <v>0</v>
      </c>
      <c r="AT128" s="168">
        <f t="shared" si="64"/>
        <v>0</v>
      </c>
      <c r="AU128" s="168">
        <f t="shared" si="46"/>
        <v>0.26071</v>
      </c>
      <c r="AV128" s="168">
        <f t="shared" si="65"/>
        <v>0.003258875</v>
      </c>
      <c r="AW128" s="168">
        <f t="shared" si="60"/>
        <v>0</v>
      </c>
      <c r="AX128" s="176">
        <v>0</v>
      </c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68"/>
      <c r="BI128" s="168"/>
      <c r="BJ128" s="168"/>
      <c r="BK128" s="168"/>
      <c r="BL128" s="158"/>
      <c r="BM128" s="158"/>
      <c r="BN128" s="171"/>
      <c r="BO128" s="171" t="s">
        <v>102</v>
      </c>
    </row>
    <row r="129" s="144" customFormat="1" ht="22.5" customHeight="1" spans="1:67">
      <c r="A129" s="165">
        <v>124</v>
      </c>
      <c r="B129" s="166" t="s">
        <v>171</v>
      </c>
      <c r="C129" s="166" t="s">
        <v>171</v>
      </c>
      <c r="D129" s="166" t="s">
        <v>100</v>
      </c>
      <c r="E129" s="166" t="s">
        <v>101</v>
      </c>
      <c r="F129" s="174">
        <v>329.26</v>
      </c>
      <c r="G129" s="168">
        <f t="shared" si="47"/>
        <v>40.3817797515641</v>
      </c>
      <c r="H129" s="168">
        <f t="shared" si="61"/>
        <v>13296.104801</v>
      </c>
      <c r="I129" s="174">
        <v>3</v>
      </c>
      <c r="J129" s="174">
        <v>3</v>
      </c>
      <c r="K129" s="170"/>
      <c r="L129" s="168">
        <f t="shared" si="48"/>
        <v>3698.053335</v>
      </c>
      <c r="M129" s="168">
        <f t="shared" si="49"/>
        <v>1722.493335</v>
      </c>
      <c r="N129" s="170">
        <f t="shared" si="50"/>
        <v>2</v>
      </c>
      <c r="O129" s="166">
        <v>2</v>
      </c>
      <c r="P129" s="166">
        <v>0</v>
      </c>
      <c r="Q129" s="168">
        <f t="shared" si="51"/>
        <v>658.52</v>
      </c>
      <c r="R129" s="167">
        <v>4950.204533</v>
      </c>
      <c r="S129" s="167">
        <v>0</v>
      </c>
      <c r="T129" s="168">
        <f t="shared" si="52"/>
        <v>1975.56</v>
      </c>
      <c r="U129" s="168">
        <f t="shared" si="53"/>
        <v>0</v>
      </c>
      <c r="V129" s="168">
        <f t="shared" si="54"/>
        <v>1722.493335</v>
      </c>
      <c r="W129" s="171">
        <f t="shared" si="55"/>
        <v>0</v>
      </c>
      <c r="X129" s="168">
        <v>0</v>
      </c>
      <c r="Y129" s="173">
        <v>0</v>
      </c>
      <c r="Z129" s="166">
        <v>0</v>
      </c>
      <c r="AA129" s="171"/>
      <c r="AB129" s="175">
        <v>1722.493335</v>
      </c>
      <c r="AC129" s="175">
        <v>0</v>
      </c>
      <c r="AD129" s="168">
        <f t="shared" si="56"/>
        <v>0</v>
      </c>
      <c r="AE129" s="171">
        <f t="shared" si="57"/>
        <v>0</v>
      </c>
      <c r="AF129" s="175">
        <v>0</v>
      </c>
      <c r="AG129" s="167">
        <v>0</v>
      </c>
      <c r="AH129" s="172">
        <v>0</v>
      </c>
      <c r="AI129" s="175">
        <v>0</v>
      </c>
      <c r="AJ129" s="171">
        <v>0</v>
      </c>
      <c r="AK129" s="175">
        <v>0</v>
      </c>
      <c r="AL129" s="171">
        <f t="shared" si="58"/>
        <v>6623.406933</v>
      </c>
      <c r="AM129" s="172">
        <v>0</v>
      </c>
      <c r="AN129" s="175">
        <v>0</v>
      </c>
      <c r="AO129" s="172">
        <v>6623.406933</v>
      </c>
      <c r="AP129" s="168">
        <f t="shared" si="59"/>
        <v>658.52</v>
      </c>
      <c r="AQ129" s="168">
        <f t="shared" si="39"/>
        <v>0.65852</v>
      </c>
      <c r="AR129" s="168">
        <f t="shared" si="62"/>
        <v>0.00940742857142857</v>
      </c>
      <c r="AS129" s="168">
        <f t="shared" si="63"/>
        <v>0</v>
      </c>
      <c r="AT129" s="168">
        <f t="shared" si="64"/>
        <v>0</v>
      </c>
      <c r="AU129" s="168">
        <f t="shared" si="46"/>
        <v>0.32926</v>
      </c>
      <c r="AV129" s="168">
        <f t="shared" si="65"/>
        <v>0.00411575</v>
      </c>
      <c r="AW129" s="168">
        <f t="shared" si="60"/>
        <v>0</v>
      </c>
      <c r="AX129" s="176">
        <v>0</v>
      </c>
      <c r="AY129" s="168"/>
      <c r="AZ129" s="168"/>
      <c r="BA129" s="168"/>
      <c r="BB129" s="168"/>
      <c r="BC129" s="168"/>
      <c r="BD129" s="168"/>
      <c r="BE129" s="168"/>
      <c r="BF129" s="168"/>
      <c r="BG129" s="168"/>
      <c r="BH129" s="168"/>
      <c r="BI129" s="168"/>
      <c r="BJ129" s="168"/>
      <c r="BK129" s="168"/>
      <c r="BL129" s="158"/>
      <c r="BM129" s="158"/>
      <c r="BN129" s="171"/>
      <c r="BO129" s="171" t="s">
        <v>102</v>
      </c>
    </row>
    <row r="130" s="144" customFormat="1" ht="22.5" customHeight="1" spans="1:67">
      <c r="A130" s="165">
        <v>125</v>
      </c>
      <c r="B130" s="166" t="s">
        <v>171</v>
      </c>
      <c r="C130" s="166" t="s">
        <v>171</v>
      </c>
      <c r="D130" s="166" t="s">
        <v>103</v>
      </c>
      <c r="E130" s="166" t="s">
        <v>110</v>
      </c>
      <c r="F130" s="174">
        <v>333.48</v>
      </c>
      <c r="G130" s="168">
        <f t="shared" si="47"/>
        <v>35.9470058654192</v>
      </c>
      <c r="H130" s="168">
        <f t="shared" si="61"/>
        <v>11987.607516</v>
      </c>
      <c r="I130" s="174">
        <v>3</v>
      </c>
      <c r="J130" s="174">
        <v>3</v>
      </c>
      <c r="K130" s="170"/>
      <c r="L130" s="168">
        <f t="shared" si="48"/>
        <v>3622.261264</v>
      </c>
      <c r="M130" s="168">
        <f t="shared" si="49"/>
        <v>1621.381264</v>
      </c>
      <c r="N130" s="170">
        <f t="shared" si="50"/>
        <v>2</v>
      </c>
      <c r="O130" s="166">
        <v>2</v>
      </c>
      <c r="P130" s="166">
        <v>0</v>
      </c>
      <c r="Q130" s="168">
        <f t="shared" si="51"/>
        <v>666.96</v>
      </c>
      <c r="R130" s="167">
        <v>5047.169341</v>
      </c>
      <c r="S130" s="167">
        <v>0</v>
      </c>
      <c r="T130" s="168">
        <f t="shared" si="52"/>
        <v>2000.88</v>
      </c>
      <c r="U130" s="168">
        <f t="shared" si="53"/>
        <v>0</v>
      </c>
      <c r="V130" s="168">
        <f t="shared" si="54"/>
        <v>1621.381264</v>
      </c>
      <c r="W130" s="171">
        <f t="shared" si="55"/>
        <v>0</v>
      </c>
      <c r="X130" s="168">
        <v>0</v>
      </c>
      <c r="Y130" s="173">
        <v>0</v>
      </c>
      <c r="Z130" s="166">
        <v>0</v>
      </c>
      <c r="AA130" s="171"/>
      <c r="AB130" s="175">
        <v>1621.381264</v>
      </c>
      <c r="AC130" s="175">
        <v>0</v>
      </c>
      <c r="AD130" s="168">
        <f t="shared" si="56"/>
        <v>0</v>
      </c>
      <c r="AE130" s="171">
        <f t="shared" si="57"/>
        <v>0</v>
      </c>
      <c r="AF130" s="175">
        <v>0</v>
      </c>
      <c r="AG130" s="167">
        <v>0</v>
      </c>
      <c r="AH130" s="172">
        <v>0</v>
      </c>
      <c r="AI130" s="175">
        <v>0</v>
      </c>
      <c r="AJ130" s="171">
        <v>0</v>
      </c>
      <c r="AK130" s="175">
        <v>0</v>
      </c>
      <c r="AL130" s="171">
        <f t="shared" si="58"/>
        <v>5319.056911</v>
      </c>
      <c r="AM130" s="172">
        <v>0</v>
      </c>
      <c r="AN130" s="175">
        <v>0</v>
      </c>
      <c r="AO130" s="172">
        <v>5319.056911</v>
      </c>
      <c r="AP130" s="168">
        <f t="shared" si="59"/>
        <v>666.96</v>
      </c>
      <c r="AQ130" s="168">
        <f t="shared" si="39"/>
        <v>0.66696</v>
      </c>
      <c r="AR130" s="168">
        <f t="shared" si="62"/>
        <v>0.009528</v>
      </c>
      <c r="AS130" s="168">
        <f t="shared" si="63"/>
        <v>0</v>
      </c>
      <c r="AT130" s="168">
        <f t="shared" si="64"/>
        <v>0</v>
      </c>
      <c r="AU130" s="168">
        <f t="shared" si="46"/>
        <v>0.33348</v>
      </c>
      <c r="AV130" s="168">
        <f t="shared" si="65"/>
        <v>0.0041685</v>
      </c>
      <c r="AW130" s="168">
        <f t="shared" si="60"/>
        <v>0</v>
      </c>
      <c r="AX130" s="176">
        <v>0</v>
      </c>
      <c r="AY130" s="168"/>
      <c r="AZ130" s="168"/>
      <c r="BA130" s="168"/>
      <c r="BB130" s="168"/>
      <c r="BC130" s="168"/>
      <c r="BD130" s="168"/>
      <c r="BE130" s="168"/>
      <c r="BF130" s="168"/>
      <c r="BG130" s="168"/>
      <c r="BH130" s="168"/>
      <c r="BI130" s="168"/>
      <c r="BJ130" s="168"/>
      <c r="BK130" s="168"/>
      <c r="BL130" s="158"/>
      <c r="BM130" s="158"/>
      <c r="BN130" s="171" t="s">
        <v>102</v>
      </c>
      <c r="BO130" s="171" t="s">
        <v>102</v>
      </c>
    </row>
    <row r="131" s="144" customFormat="1" ht="22.5" customHeight="1" spans="1:67">
      <c r="A131" s="165">
        <v>126</v>
      </c>
      <c r="B131" s="166" t="s">
        <v>171</v>
      </c>
      <c r="C131" s="166" t="s">
        <v>171</v>
      </c>
      <c r="D131" s="166" t="s">
        <v>110</v>
      </c>
      <c r="E131" s="166" t="s">
        <v>113</v>
      </c>
      <c r="F131" s="174">
        <v>653.45</v>
      </c>
      <c r="G131" s="168">
        <f t="shared" si="47"/>
        <v>34.6976184160992</v>
      </c>
      <c r="H131" s="168">
        <f t="shared" si="61"/>
        <v>22673.158754</v>
      </c>
      <c r="I131" s="174">
        <v>3</v>
      </c>
      <c r="J131" s="174">
        <v>3</v>
      </c>
      <c r="K131" s="170"/>
      <c r="L131" s="168">
        <f t="shared" si="48"/>
        <v>7158.305041</v>
      </c>
      <c r="M131" s="168">
        <f t="shared" si="49"/>
        <v>3237.605041</v>
      </c>
      <c r="N131" s="170">
        <f t="shared" si="50"/>
        <v>2</v>
      </c>
      <c r="O131" s="166">
        <v>2</v>
      </c>
      <c r="P131" s="166">
        <v>0</v>
      </c>
      <c r="Q131" s="168">
        <f t="shared" si="51"/>
        <v>1306.9</v>
      </c>
      <c r="R131" s="167">
        <v>9855.929621</v>
      </c>
      <c r="S131" s="167">
        <v>0</v>
      </c>
      <c r="T131" s="168">
        <f t="shared" si="52"/>
        <v>3920.7</v>
      </c>
      <c r="U131" s="168">
        <f t="shared" si="53"/>
        <v>0</v>
      </c>
      <c r="V131" s="168">
        <f t="shared" si="54"/>
        <v>3237.605041</v>
      </c>
      <c r="W131" s="171">
        <f t="shared" si="55"/>
        <v>0</v>
      </c>
      <c r="X131" s="168">
        <v>0</v>
      </c>
      <c r="Y131" s="173">
        <v>0</v>
      </c>
      <c r="Z131" s="166">
        <v>0</v>
      </c>
      <c r="AA131" s="171"/>
      <c r="AB131" s="175">
        <v>3237.605041</v>
      </c>
      <c r="AC131" s="175">
        <v>0</v>
      </c>
      <c r="AD131" s="168">
        <f t="shared" si="56"/>
        <v>0</v>
      </c>
      <c r="AE131" s="171">
        <f t="shared" si="57"/>
        <v>0</v>
      </c>
      <c r="AF131" s="175">
        <v>0</v>
      </c>
      <c r="AG131" s="167">
        <v>0</v>
      </c>
      <c r="AH131" s="172">
        <v>0</v>
      </c>
      <c r="AI131" s="175">
        <v>0</v>
      </c>
      <c r="AJ131" s="171">
        <v>0</v>
      </c>
      <c r="AK131" s="175">
        <v>0</v>
      </c>
      <c r="AL131" s="171">
        <f t="shared" si="58"/>
        <v>9579.624092</v>
      </c>
      <c r="AM131" s="172">
        <v>0</v>
      </c>
      <c r="AN131" s="175">
        <v>0</v>
      </c>
      <c r="AO131" s="172">
        <v>9579.624092</v>
      </c>
      <c r="AP131" s="168">
        <f t="shared" si="59"/>
        <v>1306.9</v>
      </c>
      <c r="AQ131" s="168">
        <f t="shared" ref="AQ131:AQ202" si="66">Q131*IF(I131=1,0,IF(I131=2,1,IF(I131=3,1,IF(I131=4,0))))/1000</f>
        <v>1.3069</v>
      </c>
      <c r="AR131" s="168">
        <f t="shared" si="62"/>
        <v>0.01867</v>
      </c>
      <c r="AS131" s="168">
        <f t="shared" si="63"/>
        <v>0</v>
      </c>
      <c r="AT131" s="168">
        <f t="shared" si="64"/>
        <v>0</v>
      </c>
      <c r="AU131" s="168">
        <f t="shared" si="46"/>
        <v>0.65345</v>
      </c>
      <c r="AV131" s="168">
        <f t="shared" si="65"/>
        <v>0.008168125</v>
      </c>
      <c r="AW131" s="168">
        <f t="shared" si="60"/>
        <v>0</v>
      </c>
      <c r="AX131" s="176">
        <v>0</v>
      </c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58"/>
      <c r="BM131" s="158"/>
      <c r="BN131" s="171" t="s">
        <v>102</v>
      </c>
      <c r="BO131" s="171" t="s">
        <v>102</v>
      </c>
    </row>
    <row r="132" s="144" customFormat="1" ht="22.5" customHeight="1" spans="1:67">
      <c r="A132" s="165">
        <v>127</v>
      </c>
      <c r="B132" s="166" t="s">
        <v>171</v>
      </c>
      <c r="C132" s="166" t="s">
        <v>202</v>
      </c>
      <c r="D132" s="166" t="s">
        <v>102</v>
      </c>
      <c r="E132" s="166" t="s">
        <v>102</v>
      </c>
      <c r="F132" s="174">
        <v>38.9</v>
      </c>
      <c r="G132" s="168">
        <f t="shared" si="47"/>
        <v>29.7806198714653</v>
      </c>
      <c r="H132" s="168">
        <f t="shared" si="61"/>
        <v>1158.466113</v>
      </c>
      <c r="I132" s="174">
        <v>3</v>
      </c>
      <c r="J132" s="174">
        <v>3</v>
      </c>
      <c r="K132" s="170"/>
      <c r="L132" s="168">
        <f t="shared" si="48"/>
        <v>233.4</v>
      </c>
      <c r="M132" s="168">
        <f t="shared" si="49"/>
        <v>0</v>
      </c>
      <c r="N132" s="170">
        <f t="shared" si="50"/>
        <v>0</v>
      </c>
      <c r="O132" s="166">
        <v>0</v>
      </c>
      <c r="P132" s="166">
        <v>0</v>
      </c>
      <c r="Q132" s="168">
        <f t="shared" si="51"/>
        <v>77.8</v>
      </c>
      <c r="R132" s="167">
        <v>1158.466113</v>
      </c>
      <c r="S132" s="167">
        <v>0</v>
      </c>
      <c r="T132" s="168">
        <f t="shared" si="52"/>
        <v>233.4</v>
      </c>
      <c r="U132" s="168">
        <f t="shared" si="53"/>
        <v>0</v>
      </c>
      <c r="V132" s="168">
        <f t="shared" si="54"/>
        <v>0</v>
      </c>
      <c r="W132" s="171">
        <f t="shared" si="55"/>
        <v>0</v>
      </c>
      <c r="X132" s="168">
        <v>0</v>
      </c>
      <c r="Y132" s="173">
        <v>0</v>
      </c>
      <c r="Z132" s="166">
        <v>0</v>
      </c>
      <c r="AA132" s="171"/>
      <c r="AB132" s="175">
        <v>0</v>
      </c>
      <c r="AC132" s="175">
        <v>0</v>
      </c>
      <c r="AD132" s="168">
        <f t="shared" si="56"/>
        <v>0</v>
      </c>
      <c r="AE132" s="171">
        <f t="shared" si="57"/>
        <v>0</v>
      </c>
      <c r="AF132" s="175">
        <v>0</v>
      </c>
      <c r="AG132" s="167">
        <v>0</v>
      </c>
      <c r="AH132" s="172">
        <v>0</v>
      </c>
      <c r="AI132" s="175">
        <v>0</v>
      </c>
      <c r="AJ132" s="171">
        <v>0</v>
      </c>
      <c r="AK132" s="175">
        <v>0</v>
      </c>
      <c r="AL132" s="171">
        <f t="shared" si="58"/>
        <v>0</v>
      </c>
      <c r="AM132" s="172">
        <v>0</v>
      </c>
      <c r="AN132" s="175">
        <v>0</v>
      </c>
      <c r="AO132" s="172">
        <v>0</v>
      </c>
      <c r="AP132" s="168">
        <f t="shared" si="59"/>
        <v>77.8</v>
      </c>
      <c r="AQ132" s="168">
        <f t="shared" si="66"/>
        <v>0.0778</v>
      </c>
      <c r="AR132" s="168">
        <f t="shared" si="62"/>
        <v>0.00111142857142857</v>
      </c>
      <c r="AS132" s="168">
        <f t="shared" si="63"/>
        <v>0</v>
      </c>
      <c r="AT132" s="168">
        <f t="shared" si="64"/>
        <v>0</v>
      </c>
      <c r="AU132" s="168">
        <f t="shared" si="46"/>
        <v>0.0389</v>
      </c>
      <c r="AV132" s="168">
        <f t="shared" si="65"/>
        <v>0.00048625</v>
      </c>
      <c r="AW132" s="168">
        <f t="shared" si="60"/>
        <v>0</v>
      </c>
      <c r="AX132" s="176">
        <v>0</v>
      </c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58"/>
      <c r="BM132" s="158"/>
      <c r="BN132" s="171" t="s">
        <v>102</v>
      </c>
      <c r="BO132" s="171" t="s">
        <v>102</v>
      </c>
    </row>
    <row r="133" s="144" customFormat="1" ht="22.5" customHeight="1" spans="1:67">
      <c r="A133" s="165">
        <v>128</v>
      </c>
      <c r="B133" s="166" t="s">
        <v>125</v>
      </c>
      <c r="C133" s="166" t="s">
        <v>125</v>
      </c>
      <c r="D133" s="166" t="s">
        <v>129</v>
      </c>
      <c r="E133" s="166" t="s">
        <v>121</v>
      </c>
      <c r="F133" s="174">
        <v>395.43</v>
      </c>
      <c r="G133" s="168">
        <f t="shared" si="47"/>
        <v>69.9039533646916</v>
      </c>
      <c r="H133" s="168">
        <f t="shared" si="61"/>
        <v>27642.120279</v>
      </c>
      <c r="I133" s="174">
        <v>2</v>
      </c>
      <c r="J133" s="166">
        <v>3</v>
      </c>
      <c r="K133" s="170"/>
      <c r="L133" s="168">
        <f t="shared" si="48"/>
        <v>6987.841654</v>
      </c>
      <c r="M133" s="168">
        <f t="shared" si="49"/>
        <v>2276.625461</v>
      </c>
      <c r="N133" s="170">
        <f t="shared" si="50"/>
        <v>2</v>
      </c>
      <c r="O133" s="166">
        <v>2</v>
      </c>
      <c r="P133" s="166">
        <v>0</v>
      </c>
      <c r="Q133" s="168">
        <f t="shared" si="51"/>
        <v>790.86</v>
      </c>
      <c r="R133" s="167">
        <v>10727.73306</v>
      </c>
      <c r="S133" s="167">
        <v>0</v>
      </c>
      <c r="T133" s="168">
        <f t="shared" si="52"/>
        <v>2372.58</v>
      </c>
      <c r="U133" s="168">
        <f t="shared" si="53"/>
        <v>0</v>
      </c>
      <c r="V133" s="168">
        <f t="shared" si="54"/>
        <v>2276.625461</v>
      </c>
      <c r="W133" s="171">
        <f t="shared" si="55"/>
        <v>3</v>
      </c>
      <c r="X133" s="168">
        <v>0</v>
      </c>
      <c r="Y133" s="173">
        <v>2338.636193</v>
      </c>
      <c r="Z133" s="166">
        <v>1</v>
      </c>
      <c r="AA133" s="171"/>
      <c r="AB133" s="175">
        <v>2276.625461</v>
      </c>
      <c r="AC133" s="175">
        <v>0</v>
      </c>
      <c r="AD133" s="168">
        <f t="shared" si="56"/>
        <v>0</v>
      </c>
      <c r="AE133" s="171">
        <f t="shared" si="57"/>
        <v>446.255912</v>
      </c>
      <c r="AF133" s="175">
        <v>0</v>
      </c>
      <c r="AG133" s="167">
        <v>0</v>
      </c>
      <c r="AH133" s="172">
        <v>0</v>
      </c>
      <c r="AI133" s="175">
        <v>446.255912</v>
      </c>
      <c r="AJ133" s="171">
        <v>0</v>
      </c>
      <c r="AK133" s="175">
        <v>0</v>
      </c>
      <c r="AL133" s="171">
        <f t="shared" si="58"/>
        <v>12299.125565</v>
      </c>
      <c r="AM133" s="172">
        <v>1523.728706</v>
      </c>
      <c r="AN133" s="175">
        <v>1265.938599</v>
      </c>
      <c r="AO133" s="172">
        <v>9509.45826</v>
      </c>
      <c r="AP133" s="168">
        <f t="shared" si="59"/>
        <v>790.86</v>
      </c>
      <c r="AQ133" s="168">
        <f t="shared" si="66"/>
        <v>0.79086</v>
      </c>
      <c r="AR133" s="168">
        <f t="shared" si="62"/>
        <v>0.011298</v>
      </c>
      <c r="AS133" s="168">
        <f t="shared" si="63"/>
        <v>0.79086</v>
      </c>
      <c r="AT133" s="168">
        <f t="shared" si="64"/>
        <v>0.0143792727272727</v>
      </c>
      <c r="AU133" s="168">
        <f t="shared" si="46"/>
        <v>0.39543</v>
      </c>
      <c r="AV133" s="168">
        <f t="shared" si="65"/>
        <v>0.004942875</v>
      </c>
      <c r="AW133" s="168">
        <f t="shared" si="60"/>
        <v>0.79086</v>
      </c>
      <c r="AX133" s="176">
        <v>0</v>
      </c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58"/>
      <c r="BM133" s="158"/>
      <c r="BN133" s="171" t="s">
        <v>102</v>
      </c>
      <c r="BO133" s="171" t="s">
        <v>102</v>
      </c>
    </row>
    <row r="134" s="144" customFormat="1" ht="22.5" customHeight="1" spans="1:67">
      <c r="A134" s="165">
        <v>129</v>
      </c>
      <c r="B134" s="166" t="s">
        <v>125</v>
      </c>
      <c r="C134" s="166" t="s">
        <v>125</v>
      </c>
      <c r="D134" s="166" t="s">
        <v>120</v>
      </c>
      <c r="E134" s="166" t="s">
        <v>129</v>
      </c>
      <c r="F134" s="174">
        <v>651.07</v>
      </c>
      <c r="G134" s="168">
        <f t="shared" si="47"/>
        <v>71.8692818437342</v>
      </c>
      <c r="H134" s="168">
        <f t="shared" si="61"/>
        <v>46791.93333</v>
      </c>
      <c r="I134" s="174">
        <v>2</v>
      </c>
      <c r="J134" s="166">
        <v>3</v>
      </c>
      <c r="K134" s="170"/>
      <c r="L134" s="168">
        <f t="shared" si="48"/>
        <v>17046.425893</v>
      </c>
      <c r="M134" s="168">
        <f t="shared" si="49"/>
        <v>4802.717998</v>
      </c>
      <c r="N134" s="170">
        <f t="shared" si="50"/>
        <v>4</v>
      </c>
      <c r="O134" s="166">
        <v>4</v>
      </c>
      <c r="P134" s="166">
        <v>0</v>
      </c>
      <c r="Q134" s="168">
        <f t="shared" si="51"/>
        <v>2604.28</v>
      </c>
      <c r="R134" s="167">
        <v>16577.39577</v>
      </c>
      <c r="S134" s="167">
        <v>0</v>
      </c>
      <c r="T134" s="168">
        <f t="shared" si="52"/>
        <v>7812.84</v>
      </c>
      <c r="U134" s="168">
        <f t="shared" si="53"/>
        <v>0</v>
      </c>
      <c r="V134" s="168">
        <f t="shared" si="54"/>
        <v>4802.717998</v>
      </c>
      <c r="W134" s="171">
        <f t="shared" si="55"/>
        <v>6</v>
      </c>
      <c r="X134" s="168">
        <v>0</v>
      </c>
      <c r="Y134" s="173">
        <v>4430.867895</v>
      </c>
      <c r="Z134" s="166">
        <v>2</v>
      </c>
      <c r="AA134" s="171"/>
      <c r="AB134" s="175">
        <v>4802.717998</v>
      </c>
      <c r="AC134" s="175">
        <v>0</v>
      </c>
      <c r="AD134" s="168">
        <f t="shared" si="56"/>
        <v>0</v>
      </c>
      <c r="AE134" s="171">
        <f t="shared" si="57"/>
        <v>0</v>
      </c>
      <c r="AF134" s="175">
        <v>0</v>
      </c>
      <c r="AG134" s="167">
        <v>0</v>
      </c>
      <c r="AH134" s="172">
        <v>0</v>
      </c>
      <c r="AI134" s="175">
        <v>0</v>
      </c>
      <c r="AJ134" s="171">
        <v>0</v>
      </c>
      <c r="AK134" s="175">
        <v>0</v>
      </c>
      <c r="AL134" s="171">
        <f t="shared" si="58"/>
        <v>20980.951667</v>
      </c>
      <c r="AM134" s="172">
        <v>2763.298447</v>
      </c>
      <c r="AN134" s="175">
        <v>2011.897917</v>
      </c>
      <c r="AO134" s="172">
        <v>16205.755303</v>
      </c>
      <c r="AP134" s="168">
        <f t="shared" si="59"/>
        <v>1302.14</v>
      </c>
      <c r="AQ134" s="168">
        <f t="shared" si="66"/>
        <v>2.60428</v>
      </c>
      <c r="AR134" s="168">
        <f t="shared" si="62"/>
        <v>0.037204</v>
      </c>
      <c r="AS134" s="168">
        <f t="shared" si="63"/>
        <v>2.60428</v>
      </c>
      <c r="AT134" s="168">
        <f t="shared" si="64"/>
        <v>0.0473505454545455</v>
      </c>
      <c r="AU134" s="168">
        <f t="shared" si="46"/>
        <v>1.30214</v>
      </c>
      <c r="AV134" s="168">
        <f t="shared" si="65"/>
        <v>0.01627675</v>
      </c>
      <c r="AW134" s="168">
        <f t="shared" si="60"/>
        <v>2.60428</v>
      </c>
      <c r="AX134" s="176">
        <v>0</v>
      </c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58"/>
      <c r="BM134" s="158"/>
      <c r="BN134" s="171" t="s">
        <v>102</v>
      </c>
      <c r="BO134" s="171" t="s">
        <v>102</v>
      </c>
    </row>
    <row r="135" s="144" customFormat="1" ht="22.5" customHeight="1" spans="1:67">
      <c r="A135" s="165">
        <v>130</v>
      </c>
      <c r="B135" s="166" t="s">
        <v>125</v>
      </c>
      <c r="C135" s="166" t="s">
        <v>125</v>
      </c>
      <c r="D135" s="166" t="s">
        <v>121</v>
      </c>
      <c r="E135" s="166" t="s">
        <v>169</v>
      </c>
      <c r="F135" s="174">
        <v>1419.81</v>
      </c>
      <c r="G135" s="168">
        <f t="shared" si="47"/>
        <v>74.36037876406</v>
      </c>
      <c r="H135" s="168">
        <f t="shared" si="61"/>
        <v>105577.609373</v>
      </c>
      <c r="I135" s="174">
        <v>2</v>
      </c>
      <c r="J135" s="166">
        <v>3</v>
      </c>
      <c r="K135" s="170"/>
      <c r="L135" s="168">
        <f t="shared" si="48"/>
        <v>34099.332209</v>
      </c>
      <c r="M135" s="168">
        <f t="shared" si="49"/>
        <v>7564.184461</v>
      </c>
      <c r="N135" s="170">
        <f t="shared" si="50"/>
        <v>4</v>
      </c>
      <c r="O135" s="166">
        <v>4</v>
      </c>
      <c r="P135" s="166">
        <v>0</v>
      </c>
      <c r="Q135" s="168">
        <f t="shared" si="51"/>
        <v>5679.24</v>
      </c>
      <c r="R135" s="167">
        <v>35204.394802</v>
      </c>
      <c r="S135" s="167">
        <v>0</v>
      </c>
      <c r="T135" s="168">
        <f t="shared" si="52"/>
        <v>17037.72</v>
      </c>
      <c r="U135" s="168">
        <f t="shared" si="53"/>
        <v>0</v>
      </c>
      <c r="V135" s="168">
        <f t="shared" si="54"/>
        <v>7564.184461</v>
      </c>
      <c r="W135" s="171">
        <f t="shared" si="55"/>
        <v>6</v>
      </c>
      <c r="X135" s="168">
        <v>0</v>
      </c>
      <c r="Y135" s="173">
        <v>9497.427748</v>
      </c>
      <c r="Z135" s="166">
        <v>2</v>
      </c>
      <c r="AA135" s="171"/>
      <c r="AB135" s="175">
        <v>7564.184461</v>
      </c>
      <c r="AC135" s="175">
        <v>0</v>
      </c>
      <c r="AD135" s="168">
        <f t="shared" si="56"/>
        <v>0</v>
      </c>
      <c r="AE135" s="171">
        <f t="shared" si="57"/>
        <v>0</v>
      </c>
      <c r="AF135" s="175">
        <v>0</v>
      </c>
      <c r="AG135" s="167">
        <v>0</v>
      </c>
      <c r="AH135" s="172">
        <v>0</v>
      </c>
      <c r="AI135" s="175">
        <v>0</v>
      </c>
      <c r="AJ135" s="171">
        <v>0</v>
      </c>
      <c r="AK135" s="175">
        <v>0</v>
      </c>
      <c r="AL135" s="171">
        <f t="shared" si="58"/>
        <v>53311.602362</v>
      </c>
      <c r="AM135" s="172">
        <v>7254.418793</v>
      </c>
      <c r="AN135" s="175">
        <v>6940.201876</v>
      </c>
      <c r="AO135" s="172">
        <v>39116.981693</v>
      </c>
      <c r="AP135" s="168">
        <f t="shared" si="59"/>
        <v>2839.62</v>
      </c>
      <c r="AQ135" s="168">
        <f t="shared" si="66"/>
        <v>5.67924</v>
      </c>
      <c r="AR135" s="168">
        <f t="shared" si="62"/>
        <v>0.081132</v>
      </c>
      <c r="AS135" s="168">
        <f t="shared" si="63"/>
        <v>5.67924</v>
      </c>
      <c r="AT135" s="168">
        <f t="shared" si="64"/>
        <v>0.103258909090909</v>
      </c>
      <c r="AU135" s="168">
        <f t="shared" si="46"/>
        <v>2.83962</v>
      </c>
      <c r="AV135" s="168">
        <f t="shared" si="65"/>
        <v>0.03549525</v>
      </c>
      <c r="AW135" s="168">
        <f t="shared" si="60"/>
        <v>5.67924</v>
      </c>
      <c r="AX135" s="176">
        <v>0</v>
      </c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58"/>
      <c r="BM135" s="158"/>
      <c r="BN135" s="171" t="s">
        <v>102</v>
      </c>
      <c r="BO135" s="171" t="s">
        <v>102</v>
      </c>
    </row>
    <row r="136" s="144" customFormat="1" ht="22.5" customHeight="1" spans="1:67">
      <c r="A136" s="165">
        <v>131</v>
      </c>
      <c r="B136" s="166" t="s">
        <v>125</v>
      </c>
      <c r="C136" s="166" t="s">
        <v>125</v>
      </c>
      <c r="D136" s="166" t="s">
        <v>201</v>
      </c>
      <c r="E136" s="166" t="s">
        <v>100</v>
      </c>
      <c r="F136" s="174">
        <v>419.98</v>
      </c>
      <c r="G136" s="168">
        <f t="shared" si="47"/>
        <v>72.9136435473118</v>
      </c>
      <c r="H136" s="168">
        <f t="shared" si="61"/>
        <v>30622.272017</v>
      </c>
      <c r="I136" s="174">
        <v>2</v>
      </c>
      <c r="J136" s="166">
        <v>3</v>
      </c>
      <c r="K136" s="170"/>
      <c r="L136" s="168">
        <f t="shared" si="48"/>
        <v>8722.659676</v>
      </c>
      <c r="M136" s="168">
        <f t="shared" si="49"/>
        <v>2500.766065</v>
      </c>
      <c r="N136" s="170">
        <f t="shared" si="50"/>
        <v>2</v>
      </c>
      <c r="O136" s="166">
        <v>2</v>
      </c>
      <c r="P136" s="166">
        <v>0</v>
      </c>
      <c r="Q136" s="168">
        <f t="shared" si="51"/>
        <v>839.96</v>
      </c>
      <c r="R136" s="167">
        <v>10257.150098</v>
      </c>
      <c r="S136" s="167">
        <v>0</v>
      </c>
      <c r="T136" s="168">
        <f t="shared" si="52"/>
        <v>2519.88</v>
      </c>
      <c r="U136" s="168">
        <f t="shared" si="53"/>
        <v>0</v>
      </c>
      <c r="V136" s="168">
        <f t="shared" si="54"/>
        <v>2500.766065</v>
      </c>
      <c r="W136" s="171">
        <f t="shared" si="55"/>
        <v>6</v>
      </c>
      <c r="X136" s="168">
        <v>0</v>
      </c>
      <c r="Y136" s="173">
        <v>3702.013611</v>
      </c>
      <c r="Z136" s="166">
        <v>2</v>
      </c>
      <c r="AA136" s="171"/>
      <c r="AB136" s="175">
        <v>2500.766065</v>
      </c>
      <c r="AC136" s="175">
        <v>0</v>
      </c>
      <c r="AD136" s="168">
        <f t="shared" si="56"/>
        <v>0</v>
      </c>
      <c r="AE136" s="171">
        <f t="shared" si="57"/>
        <v>0</v>
      </c>
      <c r="AF136" s="175">
        <v>0</v>
      </c>
      <c r="AG136" s="167">
        <v>0</v>
      </c>
      <c r="AH136" s="172">
        <v>0</v>
      </c>
      <c r="AI136" s="175">
        <v>0</v>
      </c>
      <c r="AJ136" s="171">
        <v>0</v>
      </c>
      <c r="AK136" s="175">
        <v>0</v>
      </c>
      <c r="AL136" s="171">
        <f t="shared" si="58"/>
        <v>14162.342243</v>
      </c>
      <c r="AM136" s="172">
        <v>0</v>
      </c>
      <c r="AN136" s="175">
        <v>2054.130483</v>
      </c>
      <c r="AO136" s="172">
        <v>12108.21176</v>
      </c>
      <c r="AP136" s="168">
        <f t="shared" si="59"/>
        <v>839.96</v>
      </c>
      <c r="AQ136" s="168">
        <f t="shared" si="66"/>
        <v>0.83996</v>
      </c>
      <c r="AR136" s="168">
        <f t="shared" si="62"/>
        <v>0.0119994285714286</v>
      </c>
      <c r="AS136" s="168">
        <f t="shared" si="63"/>
        <v>0.83996</v>
      </c>
      <c r="AT136" s="168">
        <f t="shared" si="64"/>
        <v>0.015272</v>
      </c>
      <c r="AU136" s="168">
        <f t="shared" si="46"/>
        <v>0.41998</v>
      </c>
      <c r="AV136" s="168">
        <f t="shared" si="65"/>
        <v>0.00524975</v>
      </c>
      <c r="AW136" s="168">
        <f t="shared" si="60"/>
        <v>1.67992</v>
      </c>
      <c r="AX136" s="176">
        <v>0</v>
      </c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58"/>
      <c r="BM136" s="158"/>
      <c r="BN136" s="171" t="s">
        <v>102</v>
      </c>
      <c r="BO136" s="171" t="s">
        <v>102</v>
      </c>
    </row>
    <row r="137" s="144" customFormat="1" ht="22.5" customHeight="1" spans="1:67">
      <c r="A137" s="165">
        <v>132</v>
      </c>
      <c r="B137" s="166" t="s">
        <v>125</v>
      </c>
      <c r="C137" s="166" t="s">
        <v>125</v>
      </c>
      <c r="D137" s="166" t="s">
        <v>100</v>
      </c>
      <c r="E137" s="166" t="s">
        <v>101</v>
      </c>
      <c r="F137" s="174">
        <v>330.3</v>
      </c>
      <c r="G137" s="168">
        <f t="shared" si="47"/>
        <v>70.6101040508629</v>
      </c>
      <c r="H137" s="168">
        <f t="shared" si="61"/>
        <v>23322.517368</v>
      </c>
      <c r="I137" s="174">
        <v>2</v>
      </c>
      <c r="J137" s="166">
        <v>3</v>
      </c>
      <c r="K137" s="170"/>
      <c r="L137" s="168">
        <f t="shared" si="48"/>
        <v>7081.020489</v>
      </c>
      <c r="M137" s="168">
        <f t="shared" si="49"/>
        <v>2115.803817</v>
      </c>
      <c r="N137" s="170">
        <f t="shared" si="50"/>
        <v>2</v>
      </c>
      <c r="O137" s="166">
        <v>2</v>
      </c>
      <c r="P137" s="166">
        <v>0</v>
      </c>
      <c r="Q137" s="168">
        <f t="shared" si="51"/>
        <v>660.6</v>
      </c>
      <c r="R137" s="167">
        <v>8307.220585</v>
      </c>
      <c r="S137" s="167">
        <v>0</v>
      </c>
      <c r="T137" s="168">
        <f t="shared" si="52"/>
        <v>1981.8</v>
      </c>
      <c r="U137" s="168">
        <f t="shared" si="53"/>
        <v>0</v>
      </c>
      <c r="V137" s="168">
        <f t="shared" si="54"/>
        <v>2115.803817</v>
      </c>
      <c r="W137" s="171">
        <f t="shared" si="55"/>
        <v>6</v>
      </c>
      <c r="X137" s="168">
        <v>0</v>
      </c>
      <c r="Y137" s="173">
        <v>2983.416672</v>
      </c>
      <c r="Z137" s="166">
        <v>2</v>
      </c>
      <c r="AA137" s="171"/>
      <c r="AB137" s="175">
        <v>2115.803817</v>
      </c>
      <c r="AC137" s="175">
        <v>0</v>
      </c>
      <c r="AD137" s="168">
        <f t="shared" si="56"/>
        <v>0</v>
      </c>
      <c r="AE137" s="171">
        <f t="shared" si="57"/>
        <v>0</v>
      </c>
      <c r="AF137" s="175">
        <v>0</v>
      </c>
      <c r="AG137" s="167">
        <v>0</v>
      </c>
      <c r="AH137" s="172">
        <v>0</v>
      </c>
      <c r="AI137" s="175">
        <v>0</v>
      </c>
      <c r="AJ137" s="171">
        <v>0</v>
      </c>
      <c r="AK137" s="175">
        <v>0</v>
      </c>
      <c r="AL137" s="171">
        <f t="shared" si="58"/>
        <v>9916.076294</v>
      </c>
      <c r="AM137" s="172">
        <v>0</v>
      </c>
      <c r="AN137" s="175">
        <v>1790.457753</v>
      </c>
      <c r="AO137" s="172">
        <v>8125.618541</v>
      </c>
      <c r="AP137" s="168">
        <f t="shared" si="59"/>
        <v>660.6</v>
      </c>
      <c r="AQ137" s="168">
        <f t="shared" si="66"/>
        <v>0.6606</v>
      </c>
      <c r="AR137" s="168">
        <f t="shared" si="62"/>
        <v>0.00943714285714286</v>
      </c>
      <c r="AS137" s="168">
        <f t="shared" si="63"/>
        <v>0.6606</v>
      </c>
      <c r="AT137" s="168">
        <f t="shared" si="64"/>
        <v>0.0120109090909091</v>
      </c>
      <c r="AU137" s="168">
        <f t="shared" si="46"/>
        <v>0.3303</v>
      </c>
      <c r="AV137" s="168">
        <f t="shared" si="65"/>
        <v>0.00412875</v>
      </c>
      <c r="AW137" s="168">
        <f t="shared" si="60"/>
        <v>1.3212</v>
      </c>
      <c r="AX137" s="176">
        <v>0</v>
      </c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58"/>
      <c r="BM137" s="158"/>
      <c r="BN137" s="171" t="s">
        <v>102</v>
      </c>
      <c r="BO137" s="171" t="s">
        <v>102</v>
      </c>
    </row>
    <row r="138" s="144" customFormat="1" ht="22.5" customHeight="1" spans="1:67">
      <c r="A138" s="165">
        <v>133</v>
      </c>
      <c r="B138" s="166" t="s">
        <v>125</v>
      </c>
      <c r="C138" s="166" t="s">
        <v>125</v>
      </c>
      <c r="D138" s="166" t="s">
        <v>138</v>
      </c>
      <c r="E138" s="166" t="s">
        <v>120</v>
      </c>
      <c r="F138" s="174">
        <v>404.34</v>
      </c>
      <c r="G138" s="168">
        <f t="shared" si="47"/>
        <v>67.5877039051294</v>
      </c>
      <c r="H138" s="168">
        <f t="shared" si="61"/>
        <v>27328.412197</v>
      </c>
      <c r="I138" s="174">
        <v>2</v>
      </c>
      <c r="J138" s="166">
        <v>3</v>
      </c>
      <c r="K138" s="170"/>
      <c r="L138" s="168">
        <f t="shared" si="48"/>
        <v>8256.262596</v>
      </c>
      <c r="M138" s="168">
        <f t="shared" si="49"/>
        <v>2551.714573</v>
      </c>
      <c r="N138" s="170">
        <f t="shared" si="50"/>
        <v>2</v>
      </c>
      <c r="O138" s="166">
        <v>2</v>
      </c>
      <c r="P138" s="166">
        <v>0</v>
      </c>
      <c r="Q138" s="168">
        <f t="shared" si="51"/>
        <v>808.68</v>
      </c>
      <c r="R138" s="167">
        <v>11127.668722</v>
      </c>
      <c r="S138" s="167">
        <v>0</v>
      </c>
      <c r="T138" s="168">
        <f t="shared" si="52"/>
        <v>2426.04</v>
      </c>
      <c r="U138" s="168">
        <f t="shared" si="53"/>
        <v>0</v>
      </c>
      <c r="V138" s="168">
        <f t="shared" si="54"/>
        <v>2551.714573</v>
      </c>
      <c r="W138" s="171">
        <f t="shared" si="55"/>
        <v>6</v>
      </c>
      <c r="X138" s="168">
        <v>0</v>
      </c>
      <c r="Y138" s="173">
        <v>3278.508023</v>
      </c>
      <c r="Z138" s="166">
        <v>2</v>
      </c>
      <c r="AA138" s="171"/>
      <c r="AB138" s="175">
        <v>2551.714573</v>
      </c>
      <c r="AC138" s="175">
        <v>0</v>
      </c>
      <c r="AD138" s="168">
        <f t="shared" si="56"/>
        <v>0</v>
      </c>
      <c r="AE138" s="171">
        <f t="shared" si="57"/>
        <v>0</v>
      </c>
      <c r="AF138" s="175">
        <v>0</v>
      </c>
      <c r="AG138" s="167">
        <v>0</v>
      </c>
      <c r="AH138" s="172">
        <v>0</v>
      </c>
      <c r="AI138" s="175">
        <v>0</v>
      </c>
      <c r="AJ138" s="171">
        <v>0</v>
      </c>
      <c r="AK138" s="175">
        <v>0</v>
      </c>
      <c r="AL138" s="171">
        <f t="shared" si="58"/>
        <v>10370.520879</v>
      </c>
      <c r="AM138" s="172">
        <v>0</v>
      </c>
      <c r="AN138" s="175">
        <v>1792.699282</v>
      </c>
      <c r="AO138" s="172">
        <v>8577.821597</v>
      </c>
      <c r="AP138" s="168">
        <f t="shared" si="59"/>
        <v>808.68</v>
      </c>
      <c r="AQ138" s="168">
        <f t="shared" si="66"/>
        <v>0.80868</v>
      </c>
      <c r="AR138" s="168">
        <f t="shared" si="62"/>
        <v>0.0115525714285714</v>
      </c>
      <c r="AS138" s="168">
        <f t="shared" si="63"/>
        <v>0.80868</v>
      </c>
      <c r="AT138" s="168">
        <f t="shared" si="64"/>
        <v>0.0147032727272727</v>
      </c>
      <c r="AU138" s="168">
        <f t="shared" si="46"/>
        <v>0.40434</v>
      </c>
      <c r="AV138" s="168">
        <f t="shared" si="65"/>
        <v>0.00505425</v>
      </c>
      <c r="AW138" s="168">
        <f t="shared" si="60"/>
        <v>1.61736</v>
      </c>
      <c r="AX138" s="176">
        <v>3</v>
      </c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58"/>
      <c r="BM138" s="158"/>
      <c r="BN138" s="171" t="s">
        <v>102</v>
      </c>
      <c r="BO138" s="171" t="s">
        <v>102</v>
      </c>
    </row>
    <row r="139" s="144" customFormat="1" ht="22.5" customHeight="1" spans="1:67">
      <c r="A139" s="165">
        <v>134</v>
      </c>
      <c r="B139" s="166" t="s">
        <v>125</v>
      </c>
      <c r="C139" s="166" t="s">
        <v>125</v>
      </c>
      <c r="D139" s="166" t="s">
        <v>110</v>
      </c>
      <c r="E139" s="166" t="s">
        <v>114</v>
      </c>
      <c r="F139" s="174">
        <v>360.23</v>
      </c>
      <c r="G139" s="168">
        <f t="shared" si="47"/>
        <v>64.0372176031702</v>
      </c>
      <c r="H139" s="168">
        <f t="shared" si="61"/>
        <v>23068.12689719</v>
      </c>
      <c r="I139" s="174">
        <v>2</v>
      </c>
      <c r="J139" s="166">
        <v>3</v>
      </c>
      <c r="K139" s="170"/>
      <c r="L139" s="168">
        <f t="shared" si="48"/>
        <v>7369.640517</v>
      </c>
      <c r="M139" s="168">
        <f t="shared" si="49"/>
        <v>1832.757651</v>
      </c>
      <c r="N139" s="170">
        <f t="shared" si="50"/>
        <v>2</v>
      </c>
      <c r="O139" s="166">
        <v>2</v>
      </c>
      <c r="P139" s="166">
        <v>0</v>
      </c>
      <c r="Q139" s="168">
        <f t="shared" si="51"/>
        <v>720.46</v>
      </c>
      <c r="R139" s="167">
        <v>8924.541894</v>
      </c>
      <c r="S139" s="167">
        <v>0</v>
      </c>
      <c r="T139" s="168">
        <f t="shared" si="52"/>
        <v>2161.38</v>
      </c>
      <c r="U139" s="168">
        <f t="shared" si="53"/>
        <v>0</v>
      </c>
      <c r="V139" s="168">
        <f t="shared" si="54"/>
        <v>2348.63248719</v>
      </c>
      <c r="W139" s="171">
        <f t="shared" si="55"/>
        <v>6</v>
      </c>
      <c r="X139" s="168">
        <v>0</v>
      </c>
      <c r="Y139" s="173">
        <v>3375.502866</v>
      </c>
      <c r="Z139" s="166">
        <v>2</v>
      </c>
      <c r="AA139" s="171"/>
      <c r="AB139" s="175">
        <v>1832.757651</v>
      </c>
      <c r="AC139" s="175">
        <v>0</v>
      </c>
      <c r="AD139" s="168">
        <f t="shared" si="56"/>
        <v>0</v>
      </c>
      <c r="AE139" s="171">
        <f t="shared" si="57"/>
        <v>0</v>
      </c>
      <c r="AF139" s="175">
        <v>0</v>
      </c>
      <c r="AG139" s="167">
        <v>0</v>
      </c>
      <c r="AH139" s="172">
        <v>0</v>
      </c>
      <c r="AI139" s="175">
        <v>0</v>
      </c>
      <c r="AJ139" s="171">
        <f>L139*IF(I139=1,0.08,IF(I139=2,0.07,IF(I139=3,0.06)))</f>
        <v>515.87483619</v>
      </c>
      <c r="AK139" s="175">
        <v>0</v>
      </c>
      <c r="AL139" s="171">
        <f t="shared" si="58"/>
        <v>8419.44965</v>
      </c>
      <c r="AM139" s="172">
        <v>0</v>
      </c>
      <c r="AN139" s="175">
        <v>1739.776533</v>
      </c>
      <c r="AO139" s="172">
        <v>6679.673117</v>
      </c>
      <c r="AP139" s="168">
        <f t="shared" si="59"/>
        <v>720.46</v>
      </c>
      <c r="AQ139" s="168">
        <f t="shared" si="66"/>
        <v>0.72046</v>
      </c>
      <c r="AR139" s="168">
        <f t="shared" si="62"/>
        <v>0.0102922857142857</v>
      </c>
      <c r="AS139" s="168">
        <f t="shared" si="63"/>
        <v>0.72046</v>
      </c>
      <c r="AT139" s="168">
        <f t="shared" si="64"/>
        <v>0.0130992727272727</v>
      </c>
      <c r="AU139" s="168">
        <f t="shared" si="46"/>
        <v>0.36023</v>
      </c>
      <c r="AV139" s="168">
        <f t="shared" si="65"/>
        <v>0.004502875</v>
      </c>
      <c r="AW139" s="168">
        <f t="shared" si="60"/>
        <v>1.44092</v>
      </c>
      <c r="AX139" s="176">
        <v>2</v>
      </c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58"/>
      <c r="BM139" s="158"/>
      <c r="BN139" s="171" t="s">
        <v>102</v>
      </c>
      <c r="BO139" s="171" t="s">
        <v>102</v>
      </c>
    </row>
    <row r="140" s="144" customFormat="1" ht="22.5" customHeight="1" spans="1:67">
      <c r="A140" s="165">
        <v>135</v>
      </c>
      <c r="B140" s="166" t="s">
        <v>125</v>
      </c>
      <c r="C140" s="166" t="s">
        <v>125</v>
      </c>
      <c r="D140" s="166" t="s">
        <v>101</v>
      </c>
      <c r="E140" s="166" t="s">
        <v>103</v>
      </c>
      <c r="F140" s="174">
        <v>328.53</v>
      </c>
      <c r="G140" s="168">
        <f t="shared" si="47"/>
        <v>67.7298766444465</v>
      </c>
      <c r="H140" s="168">
        <f t="shared" si="61"/>
        <v>22251.296374</v>
      </c>
      <c r="I140" s="174">
        <v>2</v>
      </c>
      <c r="J140" s="166">
        <v>3</v>
      </c>
      <c r="K140" s="170"/>
      <c r="L140" s="168">
        <f t="shared" si="48"/>
        <v>7116.496763</v>
      </c>
      <c r="M140" s="168">
        <f t="shared" si="49"/>
        <v>2267.063576</v>
      </c>
      <c r="N140" s="170">
        <f t="shared" si="50"/>
        <v>2</v>
      </c>
      <c r="O140" s="166">
        <v>2</v>
      </c>
      <c r="P140" s="166">
        <v>0</v>
      </c>
      <c r="Q140" s="168">
        <f t="shared" si="51"/>
        <v>657.06</v>
      </c>
      <c r="R140" s="167">
        <v>8986.835599</v>
      </c>
      <c r="S140" s="167">
        <v>0</v>
      </c>
      <c r="T140" s="168">
        <f t="shared" si="52"/>
        <v>1971.18</v>
      </c>
      <c r="U140" s="168">
        <f t="shared" si="53"/>
        <v>0</v>
      </c>
      <c r="V140" s="168">
        <f t="shared" si="54"/>
        <v>2267.063576</v>
      </c>
      <c r="W140" s="171">
        <f t="shared" si="55"/>
        <v>6</v>
      </c>
      <c r="X140" s="168">
        <v>0</v>
      </c>
      <c r="Y140" s="173">
        <v>2878.253187</v>
      </c>
      <c r="Z140" s="166">
        <v>2</v>
      </c>
      <c r="AA140" s="171"/>
      <c r="AB140" s="175">
        <v>2267.063576</v>
      </c>
      <c r="AC140" s="175">
        <v>0</v>
      </c>
      <c r="AD140" s="168">
        <f t="shared" si="56"/>
        <v>0</v>
      </c>
      <c r="AE140" s="171">
        <f t="shared" si="57"/>
        <v>16.855841</v>
      </c>
      <c r="AF140" s="175">
        <v>16.855841</v>
      </c>
      <c r="AG140" s="167">
        <v>0</v>
      </c>
      <c r="AH140" s="172">
        <v>0</v>
      </c>
      <c r="AI140" s="175">
        <v>0</v>
      </c>
      <c r="AJ140" s="171">
        <v>0</v>
      </c>
      <c r="AK140" s="175">
        <v>0</v>
      </c>
      <c r="AL140" s="171">
        <f t="shared" si="58"/>
        <v>8119.144012</v>
      </c>
      <c r="AM140" s="172">
        <v>0</v>
      </c>
      <c r="AN140" s="175">
        <v>1533.401202</v>
      </c>
      <c r="AO140" s="172">
        <v>6585.74281</v>
      </c>
      <c r="AP140" s="168">
        <f t="shared" si="59"/>
        <v>657.06</v>
      </c>
      <c r="AQ140" s="168">
        <f t="shared" si="66"/>
        <v>0.65706</v>
      </c>
      <c r="AR140" s="168">
        <f t="shared" si="62"/>
        <v>0.00938657142857143</v>
      </c>
      <c r="AS140" s="168">
        <f t="shared" si="63"/>
        <v>0.65706</v>
      </c>
      <c r="AT140" s="168">
        <f t="shared" si="64"/>
        <v>0.0119465454545455</v>
      </c>
      <c r="AU140" s="168">
        <f t="shared" si="46"/>
        <v>0.32853</v>
      </c>
      <c r="AV140" s="168">
        <f t="shared" si="65"/>
        <v>0.004106625</v>
      </c>
      <c r="AW140" s="168">
        <f t="shared" si="60"/>
        <v>1.31412</v>
      </c>
      <c r="AX140" s="176">
        <v>0</v>
      </c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58"/>
      <c r="BM140" s="158"/>
      <c r="BN140" s="171" t="s">
        <v>102</v>
      </c>
      <c r="BO140" s="171" t="s">
        <v>102</v>
      </c>
    </row>
    <row r="141" s="144" customFormat="1" ht="22.5" customHeight="1" spans="1:67">
      <c r="A141" s="165">
        <v>136</v>
      </c>
      <c r="B141" s="166" t="s">
        <v>125</v>
      </c>
      <c r="C141" s="166" t="s">
        <v>125</v>
      </c>
      <c r="D141" s="166" t="s">
        <v>103</v>
      </c>
      <c r="E141" s="166" t="s">
        <v>110</v>
      </c>
      <c r="F141" s="174">
        <v>323.63</v>
      </c>
      <c r="G141" s="168">
        <f t="shared" si="47"/>
        <v>67.3576196675216</v>
      </c>
      <c r="H141" s="168">
        <f t="shared" si="61"/>
        <v>21798.946453</v>
      </c>
      <c r="I141" s="174">
        <v>2</v>
      </c>
      <c r="J141" s="166">
        <v>3</v>
      </c>
      <c r="K141" s="170"/>
      <c r="L141" s="168">
        <f t="shared" si="48"/>
        <v>6692.167145</v>
      </c>
      <c r="M141" s="168">
        <f t="shared" si="49"/>
        <v>1885.472695</v>
      </c>
      <c r="N141" s="170">
        <f t="shared" si="50"/>
        <v>2</v>
      </c>
      <c r="O141" s="166">
        <v>2</v>
      </c>
      <c r="P141" s="166">
        <v>0</v>
      </c>
      <c r="Q141" s="168">
        <f t="shared" si="51"/>
        <v>647.26</v>
      </c>
      <c r="R141" s="167">
        <v>8920.665826</v>
      </c>
      <c r="S141" s="167">
        <v>0</v>
      </c>
      <c r="T141" s="168">
        <f t="shared" si="52"/>
        <v>1941.78</v>
      </c>
      <c r="U141" s="168">
        <f t="shared" si="53"/>
        <v>0</v>
      </c>
      <c r="V141" s="168">
        <f t="shared" si="54"/>
        <v>1885.472695</v>
      </c>
      <c r="W141" s="171">
        <f t="shared" si="55"/>
        <v>6</v>
      </c>
      <c r="X141" s="168">
        <v>0</v>
      </c>
      <c r="Y141" s="173">
        <v>2864.91445</v>
      </c>
      <c r="Z141" s="166">
        <v>2</v>
      </c>
      <c r="AA141" s="171"/>
      <c r="AB141" s="175">
        <v>1885.472695</v>
      </c>
      <c r="AC141" s="175">
        <v>0</v>
      </c>
      <c r="AD141" s="168">
        <f t="shared" si="56"/>
        <v>0</v>
      </c>
      <c r="AE141" s="171">
        <f t="shared" si="57"/>
        <v>0</v>
      </c>
      <c r="AF141" s="175">
        <v>0</v>
      </c>
      <c r="AG141" s="167">
        <v>0</v>
      </c>
      <c r="AH141" s="172">
        <v>0</v>
      </c>
      <c r="AI141" s="175">
        <v>0</v>
      </c>
      <c r="AJ141" s="171">
        <v>0</v>
      </c>
      <c r="AK141" s="175">
        <v>0</v>
      </c>
      <c r="AL141" s="171">
        <f t="shared" si="58"/>
        <v>8127.893482</v>
      </c>
      <c r="AM141" s="172">
        <v>0</v>
      </c>
      <c r="AN141" s="175">
        <v>1499.591507</v>
      </c>
      <c r="AO141" s="172">
        <v>6628.301975</v>
      </c>
      <c r="AP141" s="168">
        <f t="shared" si="59"/>
        <v>647.26</v>
      </c>
      <c r="AQ141" s="168">
        <f t="shared" si="66"/>
        <v>0.64726</v>
      </c>
      <c r="AR141" s="168">
        <f t="shared" si="62"/>
        <v>0.00924657142857143</v>
      </c>
      <c r="AS141" s="168">
        <f t="shared" si="63"/>
        <v>0.64726</v>
      </c>
      <c r="AT141" s="168">
        <f t="shared" si="64"/>
        <v>0.0117683636363636</v>
      </c>
      <c r="AU141" s="168">
        <f t="shared" si="46"/>
        <v>0.32363</v>
      </c>
      <c r="AV141" s="168">
        <f t="shared" si="65"/>
        <v>0.004045375</v>
      </c>
      <c r="AW141" s="168">
        <f t="shared" si="60"/>
        <v>1.29452</v>
      </c>
      <c r="AX141" s="176">
        <v>3</v>
      </c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58"/>
      <c r="BM141" s="158"/>
      <c r="BN141" s="171" t="s">
        <v>102</v>
      </c>
      <c r="BO141" s="171" t="s">
        <v>102</v>
      </c>
    </row>
    <row r="142" s="144" customFormat="1" ht="22.5" customHeight="1" spans="1:67">
      <c r="A142" s="165">
        <v>137</v>
      </c>
      <c r="B142" s="166" t="s">
        <v>125</v>
      </c>
      <c r="C142" s="166" t="s">
        <v>125</v>
      </c>
      <c r="D142" s="166" t="s">
        <v>105</v>
      </c>
      <c r="E142" s="166" t="s">
        <v>106</v>
      </c>
      <c r="F142" s="174">
        <v>363.64</v>
      </c>
      <c r="G142" s="168">
        <f t="shared" si="47"/>
        <v>94.1746836101639</v>
      </c>
      <c r="H142" s="168">
        <f t="shared" si="61"/>
        <v>34245.681948</v>
      </c>
      <c r="I142" s="174">
        <v>2</v>
      </c>
      <c r="J142" s="166">
        <v>3</v>
      </c>
      <c r="K142" s="170"/>
      <c r="L142" s="168">
        <f t="shared" si="48"/>
        <v>7923.484819</v>
      </c>
      <c r="M142" s="168">
        <f t="shared" si="49"/>
        <v>2341.857653</v>
      </c>
      <c r="N142" s="170">
        <f t="shared" si="50"/>
        <v>2</v>
      </c>
      <c r="O142" s="166">
        <v>2</v>
      </c>
      <c r="P142" s="166">
        <v>0</v>
      </c>
      <c r="Q142" s="168">
        <f t="shared" si="51"/>
        <v>727.28</v>
      </c>
      <c r="R142" s="167">
        <v>9104.095888</v>
      </c>
      <c r="S142" s="167">
        <v>0</v>
      </c>
      <c r="T142" s="168">
        <f t="shared" si="52"/>
        <v>2181.84</v>
      </c>
      <c r="U142" s="168">
        <f t="shared" si="53"/>
        <v>0</v>
      </c>
      <c r="V142" s="168">
        <f t="shared" si="54"/>
        <v>2341.857653</v>
      </c>
      <c r="W142" s="171">
        <f t="shared" si="55"/>
        <v>6</v>
      </c>
      <c r="X142" s="168">
        <v>0</v>
      </c>
      <c r="Y142" s="173">
        <v>3399.787166</v>
      </c>
      <c r="Z142" s="166">
        <v>2</v>
      </c>
      <c r="AA142" s="171"/>
      <c r="AB142" s="175">
        <v>2341.857653</v>
      </c>
      <c r="AC142" s="175">
        <v>0</v>
      </c>
      <c r="AD142" s="168">
        <f t="shared" si="56"/>
        <v>0</v>
      </c>
      <c r="AE142" s="171">
        <f t="shared" si="57"/>
        <v>0</v>
      </c>
      <c r="AF142" s="175">
        <v>0</v>
      </c>
      <c r="AG142" s="167">
        <v>0</v>
      </c>
      <c r="AH142" s="172">
        <v>0</v>
      </c>
      <c r="AI142" s="175">
        <v>0</v>
      </c>
      <c r="AJ142" s="171">
        <v>0</v>
      </c>
      <c r="AK142" s="175">
        <v>3033.946388</v>
      </c>
      <c r="AL142" s="171">
        <f t="shared" si="58"/>
        <v>16365.994853</v>
      </c>
      <c r="AM142" s="172">
        <v>0</v>
      </c>
      <c r="AN142" s="175">
        <v>1817.191809</v>
      </c>
      <c r="AO142" s="172">
        <v>14548.803044</v>
      </c>
      <c r="AP142" s="168">
        <f t="shared" si="59"/>
        <v>727.28</v>
      </c>
      <c r="AQ142" s="168">
        <f t="shared" si="66"/>
        <v>0.72728</v>
      </c>
      <c r="AR142" s="168">
        <f t="shared" si="62"/>
        <v>0.0103897142857143</v>
      </c>
      <c r="AS142" s="168">
        <f t="shared" si="63"/>
        <v>0.72728</v>
      </c>
      <c r="AT142" s="168">
        <f t="shared" si="64"/>
        <v>0.0132232727272727</v>
      </c>
      <c r="AU142" s="168">
        <f t="shared" si="46"/>
        <v>0.36364</v>
      </c>
      <c r="AV142" s="168">
        <f t="shared" si="65"/>
        <v>0.0045455</v>
      </c>
      <c r="AW142" s="168">
        <f t="shared" si="60"/>
        <v>1.45456</v>
      </c>
      <c r="AX142" s="176">
        <v>0</v>
      </c>
      <c r="AY142" s="168"/>
      <c r="AZ142" s="168"/>
      <c r="BA142" s="168"/>
      <c r="BB142" s="168"/>
      <c r="BC142" s="168"/>
      <c r="BD142" s="168"/>
      <c r="BE142" s="168"/>
      <c r="BF142" s="168"/>
      <c r="BG142" s="168"/>
      <c r="BH142" s="168"/>
      <c r="BI142" s="168"/>
      <c r="BJ142" s="168"/>
      <c r="BK142" s="168"/>
      <c r="BL142" s="158"/>
      <c r="BM142" s="158"/>
      <c r="BN142" s="171" t="s">
        <v>102</v>
      </c>
      <c r="BO142" s="171" t="s">
        <v>102</v>
      </c>
    </row>
    <row r="143" s="144" customFormat="1" ht="22.5" customHeight="1" spans="1:67">
      <c r="A143" s="165">
        <v>138</v>
      </c>
      <c r="B143" s="166" t="s">
        <v>125</v>
      </c>
      <c r="C143" s="166" t="s">
        <v>125</v>
      </c>
      <c r="D143" s="166" t="s">
        <v>106</v>
      </c>
      <c r="E143" s="166" t="s">
        <v>112</v>
      </c>
      <c r="F143" s="174">
        <v>341.04</v>
      </c>
      <c r="G143" s="168">
        <f t="shared" si="47"/>
        <v>82.6595769909688</v>
      </c>
      <c r="H143" s="168">
        <f t="shared" si="61"/>
        <v>28190.222137</v>
      </c>
      <c r="I143" s="174">
        <v>2</v>
      </c>
      <c r="J143" s="166">
        <v>3</v>
      </c>
      <c r="K143" s="170"/>
      <c r="L143" s="168">
        <f t="shared" si="48"/>
        <v>9201.28977</v>
      </c>
      <c r="M143" s="168">
        <f t="shared" si="49"/>
        <v>2008.746937</v>
      </c>
      <c r="N143" s="170">
        <f t="shared" si="50"/>
        <v>4</v>
      </c>
      <c r="O143" s="166">
        <v>4</v>
      </c>
      <c r="P143" s="166">
        <v>0</v>
      </c>
      <c r="Q143" s="168">
        <f t="shared" si="51"/>
        <v>1364.16</v>
      </c>
      <c r="R143" s="167">
        <v>9583.472785</v>
      </c>
      <c r="S143" s="167">
        <v>0</v>
      </c>
      <c r="T143" s="168">
        <f t="shared" si="52"/>
        <v>4092.48</v>
      </c>
      <c r="U143" s="168">
        <f t="shared" si="53"/>
        <v>0</v>
      </c>
      <c r="V143" s="168">
        <f t="shared" si="54"/>
        <v>2008.746937</v>
      </c>
      <c r="W143" s="171">
        <f t="shared" si="55"/>
        <v>6</v>
      </c>
      <c r="X143" s="168">
        <v>0</v>
      </c>
      <c r="Y143" s="173">
        <v>3100.062833</v>
      </c>
      <c r="Z143" s="166">
        <v>2</v>
      </c>
      <c r="AA143" s="171"/>
      <c r="AB143" s="175">
        <v>2008.746937</v>
      </c>
      <c r="AC143" s="175">
        <v>0</v>
      </c>
      <c r="AD143" s="168">
        <f t="shared" si="56"/>
        <v>0</v>
      </c>
      <c r="AE143" s="171">
        <f t="shared" si="57"/>
        <v>0</v>
      </c>
      <c r="AF143" s="175">
        <v>0</v>
      </c>
      <c r="AG143" s="167">
        <v>0</v>
      </c>
      <c r="AH143" s="172">
        <v>0</v>
      </c>
      <c r="AI143" s="175">
        <v>0</v>
      </c>
      <c r="AJ143" s="171">
        <v>0</v>
      </c>
      <c r="AK143" s="175">
        <v>105.621491</v>
      </c>
      <c r="AL143" s="171">
        <f t="shared" si="58"/>
        <v>13392.318091</v>
      </c>
      <c r="AM143" s="172">
        <v>0</v>
      </c>
      <c r="AN143" s="175">
        <v>1639.583571</v>
      </c>
      <c r="AO143" s="172">
        <v>11752.73452</v>
      </c>
      <c r="AP143" s="168">
        <f t="shared" si="59"/>
        <v>682.08</v>
      </c>
      <c r="AQ143" s="168">
        <f t="shared" si="66"/>
        <v>1.36416</v>
      </c>
      <c r="AR143" s="168">
        <f t="shared" si="62"/>
        <v>0.019488</v>
      </c>
      <c r="AS143" s="168">
        <f t="shared" si="63"/>
        <v>1.36416</v>
      </c>
      <c r="AT143" s="168">
        <f t="shared" si="64"/>
        <v>0.0248029090909091</v>
      </c>
      <c r="AU143" s="168">
        <f t="shared" si="46"/>
        <v>0.68208</v>
      </c>
      <c r="AV143" s="168">
        <f t="shared" si="65"/>
        <v>0.008526</v>
      </c>
      <c r="AW143" s="168">
        <f t="shared" si="60"/>
        <v>1.36416</v>
      </c>
      <c r="AX143" s="176">
        <v>0</v>
      </c>
      <c r="AY143" s="168"/>
      <c r="AZ143" s="168"/>
      <c r="BA143" s="168"/>
      <c r="BB143" s="168"/>
      <c r="BC143" s="168"/>
      <c r="BD143" s="168"/>
      <c r="BE143" s="168"/>
      <c r="BF143" s="168"/>
      <c r="BG143" s="168"/>
      <c r="BH143" s="168"/>
      <c r="BI143" s="168"/>
      <c r="BJ143" s="168"/>
      <c r="BK143" s="168"/>
      <c r="BL143" s="158"/>
      <c r="BM143" s="158"/>
      <c r="BN143" s="171" t="s">
        <v>102</v>
      </c>
      <c r="BO143" s="171" t="s">
        <v>102</v>
      </c>
    </row>
    <row r="144" s="144" customFormat="1" ht="22.5" customHeight="1" spans="1:67">
      <c r="A144" s="165">
        <v>139</v>
      </c>
      <c r="B144" s="166" t="s">
        <v>125</v>
      </c>
      <c r="C144" s="166" t="s">
        <v>125</v>
      </c>
      <c r="D144" s="166" t="s">
        <v>147</v>
      </c>
      <c r="E144" s="166" t="s">
        <v>138</v>
      </c>
      <c r="F144" s="174">
        <v>915.39</v>
      </c>
      <c r="G144" s="168">
        <f t="shared" si="47"/>
        <v>75.4882748588034</v>
      </c>
      <c r="H144" s="168">
        <f t="shared" si="61"/>
        <v>69101.211923</v>
      </c>
      <c r="I144" s="174">
        <v>2</v>
      </c>
      <c r="J144" s="166">
        <v>3</v>
      </c>
      <c r="K144" s="170"/>
      <c r="L144" s="168">
        <f t="shared" si="48"/>
        <v>18840.410476</v>
      </c>
      <c r="M144" s="168">
        <f t="shared" si="49"/>
        <v>5162.506236</v>
      </c>
      <c r="N144" s="170">
        <f t="shared" si="50"/>
        <v>2</v>
      </c>
      <c r="O144" s="166">
        <v>2</v>
      </c>
      <c r="P144" s="166">
        <v>0</v>
      </c>
      <c r="Q144" s="168">
        <f t="shared" si="51"/>
        <v>1830.78</v>
      </c>
      <c r="R144" s="167">
        <v>22658.665038</v>
      </c>
      <c r="S144" s="167">
        <v>0</v>
      </c>
      <c r="T144" s="168">
        <f t="shared" si="52"/>
        <v>5492.34</v>
      </c>
      <c r="U144" s="168">
        <f t="shared" si="53"/>
        <v>0</v>
      </c>
      <c r="V144" s="168">
        <f t="shared" si="54"/>
        <v>5162.506236</v>
      </c>
      <c r="W144" s="171">
        <f t="shared" si="55"/>
        <v>6</v>
      </c>
      <c r="X144" s="168">
        <v>0</v>
      </c>
      <c r="Y144" s="173">
        <v>8185.56424</v>
      </c>
      <c r="Z144" s="166">
        <v>2</v>
      </c>
      <c r="AA144" s="171"/>
      <c r="AB144" s="175">
        <v>5162.506236</v>
      </c>
      <c r="AC144" s="175">
        <v>0</v>
      </c>
      <c r="AD144" s="168">
        <f t="shared" si="56"/>
        <v>0</v>
      </c>
      <c r="AE144" s="171">
        <f t="shared" si="57"/>
        <v>0</v>
      </c>
      <c r="AF144" s="175">
        <v>0</v>
      </c>
      <c r="AG144" s="167">
        <v>0</v>
      </c>
      <c r="AH144" s="172">
        <v>0</v>
      </c>
      <c r="AI144" s="175">
        <v>0</v>
      </c>
      <c r="AJ144" s="171">
        <v>0</v>
      </c>
      <c r="AK144" s="175">
        <v>575.684302</v>
      </c>
      <c r="AL144" s="171">
        <f t="shared" si="58"/>
        <v>32518.792107</v>
      </c>
      <c r="AM144" s="172">
        <v>0</v>
      </c>
      <c r="AN144" s="175">
        <v>4826.517027</v>
      </c>
      <c r="AO144" s="172">
        <v>27692.27508</v>
      </c>
      <c r="AP144" s="168">
        <f t="shared" si="59"/>
        <v>1830.78</v>
      </c>
      <c r="AQ144" s="168">
        <f t="shared" si="66"/>
        <v>1.83078</v>
      </c>
      <c r="AR144" s="168">
        <f t="shared" si="62"/>
        <v>0.026154</v>
      </c>
      <c r="AS144" s="168">
        <f t="shared" si="63"/>
        <v>1.83078</v>
      </c>
      <c r="AT144" s="168">
        <f t="shared" si="64"/>
        <v>0.0332869090909091</v>
      </c>
      <c r="AU144" s="168">
        <f t="shared" si="46"/>
        <v>0.91539</v>
      </c>
      <c r="AV144" s="168">
        <f t="shared" si="65"/>
        <v>0.011442375</v>
      </c>
      <c r="AW144" s="168">
        <f t="shared" si="60"/>
        <v>3.66156</v>
      </c>
      <c r="AX144" s="176">
        <v>4</v>
      </c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68"/>
      <c r="BI144" s="168"/>
      <c r="BJ144" s="168"/>
      <c r="BK144" s="168"/>
      <c r="BL144" s="158"/>
      <c r="BM144" s="158"/>
      <c r="BN144" s="171"/>
      <c r="BO144" s="171" t="s">
        <v>102</v>
      </c>
    </row>
    <row r="145" s="144" customFormat="1" ht="22.5" customHeight="1" spans="1:67">
      <c r="A145" s="165">
        <v>140</v>
      </c>
      <c r="B145" s="166" t="s">
        <v>125</v>
      </c>
      <c r="C145" s="166" t="s">
        <v>125</v>
      </c>
      <c r="D145" s="166" t="s">
        <v>112</v>
      </c>
      <c r="E145" s="166" t="s">
        <v>147</v>
      </c>
      <c r="F145" s="174">
        <v>647.56</v>
      </c>
      <c r="G145" s="168">
        <f t="shared" si="47"/>
        <v>83.121874217061</v>
      </c>
      <c r="H145" s="168">
        <f t="shared" si="61"/>
        <v>53826.400868</v>
      </c>
      <c r="I145" s="174">
        <v>2</v>
      </c>
      <c r="J145" s="166">
        <v>3</v>
      </c>
      <c r="K145" s="170"/>
      <c r="L145" s="168">
        <f t="shared" si="48"/>
        <v>12947.004097</v>
      </c>
      <c r="M145" s="168">
        <f t="shared" si="49"/>
        <v>3331.074523</v>
      </c>
      <c r="N145" s="170">
        <f t="shared" si="50"/>
        <v>2</v>
      </c>
      <c r="O145" s="166">
        <v>2</v>
      </c>
      <c r="P145" s="166">
        <v>0</v>
      </c>
      <c r="Q145" s="168">
        <f t="shared" si="51"/>
        <v>1295.12</v>
      </c>
      <c r="R145" s="167">
        <v>17138.688339</v>
      </c>
      <c r="S145" s="167">
        <v>0</v>
      </c>
      <c r="T145" s="168">
        <f t="shared" si="52"/>
        <v>3885.36</v>
      </c>
      <c r="U145" s="168">
        <f t="shared" si="53"/>
        <v>0</v>
      </c>
      <c r="V145" s="168">
        <f t="shared" si="54"/>
        <v>3331.074523</v>
      </c>
      <c r="W145" s="171">
        <f t="shared" si="55"/>
        <v>6</v>
      </c>
      <c r="X145" s="168">
        <v>0</v>
      </c>
      <c r="Y145" s="173">
        <v>5730.569574</v>
      </c>
      <c r="Z145" s="166">
        <v>2</v>
      </c>
      <c r="AA145" s="171"/>
      <c r="AB145" s="175">
        <v>3331.074523</v>
      </c>
      <c r="AC145" s="175">
        <v>0</v>
      </c>
      <c r="AD145" s="168">
        <f t="shared" si="56"/>
        <v>0</v>
      </c>
      <c r="AE145" s="171">
        <f t="shared" si="57"/>
        <v>0</v>
      </c>
      <c r="AF145" s="175">
        <v>0</v>
      </c>
      <c r="AG145" s="167">
        <v>0</v>
      </c>
      <c r="AH145" s="172">
        <v>0</v>
      </c>
      <c r="AI145" s="175">
        <v>0</v>
      </c>
      <c r="AJ145" s="171">
        <v>0</v>
      </c>
      <c r="AK145" s="175">
        <v>0</v>
      </c>
      <c r="AL145" s="171">
        <f t="shared" si="58"/>
        <v>27626.068432</v>
      </c>
      <c r="AM145" s="172">
        <v>0</v>
      </c>
      <c r="AN145" s="175">
        <v>2884.853142</v>
      </c>
      <c r="AO145" s="172">
        <v>24741.21529</v>
      </c>
      <c r="AP145" s="168">
        <f t="shared" si="59"/>
        <v>1295.12</v>
      </c>
      <c r="AQ145" s="168">
        <f t="shared" si="66"/>
        <v>1.29512</v>
      </c>
      <c r="AR145" s="168">
        <f t="shared" si="62"/>
        <v>0.0185017142857143</v>
      </c>
      <c r="AS145" s="168">
        <f t="shared" si="63"/>
        <v>1.29512</v>
      </c>
      <c r="AT145" s="168">
        <f t="shared" si="64"/>
        <v>0.0235476363636364</v>
      </c>
      <c r="AU145" s="168">
        <f t="shared" si="46"/>
        <v>0.64756</v>
      </c>
      <c r="AV145" s="168">
        <f t="shared" si="65"/>
        <v>0.0080945</v>
      </c>
      <c r="AW145" s="168">
        <f t="shared" si="60"/>
        <v>2.59024</v>
      </c>
      <c r="AX145" s="176">
        <v>3</v>
      </c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8"/>
      <c r="BI145" s="168"/>
      <c r="BJ145" s="168"/>
      <c r="BK145" s="168"/>
      <c r="BL145" s="158"/>
      <c r="BM145" s="158"/>
      <c r="BN145" s="171"/>
      <c r="BO145" s="171" t="s">
        <v>102</v>
      </c>
    </row>
    <row r="146" s="144" customFormat="1" ht="22.5" customHeight="1" spans="1:67">
      <c r="A146" s="165">
        <v>141</v>
      </c>
      <c r="B146" s="166" t="s">
        <v>125</v>
      </c>
      <c r="C146" s="166" t="s">
        <v>203</v>
      </c>
      <c r="D146" s="166" t="s">
        <v>102</v>
      </c>
      <c r="E146" s="166" t="s">
        <v>102</v>
      </c>
      <c r="F146" s="174">
        <v>44.04</v>
      </c>
      <c r="G146" s="168">
        <f t="shared" si="47"/>
        <v>42.9129543369664</v>
      </c>
      <c r="H146" s="168">
        <f t="shared" si="61"/>
        <v>1889.886509</v>
      </c>
      <c r="I146" s="174">
        <v>2</v>
      </c>
      <c r="J146" s="166">
        <v>3</v>
      </c>
      <c r="K146" s="170"/>
      <c r="L146" s="168">
        <f t="shared" si="48"/>
        <v>264.24</v>
      </c>
      <c r="M146" s="168">
        <f t="shared" si="49"/>
        <v>0</v>
      </c>
      <c r="N146" s="170">
        <f t="shared" si="50"/>
        <v>0</v>
      </c>
      <c r="O146" s="166">
        <v>0</v>
      </c>
      <c r="P146" s="166">
        <v>0</v>
      </c>
      <c r="Q146" s="168">
        <f t="shared" si="51"/>
        <v>88.08</v>
      </c>
      <c r="R146" s="167">
        <v>1889.886509</v>
      </c>
      <c r="S146" s="167">
        <v>0</v>
      </c>
      <c r="T146" s="168">
        <f t="shared" si="52"/>
        <v>264.24</v>
      </c>
      <c r="U146" s="168">
        <f t="shared" si="53"/>
        <v>0</v>
      </c>
      <c r="V146" s="168">
        <f t="shared" si="54"/>
        <v>0</v>
      </c>
      <c r="W146" s="171">
        <f t="shared" si="55"/>
        <v>0</v>
      </c>
      <c r="X146" s="168">
        <v>0</v>
      </c>
      <c r="Y146" s="173">
        <v>0</v>
      </c>
      <c r="Z146" s="166">
        <v>0</v>
      </c>
      <c r="AA146" s="171"/>
      <c r="AB146" s="175">
        <v>0</v>
      </c>
      <c r="AC146" s="175">
        <v>0</v>
      </c>
      <c r="AD146" s="168">
        <f t="shared" si="56"/>
        <v>0</v>
      </c>
      <c r="AE146" s="171">
        <f t="shared" si="57"/>
        <v>0</v>
      </c>
      <c r="AF146" s="175">
        <v>0</v>
      </c>
      <c r="AG146" s="167">
        <v>0</v>
      </c>
      <c r="AH146" s="172">
        <v>0</v>
      </c>
      <c r="AI146" s="175">
        <v>0</v>
      </c>
      <c r="AJ146" s="171">
        <v>0</v>
      </c>
      <c r="AK146" s="175">
        <v>0</v>
      </c>
      <c r="AL146" s="171">
        <f t="shared" si="58"/>
        <v>0</v>
      </c>
      <c r="AM146" s="172">
        <v>0</v>
      </c>
      <c r="AN146" s="175">
        <v>0</v>
      </c>
      <c r="AO146" s="172">
        <v>0</v>
      </c>
      <c r="AP146" s="168">
        <f t="shared" si="59"/>
        <v>88.08</v>
      </c>
      <c r="AQ146" s="168">
        <f t="shared" si="66"/>
        <v>0.08808</v>
      </c>
      <c r="AR146" s="168">
        <f t="shared" si="62"/>
        <v>0.00125828571428571</v>
      </c>
      <c r="AS146" s="168">
        <f t="shared" si="63"/>
        <v>0.08808</v>
      </c>
      <c r="AT146" s="168">
        <f t="shared" si="64"/>
        <v>0.00160145454545455</v>
      </c>
      <c r="AU146" s="168">
        <f t="shared" si="46"/>
        <v>0.04404</v>
      </c>
      <c r="AV146" s="168">
        <f t="shared" si="65"/>
        <v>0.0005505</v>
      </c>
      <c r="AW146" s="168">
        <f t="shared" si="60"/>
        <v>0</v>
      </c>
      <c r="AX146" s="176">
        <v>0</v>
      </c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58"/>
      <c r="BM146" s="158"/>
      <c r="BN146" s="171"/>
      <c r="BO146" s="171" t="s">
        <v>102</v>
      </c>
    </row>
    <row r="147" s="144" customFormat="1" ht="22.5" customHeight="1" spans="1:67">
      <c r="A147" s="165">
        <v>142</v>
      </c>
      <c r="B147" s="166" t="s">
        <v>125</v>
      </c>
      <c r="C147" s="166" t="s">
        <v>204</v>
      </c>
      <c r="D147" s="166" t="s">
        <v>102</v>
      </c>
      <c r="E147" s="166" t="s">
        <v>102</v>
      </c>
      <c r="F147" s="174">
        <v>32.3</v>
      </c>
      <c r="G147" s="168">
        <f t="shared" si="47"/>
        <v>51.9689848606811</v>
      </c>
      <c r="H147" s="168">
        <f t="shared" si="61"/>
        <v>1678.598211</v>
      </c>
      <c r="I147" s="174">
        <v>2</v>
      </c>
      <c r="J147" s="166">
        <v>3</v>
      </c>
      <c r="K147" s="170"/>
      <c r="L147" s="168">
        <f t="shared" si="48"/>
        <v>193.8</v>
      </c>
      <c r="M147" s="168">
        <f t="shared" si="49"/>
        <v>0</v>
      </c>
      <c r="N147" s="170">
        <f t="shared" si="50"/>
        <v>0</v>
      </c>
      <c r="O147" s="166">
        <v>0</v>
      </c>
      <c r="P147" s="166">
        <v>0</v>
      </c>
      <c r="Q147" s="168">
        <f t="shared" si="51"/>
        <v>64.6</v>
      </c>
      <c r="R147" s="167">
        <v>1678.598211</v>
      </c>
      <c r="S147" s="167">
        <v>0</v>
      </c>
      <c r="T147" s="168">
        <f t="shared" si="52"/>
        <v>193.8</v>
      </c>
      <c r="U147" s="168">
        <f t="shared" si="53"/>
        <v>0</v>
      </c>
      <c r="V147" s="168">
        <f t="shared" si="54"/>
        <v>0</v>
      </c>
      <c r="W147" s="171">
        <f t="shared" si="55"/>
        <v>0</v>
      </c>
      <c r="X147" s="168">
        <v>0</v>
      </c>
      <c r="Y147" s="173">
        <v>0</v>
      </c>
      <c r="Z147" s="166">
        <v>0</v>
      </c>
      <c r="AA147" s="171"/>
      <c r="AB147" s="175">
        <v>0</v>
      </c>
      <c r="AC147" s="175">
        <v>0</v>
      </c>
      <c r="AD147" s="168">
        <f t="shared" si="56"/>
        <v>0</v>
      </c>
      <c r="AE147" s="171">
        <f t="shared" si="57"/>
        <v>0</v>
      </c>
      <c r="AF147" s="175">
        <v>0</v>
      </c>
      <c r="AG147" s="167">
        <v>0</v>
      </c>
      <c r="AH147" s="172">
        <v>0</v>
      </c>
      <c r="AI147" s="175">
        <v>0</v>
      </c>
      <c r="AJ147" s="171">
        <v>0</v>
      </c>
      <c r="AK147" s="175">
        <v>0</v>
      </c>
      <c r="AL147" s="171">
        <f t="shared" si="58"/>
        <v>0</v>
      </c>
      <c r="AM147" s="172">
        <v>0</v>
      </c>
      <c r="AN147" s="175">
        <v>0</v>
      </c>
      <c r="AO147" s="172">
        <v>0</v>
      </c>
      <c r="AP147" s="168">
        <f t="shared" si="59"/>
        <v>64.6</v>
      </c>
      <c r="AQ147" s="168">
        <f t="shared" si="66"/>
        <v>0.0646</v>
      </c>
      <c r="AR147" s="168">
        <f t="shared" si="62"/>
        <v>0.000922857142857143</v>
      </c>
      <c r="AS147" s="168">
        <f t="shared" si="63"/>
        <v>0.0646</v>
      </c>
      <c r="AT147" s="168">
        <f t="shared" si="64"/>
        <v>0.00117454545454545</v>
      </c>
      <c r="AU147" s="168">
        <f t="shared" si="46"/>
        <v>0.0323</v>
      </c>
      <c r="AV147" s="168">
        <f t="shared" si="65"/>
        <v>0.00040375</v>
      </c>
      <c r="AW147" s="168">
        <f t="shared" si="60"/>
        <v>0</v>
      </c>
      <c r="AX147" s="176">
        <v>0</v>
      </c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68"/>
      <c r="BI147" s="168"/>
      <c r="BJ147" s="168"/>
      <c r="BK147" s="168"/>
      <c r="BL147" s="158"/>
      <c r="BM147" s="158"/>
      <c r="BN147" s="171"/>
      <c r="BO147" s="171" t="s">
        <v>102</v>
      </c>
    </row>
    <row r="148" s="144" customFormat="1" ht="22.5" customHeight="1" spans="1:67">
      <c r="A148" s="165">
        <v>143</v>
      </c>
      <c r="B148" s="166" t="s">
        <v>125</v>
      </c>
      <c r="C148" s="166" t="s">
        <v>205</v>
      </c>
      <c r="D148" s="166" t="s">
        <v>102</v>
      </c>
      <c r="E148" s="166" t="s">
        <v>102</v>
      </c>
      <c r="F148" s="174">
        <v>44.81</v>
      </c>
      <c r="G148" s="168">
        <f t="shared" si="47"/>
        <v>26.6029593394332</v>
      </c>
      <c r="H148" s="168">
        <f t="shared" si="61"/>
        <v>1192.078608</v>
      </c>
      <c r="I148" s="174">
        <v>2</v>
      </c>
      <c r="J148" s="166">
        <v>3</v>
      </c>
      <c r="K148" s="170"/>
      <c r="L148" s="168">
        <f t="shared" si="48"/>
        <v>268.86</v>
      </c>
      <c r="M148" s="168">
        <f t="shared" si="49"/>
        <v>0</v>
      </c>
      <c r="N148" s="170">
        <f t="shared" si="50"/>
        <v>0</v>
      </c>
      <c r="O148" s="166">
        <v>0</v>
      </c>
      <c r="P148" s="166">
        <v>0</v>
      </c>
      <c r="Q148" s="168">
        <f t="shared" si="51"/>
        <v>89.62</v>
      </c>
      <c r="R148" s="167">
        <v>1173.258408</v>
      </c>
      <c r="S148" s="167">
        <v>0</v>
      </c>
      <c r="T148" s="168">
        <f t="shared" si="52"/>
        <v>268.86</v>
      </c>
      <c r="U148" s="168">
        <f t="shared" si="53"/>
        <v>0</v>
      </c>
      <c r="V148" s="168">
        <f t="shared" si="54"/>
        <v>18.8202</v>
      </c>
      <c r="W148" s="171">
        <f t="shared" si="55"/>
        <v>0</v>
      </c>
      <c r="X148" s="168">
        <v>0</v>
      </c>
      <c r="Y148" s="173">
        <v>0</v>
      </c>
      <c r="Z148" s="166">
        <v>0</v>
      </c>
      <c r="AA148" s="171"/>
      <c r="AB148" s="175">
        <v>0</v>
      </c>
      <c r="AC148" s="175">
        <v>0</v>
      </c>
      <c r="AD148" s="168">
        <f t="shared" si="56"/>
        <v>0</v>
      </c>
      <c r="AE148" s="171">
        <f t="shared" si="57"/>
        <v>0</v>
      </c>
      <c r="AF148" s="175">
        <v>0</v>
      </c>
      <c r="AG148" s="167">
        <v>0</v>
      </c>
      <c r="AH148" s="172">
        <v>0</v>
      </c>
      <c r="AI148" s="175">
        <v>0</v>
      </c>
      <c r="AJ148" s="171">
        <f>L148*IF(I148=1,0.08,IF(I148=2,0.07,IF(I148=3,0.06)))</f>
        <v>18.8202</v>
      </c>
      <c r="AK148" s="175">
        <v>0</v>
      </c>
      <c r="AL148" s="171">
        <f t="shared" si="58"/>
        <v>0</v>
      </c>
      <c r="AM148" s="172">
        <v>0</v>
      </c>
      <c r="AN148" s="175">
        <v>0</v>
      </c>
      <c r="AO148" s="172">
        <v>0</v>
      </c>
      <c r="AP148" s="168">
        <f t="shared" si="59"/>
        <v>89.62</v>
      </c>
      <c r="AQ148" s="168">
        <f t="shared" si="66"/>
        <v>0.08962</v>
      </c>
      <c r="AR148" s="168">
        <f t="shared" si="62"/>
        <v>0.00128028571428571</v>
      </c>
      <c r="AS148" s="168">
        <f t="shared" si="63"/>
        <v>0.08962</v>
      </c>
      <c r="AT148" s="168">
        <f t="shared" si="64"/>
        <v>0.00162945454545455</v>
      </c>
      <c r="AU148" s="168">
        <f t="shared" si="46"/>
        <v>0.04481</v>
      </c>
      <c r="AV148" s="168">
        <f t="shared" si="65"/>
        <v>0.000560125</v>
      </c>
      <c r="AW148" s="168">
        <f t="shared" si="60"/>
        <v>0</v>
      </c>
      <c r="AX148" s="176">
        <v>0</v>
      </c>
      <c r="AY148" s="168"/>
      <c r="AZ148" s="168"/>
      <c r="BA148" s="168"/>
      <c r="BB148" s="168"/>
      <c r="BC148" s="168"/>
      <c r="BD148" s="168"/>
      <c r="BE148" s="168"/>
      <c r="BF148" s="168"/>
      <c r="BG148" s="168"/>
      <c r="BH148" s="168"/>
      <c r="BI148" s="168"/>
      <c r="BJ148" s="168"/>
      <c r="BK148" s="168"/>
      <c r="BL148" s="158"/>
      <c r="BM148" s="158"/>
      <c r="BN148" s="171" t="s">
        <v>102</v>
      </c>
      <c r="BO148" s="171" t="s">
        <v>102</v>
      </c>
    </row>
    <row r="149" s="144" customFormat="1" ht="22.5" customHeight="1" spans="1:67">
      <c r="A149" s="165">
        <v>144</v>
      </c>
      <c r="B149" s="166" t="s">
        <v>125</v>
      </c>
      <c r="C149" s="166" t="s">
        <v>125</v>
      </c>
      <c r="D149" s="166" t="s">
        <v>114</v>
      </c>
      <c r="E149" s="166" t="s">
        <v>113</v>
      </c>
      <c r="F149" s="174">
        <v>387.05</v>
      </c>
      <c r="G149" s="168">
        <f t="shared" si="47"/>
        <v>65.3178797792275</v>
      </c>
      <c r="H149" s="168">
        <f t="shared" si="61"/>
        <v>25281.28536855</v>
      </c>
      <c r="I149" s="174">
        <v>2</v>
      </c>
      <c r="J149" s="166">
        <v>3</v>
      </c>
      <c r="K149" s="170"/>
      <c r="L149" s="168">
        <f t="shared" si="48"/>
        <v>7991.889465</v>
      </c>
      <c r="M149" s="168">
        <f t="shared" si="49"/>
        <v>2200.364946</v>
      </c>
      <c r="N149" s="170">
        <f t="shared" si="50"/>
        <v>2</v>
      </c>
      <c r="O149" s="166">
        <v>2</v>
      </c>
      <c r="P149" s="166">
        <v>0</v>
      </c>
      <c r="Q149" s="168">
        <f t="shared" si="51"/>
        <v>774.1</v>
      </c>
      <c r="R149" s="167">
        <v>10299.377331</v>
      </c>
      <c r="S149" s="167">
        <v>0</v>
      </c>
      <c r="T149" s="168">
        <f t="shared" si="52"/>
        <v>2322.3</v>
      </c>
      <c r="U149" s="168">
        <f t="shared" si="53"/>
        <v>0</v>
      </c>
      <c r="V149" s="168">
        <f t="shared" si="54"/>
        <v>2759.79720855</v>
      </c>
      <c r="W149" s="171">
        <f t="shared" si="55"/>
        <v>6</v>
      </c>
      <c r="X149" s="168">
        <v>0</v>
      </c>
      <c r="Y149" s="173">
        <v>3469.224519</v>
      </c>
      <c r="Z149" s="166">
        <v>2</v>
      </c>
      <c r="AA149" s="171"/>
      <c r="AB149" s="175">
        <v>2200.364946</v>
      </c>
      <c r="AC149" s="175">
        <v>0</v>
      </c>
      <c r="AD149" s="168">
        <f t="shared" si="56"/>
        <v>0</v>
      </c>
      <c r="AE149" s="171">
        <f t="shared" si="57"/>
        <v>0</v>
      </c>
      <c r="AF149" s="175">
        <v>0</v>
      </c>
      <c r="AG149" s="167">
        <v>0</v>
      </c>
      <c r="AH149" s="172">
        <v>0</v>
      </c>
      <c r="AI149" s="175">
        <v>0</v>
      </c>
      <c r="AJ149" s="171">
        <f>L149*IF(I149=1,0.08,IF(I149=2,0.07,IF(I149=3,0.06)))</f>
        <v>559.43226255</v>
      </c>
      <c r="AK149" s="175">
        <v>0</v>
      </c>
      <c r="AL149" s="171">
        <f t="shared" si="58"/>
        <v>8752.88631</v>
      </c>
      <c r="AM149" s="172">
        <v>0</v>
      </c>
      <c r="AN149" s="175">
        <v>2004.562496</v>
      </c>
      <c r="AO149" s="172">
        <v>6748.323814</v>
      </c>
      <c r="AP149" s="168">
        <f t="shared" si="59"/>
        <v>774.1</v>
      </c>
      <c r="AQ149" s="168">
        <f t="shared" si="66"/>
        <v>0.7741</v>
      </c>
      <c r="AR149" s="168">
        <f t="shared" si="62"/>
        <v>0.0110585714285714</v>
      </c>
      <c r="AS149" s="168">
        <f t="shared" si="63"/>
        <v>0.7741</v>
      </c>
      <c r="AT149" s="168">
        <f t="shared" si="64"/>
        <v>0.0140745454545455</v>
      </c>
      <c r="AU149" s="168">
        <f t="shared" si="46"/>
        <v>0.38705</v>
      </c>
      <c r="AV149" s="168">
        <f t="shared" si="65"/>
        <v>0.004838125</v>
      </c>
      <c r="AW149" s="168">
        <f t="shared" si="60"/>
        <v>1.5482</v>
      </c>
      <c r="AX149" s="176">
        <v>2</v>
      </c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58"/>
      <c r="BM149" s="158"/>
      <c r="BN149" s="171" t="s">
        <v>102</v>
      </c>
      <c r="BO149" s="171" t="s">
        <v>102</v>
      </c>
    </row>
    <row r="150" s="144" customFormat="1" ht="22.5" customHeight="1" spans="1:67">
      <c r="A150" s="165">
        <v>145</v>
      </c>
      <c r="B150" s="166" t="s">
        <v>125</v>
      </c>
      <c r="C150" s="166" t="s">
        <v>125</v>
      </c>
      <c r="D150" s="166" t="s">
        <v>113</v>
      </c>
      <c r="E150" s="166" t="s">
        <v>105</v>
      </c>
      <c r="F150" s="174">
        <v>667.7</v>
      </c>
      <c r="G150" s="168">
        <f t="shared" si="47"/>
        <v>88.7315669537217</v>
      </c>
      <c r="H150" s="168">
        <f t="shared" si="61"/>
        <v>59246.067255</v>
      </c>
      <c r="I150" s="174">
        <v>2</v>
      </c>
      <c r="J150" s="166">
        <v>3</v>
      </c>
      <c r="K150" s="170"/>
      <c r="L150" s="168">
        <f t="shared" si="48"/>
        <v>13721.247587</v>
      </c>
      <c r="M150" s="168">
        <f t="shared" si="49"/>
        <v>3671.239329</v>
      </c>
      <c r="N150" s="170">
        <f t="shared" si="50"/>
        <v>2</v>
      </c>
      <c r="O150" s="166">
        <v>2</v>
      </c>
      <c r="P150" s="166">
        <v>0</v>
      </c>
      <c r="Q150" s="168">
        <f t="shared" si="51"/>
        <v>1335.4</v>
      </c>
      <c r="R150" s="167">
        <v>17306.15104</v>
      </c>
      <c r="S150" s="167">
        <v>0</v>
      </c>
      <c r="T150" s="168">
        <f t="shared" si="52"/>
        <v>4006.2</v>
      </c>
      <c r="U150" s="168">
        <f t="shared" si="53"/>
        <v>0</v>
      </c>
      <c r="V150" s="168">
        <f t="shared" si="54"/>
        <v>3671.239329</v>
      </c>
      <c r="W150" s="171">
        <f t="shared" si="55"/>
        <v>6</v>
      </c>
      <c r="X150" s="168">
        <v>0</v>
      </c>
      <c r="Y150" s="173">
        <v>6043.808258</v>
      </c>
      <c r="Z150" s="166">
        <v>2</v>
      </c>
      <c r="AA150" s="171"/>
      <c r="AB150" s="175">
        <v>3671.239329</v>
      </c>
      <c r="AC150" s="175">
        <v>0</v>
      </c>
      <c r="AD150" s="168">
        <f t="shared" si="56"/>
        <v>0</v>
      </c>
      <c r="AE150" s="171">
        <f t="shared" si="57"/>
        <v>0</v>
      </c>
      <c r="AF150" s="175">
        <v>0</v>
      </c>
      <c r="AG150" s="167">
        <v>0</v>
      </c>
      <c r="AH150" s="172">
        <v>0</v>
      </c>
      <c r="AI150" s="175">
        <v>0</v>
      </c>
      <c r="AJ150" s="171">
        <v>0</v>
      </c>
      <c r="AK150" s="175">
        <v>1019.071805</v>
      </c>
      <c r="AL150" s="171">
        <f t="shared" si="58"/>
        <v>31205.796823</v>
      </c>
      <c r="AM150" s="172">
        <v>0</v>
      </c>
      <c r="AN150" s="175">
        <v>3161.964059</v>
      </c>
      <c r="AO150" s="172">
        <v>28043.832764</v>
      </c>
      <c r="AP150" s="168">
        <f t="shared" si="59"/>
        <v>1335.4</v>
      </c>
      <c r="AQ150" s="168">
        <f t="shared" si="66"/>
        <v>1.3354</v>
      </c>
      <c r="AR150" s="168">
        <f t="shared" si="62"/>
        <v>0.0190771428571429</v>
      </c>
      <c r="AS150" s="168">
        <f t="shared" si="63"/>
        <v>1.3354</v>
      </c>
      <c r="AT150" s="168">
        <f t="shared" si="64"/>
        <v>0.02428</v>
      </c>
      <c r="AU150" s="168">
        <f t="shared" si="46"/>
        <v>0.6677</v>
      </c>
      <c r="AV150" s="168">
        <f t="shared" si="65"/>
        <v>0.00834625</v>
      </c>
      <c r="AW150" s="168">
        <f t="shared" si="60"/>
        <v>2.6708</v>
      </c>
      <c r="AX150" s="176">
        <v>4</v>
      </c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58"/>
      <c r="BM150" s="158"/>
      <c r="BN150" s="171"/>
      <c r="BO150" s="171" t="s">
        <v>102</v>
      </c>
    </row>
    <row r="151" s="144" customFormat="1" ht="22.5" customHeight="1" spans="1:67">
      <c r="A151" s="165">
        <v>146</v>
      </c>
      <c r="B151" s="166" t="s">
        <v>206</v>
      </c>
      <c r="C151" s="166" t="s">
        <v>206</v>
      </c>
      <c r="D151" s="166" t="s">
        <v>106</v>
      </c>
      <c r="E151" s="166" t="s">
        <v>112</v>
      </c>
      <c r="F151" s="174">
        <v>351.91</v>
      </c>
      <c r="G151" s="168">
        <f t="shared" si="47"/>
        <v>32.9627514847546</v>
      </c>
      <c r="H151" s="168">
        <f t="shared" si="61"/>
        <v>11599.921875</v>
      </c>
      <c r="I151" s="174">
        <v>3</v>
      </c>
      <c r="J151" s="174">
        <v>3</v>
      </c>
      <c r="K151" s="170"/>
      <c r="L151" s="168">
        <f t="shared" si="48"/>
        <v>3498.310134</v>
      </c>
      <c r="M151" s="168">
        <f t="shared" si="49"/>
        <v>1386.850134</v>
      </c>
      <c r="N151" s="170">
        <f t="shared" si="50"/>
        <v>2</v>
      </c>
      <c r="O151" s="166">
        <v>2</v>
      </c>
      <c r="P151" s="166">
        <v>0</v>
      </c>
      <c r="Q151" s="168">
        <f t="shared" si="51"/>
        <v>703.82</v>
      </c>
      <c r="R151" s="167">
        <v>4910.961321</v>
      </c>
      <c r="S151" s="167">
        <v>0</v>
      </c>
      <c r="T151" s="168">
        <f t="shared" si="52"/>
        <v>2111.46</v>
      </c>
      <c r="U151" s="168">
        <f t="shared" si="53"/>
        <v>0</v>
      </c>
      <c r="V151" s="168">
        <f t="shared" si="54"/>
        <v>1386.850134</v>
      </c>
      <c r="W151" s="171">
        <f t="shared" si="55"/>
        <v>0</v>
      </c>
      <c r="X151" s="168">
        <v>0</v>
      </c>
      <c r="Y151" s="173">
        <v>0</v>
      </c>
      <c r="Z151" s="166">
        <v>0</v>
      </c>
      <c r="AA151" s="171"/>
      <c r="AB151" s="175">
        <v>1386.850134</v>
      </c>
      <c r="AC151" s="175">
        <v>0</v>
      </c>
      <c r="AD151" s="168">
        <f t="shared" si="56"/>
        <v>0</v>
      </c>
      <c r="AE151" s="171">
        <f t="shared" si="57"/>
        <v>0</v>
      </c>
      <c r="AF151" s="175">
        <v>0</v>
      </c>
      <c r="AG151" s="167">
        <v>0</v>
      </c>
      <c r="AH151" s="172">
        <v>0</v>
      </c>
      <c r="AI151" s="175">
        <v>0</v>
      </c>
      <c r="AJ151" s="171">
        <v>0</v>
      </c>
      <c r="AK151" s="175">
        <v>0</v>
      </c>
      <c r="AL151" s="171">
        <f t="shared" si="58"/>
        <v>5302.11042</v>
      </c>
      <c r="AM151" s="172">
        <v>0</v>
      </c>
      <c r="AN151" s="175">
        <v>0</v>
      </c>
      <c r="AO151" s="172">
        <v>5302.11042</v>
      </c>
      <c r="AP151" s="168">
        <f t="shared" si="59"/>
        <v>703.82</v>
      </c>
      <c r="AQ151" s="168">
        <f t="shared" si="66"/>
        <v>0.70382</v>
      </c>
      <c r="AR151" s="168">
        <f t="shared" si="62"/>
        <v>0.0100545714285714</v>
      </c>
      <c r="AS151" s="168">
        <f t="shared" si="63"/>
        <v>0</v>
      </c>
      <c r="AT151" s="168">
        <f t="shared" si="64"/>
        <v>0</v>
      </c>
      <c r="AU151" s="168">
        <f t="shared" si="46"/>
        <v>0.35191</v>
      </c>
      <c r="AV151" s="168">
        <f t="shared" si="65"/>
        <v>0.004398875</v>
      </c>
      <c r="AW151" s="168">
        <f t="shared" si="60"/>
        <v>0</v>
      </c>
      <c r="AX151" s="176">
        <v>0</v>
      </c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58"/>
      <c r="BM151" s="158"/>
      <c r="BN151" s="171"/>
      <c r="BO151" s="171" t="s">
        <v>102</v>
      </c>
    </row>
    <row r="152" s="144" customFormat="1" ht="22.5" customHeight="1" spans="1:67">
      <c r="A152" s="165">
        <v>147</v>
      </c>
      <c r="B152" s="166" t="s">
        <v>124</v>
      </c>
      <c r="C152" s="166" t="s">
        <v>124</v>
      </c>
      <c r="D152" s="166" t="s">
        <v>100</v>
      </c>
      <c r="E152" s="166" t="s">
        <v>101</v>
      </c>
      <c r="F152" s="174">
        <v>349.31</v>
      </c>
      <c r="G152" s="168">
        <f t="shared" si="47"/>
        <v>34.3218325441585</v>
      </c>
      <c r="H152" s="168">
        <f t="shared" si="61"/>
        <v>11988.959326</v>
      </c>
      <c r="I152" s="174">
        <v>3</v>
      </c>
      <c r="J152" s="174">
        <v>3</v>
      </c>
      <c r="K152" s="170"/>
      <c r="L152" s="168">
        <f t="shared" si="48"/>
        <v>3860.593645</v>
      </c>
      <c r="M152" s="168">
        <f t="shared" si="49"/>
        <v>1764.733645</v>
      </c>
      <c r="N152" s="170">
        <f t="shared" si="50"/>
        <v>2</v>
      </c>
      <c r="O152" s="166">
        <v>2</v>
      </c>
      <c r="P152" s="166">
        <v>0</v>
      </c>
      <c r="Q152" s="168">
        <f t="shared" si="51"/>
        <v>698.62</v>
      </c>
      <c r="R152" s="167">
        <v>5248.128632</v>
      </c>
      <c r="S152" s="167">
        <v>0</v>
      </c>
      <c r="T152" s="168">
        <f t="shared" si="52"/>
        <v>2095.86</v>
      </c>
      <c r="U152" s="168">
        <f t="shared" si="53"/>
        <v>0</v>
      </c>
      <c r="V152" s="168">
        <f t="shared" si="54"/>
        <v>1764.733645</v>
      </c>
      <c r="W152" s="171">
        <f t="shared" si="55"/>
        <v>0</v>
      </c>
      <c r="X152" s="168">
        <v>0</v>
      </c>
      <c r="Y152" s="173">
        <v>0</v>
      </c>
      <c r="Z152" s="166">
        <v>0</v>
      </c>
      <c r="AA152" s="171"/>
      <c r="AB152" s="175">
        <v>1764.733645</v>
      </c>
      <c r="AC152" s="175">
        <v>0</v>
      </c>
      <c r="AD152" s="168">
        <f t="shared" si="56"/>
        <v>0</v>
      </c>
      <c r="AE152" s="171">
        <f t="shared" si="57"/>
        <v>0</v>
      </c>
      <c r="AF152" s="175">
        <v>0</v>
      </c>
      <c r="AG152" s="167">
        <v>0</v>
      </c>
      <c r="AH152" s="172">
        <v>0</v>
      </c>
      <c r="AI152" s="175">
        <v>0</v>
      </c>
      <c r="AJ152" s="171">
        <v>0</v>
      </c>
      <c r="AK152" s="175">
        <v>0</v>
      </c>
      <c r="AL152" s="171">
        <f t="shared" si="58"/>
        <v>4976.097049</v>
      </c>
      <c r="AM152" s="172">
        <v>0</v>
      </c>
      <c r="AN152" s="175">
        <v>0</v>
      </c>
      <c r="AO152" s="172">
        <v>4976.097049</v>
      </c>
      <c r="AP152" s="168">
        <f t="shared" si="59"/>
        <v>698.62</v>
      </c>
      <c r="AQ152" s="168">
        <f t="shared" si="66"/>
        <v>0.69862</v>
      </c>
      <c r="AR152" s="168">
        <f t="shared" si="62"/>
        <v>0.00998028571428571</v>
      </c>
      <c r="AS152" s="168">
        <f t="shared" si="63"/>
        <v>0</v>
      </c>
      <c r="AT152" s="168">
        <f t="shared" si="64"/>
        <v>0</v>
      </c>
      <c r="AU152" s="168">
        <f t="shared" si="46"/>
        <v>0.34931</v>
      </c>
      <c r="AV152" s="168">
        <f t="shared" si="65"/>
        <v>0.004366375</v>
      </c>
      <c r="AW152" s="168">
        <f t="shared" si="60"/>
        <v>0</v>
      </c>
      <c r="AX152" s="176">
        <v>0</v>
      </c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58"/>
      <c r="BM152" s="158"/>
      <c r="BN152" s="171"/>
      <c r="BO152" s="171" t="s">
        <v>102</v>
      </c>
    </row>
    <row r="153" s="144" customFormat="1" ht="22.5" customHeight="1" spans="1:67">
      <c r="A153" s="165">
        <v>148</v>
      </c>
      <c r="B153" s="166" t="s">
        <v>124</v>
      </c>
      <c r="C153" s="166" t="s">
        <v>124</v>
      </c>
      <c r="D153" s="166" t="s">
        <v>110</v>
      </c>
      <c r="E153" s="166" t="s">
        <v>114</v>
      </c>
      <c r="F153" s="174">
        <v>362.24</v>
      </c>
      <c r="G153" s="168">
        <f t="shared" si="47"/>
        <v>35.9151107269766</v>
      </c>
      <c r="H153" s="168">
        <f t="shared" si="61"/>
        <v>13009.88970974</v>
      </c>
      <c r="I153" s="174">
        <v>3</v>
      </c>
      <c r="J153" s="174">
        <v>3</v>
      </c>
      <c r="K153" s="170"/>
      <c r="L153" s="168">
        <f t="shared" si="48"/>
        <v>3973.689979</v>
      </c>
      <c r="M153" s="168">
        <f t="shared" si="49"/>
        <v>1800.249979</v>
      </c>
      <c r="N153" s="170">
        <f t="shared" si="50"/>
        <v>2</v>
      </c>
      <c r="O153" s="166">
        <v>2</v>
      </c>
      <c r="P153" s="166">
        <v>0</v>
      </c>
      <c r="Q153" s="168">
        <f t="shared" si="51"/>
        <v>724.48</v>
      </c>
      <c r="R153" s="167">
        <v>5523.312937</v>
      </c>
      <c r="S153" s="167">
        <v>0</v>
      </c>
      <c r="T153" s="168">
        <f t="shared" si="52"/>
        <v>2173.44</v>
      </c>
      <c r="U153" s="168">
        <f t="shared" si="53"/>
        <v>0</v>
      </c>
      <c r="V153" s="168">
        <f t="shared" si="54"/>
        <v>2038.67137774</v>
      </c>
      <c r="W153" s="171">
        <f t="shared" si="55"/>
        <v>0</v>
      </c>
      <c r="X153" s="168">
        <v>0</v>
      </c>
      <c r="Y153" s="173">
        <v>0</v>
      </c>
      <c r="Z153" s="166">
        <v>0</v>
      </c>
      <c r="AA153" s="171"/>
      <c r="AB153" s="175">
        <v>1800.249979</v>
      </c>
      <c r="AC153" s="175">
        <v>0</v>
      </c>
      <c r="AD153" s="168">
        <f t="shared" si="56"/>
        <v>0</v>
      </c>
      <c r="AE153" s="171">
        <f t="shared" si="57"/>
        <v>0</v>
      </c>
      <c r="AF153" s="175">
        <v>0</v>
      </c>
      <c r="AG153" s="167">
        <v>0</v>
      </c>
      <c r="AH153" s="172">
        <v>0</v>
      </c>
      <c r="AI153" s="175">
        <v>0</v>
      </c>
      <c r="AJ153" s="171">
        <f>L153*IF(I153=1,0.08,IF(I153=2,0.07,IF(I153=3,0.06)))</f>
        <v>238.42139874</v>
      </c>
      <c r="AK153" s="175">
        <v>0</v>
      </c>
      <c r="AL153" s="171">
        <f t="shared" si="58"/>
        <v>5447.905395</v>
      </c>
      <c r="AM153" s="172">
        <v>0</v>
      </c>
      <c r="AN153" s="175">
        <v>0</v>
      </c>
      <c r="AO153" s="172">
        <v>5447.905395</v>
      </c>
      <c r="AP153" s="168">
        <f t="shared" si="59"/>
        <v>724.48</v>
      </c>
      <c r="AQ153" s="168">
        <f t="shared" si="66"/>
        <v>0.72448</v>
      </c>
      <c r="AR153" s="168">
        <f t="shared" si="62"/>
        <v>0.0103497142857143</v>
      </c>
      <c r="AS153" s="168">
        <f t="shared" si="63"/>
        <v>0</v>
      </c>
      <c r="AT153" s="168">
        <f t="shared" si="64"/>
        <v>0</v>
      </c>
      <c r="AU153" s="168">
        <f t="shared" si="46"/>
        <v>0.36224</v>
      </c>
      <c r="AV153" s="168">
        <f t="shared" si="65"/>
        <v>0.004528</v>
      </c>
      <c r="AW153" s="168">
        <f t="shared" si="60"/>
        <v>0</v>
      </c>
      <c r="AX153" s="176">
        <v>0</v>
      </c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58"/>
      <c r="BM153" s="158"/>
      <c r="BN153" s="171"/>
      <c r="BO153" s="171" t="s">
        <v>102</v>
      </c>
    </row>
    <row r="154" s="144" customFormat="1" ht="22.5" customHeight="1" spans="1:67">
      <c r="A154" s="165">
        <v>149</v>
      </c>
      <c r="B154" s="166" t="s">
        <v>124</v>
      </c>
      <c r="C154" s="166" t="s">
        <v>124</v>
      </c>
      <c r="D154" s="166" t="s">
        <v>101</v>
      </c>
      <c r="E154" s="166" t="s">
        <v>103</v>
      </c>
      <c r="F154" s="174">
        <v>331.29</v>
      </c>
      <c r="G154" s="168">
        <f t="shared" si="47"/>
        <v>33.3535277702315</v>
      </c>
      <c r="H154" s="168">
        <f t="shared" si="61"/>
        <v>11049.690215</v>
      </c>
      <c r="I154" s="174">
        <v>3</v>
      </c>
      <c r="J154" s="174">
        <v>3</v>
      </c>
      <c r="K154" s="170"/>
      <c r="L154" s="168">
        <f t="shared" si="48"/>
        <v>3617.010768</v>
      </c>
      <c r="M154" s="168">
        <f t="shared" si="49"/>
        <v>1629.270768</v>
      </c>
      <c r="N154" s="170">
        <f t="shared" si="50"/>
        <v>2</v>
      </c>
      <c r="O154" s="166">
        <v>2</v>
      </c>
      <c r="P154" s="166">
        <v>0</v>
      </c>
      <c r="Q154" s="168">
        <f t="shared" si="51"/>
        <v>662.58</v>
      </c>
      <c r="R154" s="167">
        <v>4983.82745</v>
      </c>
      <c r="S154" s="167">
        <v>0</v>
      </c>
      <c r="T154" s="168">
        <f t="shared" si="52"/>
        <v>1987.74</v>
      </c>
      <c r="U154" s="168">
        <f t="shared" si="53"/>
        <v>0</v>
      </c>
      <c r="V154" s="168">
        <f t="shared" si="54"/>
        <v>1629.270768</v>
      </c>
      <c r="W154" s="171">
        <f t="shared" si="55"/>
        <v>0</v>
      </c>
      <c r="X154" s="168">
        <v>0</v>
      </c>
      <c r="Y154" s="173">
        <v>0</v>
      </c>
      <c r="Z154" s="166">
        <v>0</v>
      </c>
      <c r="AA154" s="171"/>
      <c r="AB154" s="175">
        <v>1629.270768</v>
      </c>
      <c r="AC154" s="175">
        <v>0</v>
      </c>
      <c r="AD154" s="168">
        <f t="shared" si="56"/>
        <v>0</v>
      </c>
      <c r="AE154" s="171">
        <f t="shared" si="57"/>
        <v>0</v>
      </c>
      <c r="AF154" s="175">
        <v>0</v>
      </c>
      <c r="AG154" s="167">
        <v>0</v>
      </c>
      <c r="AH154" s="172">
        <v>0</v>
      </c>
      <c r="AI154" s="175">
        <v>0</v>
      </c>
      <c r="AJ154" s="171">
        <v>0</v>
      </c>
      <c r="AK154" s="175">
        <v>0</v>
      </c>
      <c r="AL154" s="171">
        <f t="shared" si="58"/>
        <v>4436.591997</v>
      </c>
      <c r="AM154" s="172">
        <v>0</v>
      </c>
      <c r="AN154" s="175">
        <v>0</v>
      </c>
      <c r="AO154" s="172">
        <v>4436.591997</v>
      </c>
      <c r="AP154" s="168">
        <f t="shared" si="59"/>
        <v>662.58</v>
      </c>
      <c r="AQ154" s="168">
        <f t="shared" si="66"/>
        <v>0.66258</v>
      </c>
      <c r="AR154" s="168">
        <f t="shared" si="62"/>
        <v>0.00946542857142857</v>
      </c>
      <c r="AS154" s="168">
        <f t="shared" si="63"/>
        <v>0</v>
      </c>
      <c r="AT154" s="168">
        <f t="shared" si="64"/>
        <v>0</v>
      </c>
      <c r="AU154" s="168">
        <f t="shared" si="46"/>
        <v>0.33129</v>
      </c>
      <c r="AV154" s="168">
        <f t="shared" si="65"/>
        <v>0.004141125</v>
      </c>
      <c r="AW154" s="168">
        <f t="shared" si="60"/>
        <v>0</v>
      </c>
      <c r="AX154" s="176">
        <v>0</v>
      </c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58"/>
      <c r="BM154" s="158"/>
      <c r="BN154" s="171"/>
      <c r="BO154" s="171" t="s">
        <v>102</v>
      </c>
    </row>
    <row r="155" s="144" customFormat="1" ht="22.5" customHeight="1" spans="1:67">
      <c r="A155" s="165">
        <v>150</v>
      </c>
      <c r="B155" s="166" t="s">
        <v>124</v>
      </c>
      <c r="C155" s="166" t="s">
        <v>124</v>
      </c>
      <c r="D155" s="166" t="s">
        <v>103</v>
      </c>
      <c r="E155" s="166" t="s">
        <v>110</v>
      </c>
      <c r="F155" s="174">
        <v>329.52</v>
      </c>
      <c r="G155" s="168">
        <f t="shared" si="47"/>
        <v>34.149640783564</v>
      </c>
      <c r="H155" s="168">
        <f t="shared" si="61"/>
        <v>11252.989631</v>
      </c>
      <c r="I155" s="174">
        <v>3</v>
      </c>
      <c r="J155" s="174">
        <v>3</v>
      </c>
      <c r="K155" s="170"/>
      <c r="L155" s="168">
        <f t="shared" si="48"/>
        <v>3570.380887</v>
      </c>
      <c r="M155" s="168">
        <f t="shared" si="49"/>
        <v>1593.260887</v>
      </c>
      <c r="N155" s="170">
        <f t="shared" si="50"/>
        <v>2</v>
      </c>
      <c r="O155" s="166">
        <v>2</v>
      </c>
      <c r="P155" s="166">
        <v>0</v>
      </c>
      <c r="Q155" s="168">
        <f t="shared" si="51"/>
        <v>659.04</v>
      </c>
      <c r="R155" s="167">
        <v>5009.63449</v>
      </c>
      <c r="S155" s="167">
        <v>0</v>
      </c>
      <c r="T155" s="168">
        <f t="shared" si="52"/>
        <v>1977.12</v>
      </c>
      <c r="U155" s="168">
        <f t="shared" si="53"/>
        <v>0</v>
      </c>
      <c r="V155" s="168">
        <f t="shared" si="54"/>
        <v>1593.260887</v>
      </c>
      <c r="W155" s="171">
        <f t="shared" si="55"/>
        <v>0</v>
      </c>
      <c r="X155" s="168">
        <v>0</v>
      </c>
      <c r="Y155" s="173">
        <v>0</v>
      </c>
      <c r="Z155" s="166">
        <v>0</v>
      </c>
      <c r="AA155" s="171"/>
      <c r="AB155" s="175">
        <v>1593.260887</v>
      </c>
      <c r="AC155" s="175">
        <v>0</v>
      </c>
      <c r="AD155" s="168">
        <f t="shared" si="56"/>
        <v>0</v>
      </c>
      <c r="AE155" s="171">
        <f t="shared" si="57"/>
        <v>0</v>
      </c>
      <c r="AF155" s="175">
        <v>0</v>
      </c>
      <c r="AG155" s="167">
        <v>0</v>
      </c>
      <c r="AH155" s="172">
        <v>0</v>
      </c>
      <c r="AI155" s="175">
        <v>0</v>
      </c>
      <c r="AJ155" s="171">
        <v>0</v>
      </c>
      <c r="AK155" s="175">
        <v>0</v>
      </c>
      <c r="AL155" s="171">
        <f t="shared" si="58"/>
        <v>4650.094254</v>
      </c>
      <c r="AM155" s="172">
        <v>0</v>
      </c>
      <c r="AN155" s="175">
        <v>0</v>
      </c>
      <c r="AO155" s="172">
        <v>4650.094254</v>
      </c>
      <c r="AP155" s="168">
        <f t="shared" si="59"/>
        <v>659.04</v>
      </c>
      <c r="AQ155" s="168">
        <f t="shared" si="66"/>
        <v>0.65904</v>
      </c>
      <c r="AR155" s="168">
        <f t="shared" si="62"/>
        <v>0.00941485714285714</v>
      </c>
      <c r="AS155" s="168">
        <f t="shared" si="63"/>
        <v>0</v>
      </c>
      <c r="AT155" s="168">
        <f t="shared" si="64"/>
        <v>0</v>
      </c>
      <c r="AU155" s="168">
        <f t="shared" si="46"/>
        <v>0.32952</v>
      </c>
      <c r="AV155" s="168">
        <f t="shared" si="65"/>
        <v>0.004119</v>
      </c>
      <c r="AW155" s="168">
        <f t="shared" si="60"/>
        <v>0</v>
      </c>
      <c r="AX155" s="176">
        <v>0</v>
      </c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58"/>
      <c r="BM155" s="158"/>
      <c r="BN155" s="171"/>
      <c r="BO155" s="171" t="s">
        <v>102</v>
      </c>
    </row>
    <row r="156" s="144" customFormat="1" ht="22.5" customHeight="1" spans="1:67">
      <c r="A156" s="165">
        <v>151</v>
      </c>
      <c r="B156" s="166" t="s">
        <v>124</v>
      </c>
      <c r="C156" s="166" t="s">
        <v>207</v>
      </c>
      <c r="D156" s="166" t="s">
        <v>102</v>
      </c>
      <c r="E156" s="166" t="s">
        <v>102</v>
      </c>
      <c r="F156" s="174">
        <v>24.34</v>
      </c>
      <c r="G156" s="168">
        <f t="shared" si="47"/>
        <v>28.4655870583402</v>
      </c>
      <c r="H156" s="168">
        <f t="shared" si="61"/>
        <v>692.852389</v>
      </c>
      <c r="I156" s="174">
        <v>3</v>
      </c>
      <c r="J156" s="174">
        <v>3</v>
      </c>
      <c r="K156" s="170"/>
      <c r="L156" s="168">
        <f t="shared" si="48"/>
        <v>146.04</v>
      </c>
      <c r="M156" s="168">
        <f t="shared" si="49"/>
        <v>0</v>
      </c>
      <c r="N156" s="170">
        <f t="shared" si="50"/>
        <v>0</v>
      </c>
      <c r="O156" s="166">
        <v>0</v>
      </c>
      <c r="P156" s="166">
        <v>0</v>
      </c>
      <c r="Q156" s="168">
        <f t="shared" si="51"/>
        <v>48.68</v>
      </c>
      <c r="R156" s="167">
        <v>692.852389</v>
      </c>
      <c r="S156" s="167">
        <v>0</v>
      </c>
      <c r="T156" s="168">
        <f t="shared" si="52"/>
        <v>146.04</v>
      </c>
      <c r="U156" s="168">
        <f t="shared" si="53"/>
        <v>0</v>
      </c>
      <c r="V156" s="168">
        <f t="shared" si="54"/>
        <v>0</v>
      </c>
      <c r="W156" s="171">
        <f t="shared" si="55"/>
        <v>0</v>
      </c>
      <c r="X156" s="168">
        <v>0</v>
      </c>
      <c r="Y156" s="173">
        <v>0</v>
      </c>
      <c r="Z156" s="166">
        <v>0</v>
      </c>
      <c r="AA156" s="171"/>
      <c r="AB156" s="175">
        <v>0</v>
      </c>
      <c r="AC156" s="175">
        <v>0</v>
      </c>
      <c r="AD156" s="168">
        <f t="shared" si="56"/>
        <v>0</v>
      </c>
      <c r="AE156" s="171">
        <f t="shared" si="57"/>
        <v>0</v>
      </c>
      <c r="AF156" s="175">
        <v>0</v>
      </c>
      <c r="AG156" s="167">
        <v>0</v>
      </c>
      <c r="AH156" s="172">
        <v>0</v>
      </c>
      <c r="AI156" s="175">
        <v>0</v>
      </c>
      <c r="AJ156" s="171">
        <v>0</v>
      </c>
      <c r="AK156" s="175">
        <v>0</v>
      </c>
      <c r="AL156" s="171">
        <f t="shared" si="58"/>
        <v>0</v>
      </c>
      <c r="AM156" s="172">
        <v>0</v>
      </c>
      <c r="AN156" s="175">
        <v>0</v>
      </c>
      <c r="AO156" s="172">
        <v>0</v>
      </c>
      <c r="AP156" s="168">
        <f t="shared" si="59"/>
        <v>48.68</v>
      </c>
      <c r="AQ156" s="168">
        <f t="shared" si="66"/>
        <v>0.04868</v>
      </c>
      <c r="AR156" s="168">
        <f t="shared" si="62"/>
        <v>0.000695428571428571</v>
      </c>
      <c r="AS156" s="168">
        <f t="shared" si="63"/>
        <v>0</v>
      </c>
      <c r="AT156" s="168">
        <f t="shared" si="64"/>
        <v>0</v>
      </c>
      <c r="AU156" s="168">
        <f t="shared" si="46"/>
        <v>0.02434</v>
      </c>
      <c r="AV156" s="168">
        <f t="shared" si="65"/>
        <v>0.00030425</v>
      </c>
      <c r="AW156" s="168">
        <f t="shared" si="60"/>
        <v>0</v>
      </c>
      <c r="AX156" s="176">
        <v>0</v>
      </c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58"/>
      <c r="BM156" s="158"/>
      <c r="BN156" s="171"/>
      <c r="BO156" s="171" t="s">
        <v>102</v>
      </c>
    </row>
    <row r="157" s="144" customFormat="1" ht="22.5" customHeight="1" spans="1:67">
      <c r="A157" s="165">
        <v>152</v>
      </c>
      <c r="B157" s="166" t="s">
        <v>124</v>
      </c>
      <c r="C157" s="166" t="s">
        <v>208</v>
      </c>
      <c r="D157" s="166" t="s">
        <v>102</v>
      </c>
      <c r="E157" s="166" t="s">
        <v>102</v>
      </c>
      <c r="F157" s="174">
        <v>29.71</v>
      </c>
      <c r="G157" s="168">
        <f t="shared" si="47"/>
        <v>30.993979299899</v>
      </c>
      <c r="H157" s="168">
        <f t="shared" si="61"/>
        <v>920.831125</v>
      </c>
      <c r="I157" s="174">
        <v>3</v>
      </c>
      <c r="J157" s="174">
        <v>3</v>
      </c>
      <c r="K157" s="170"/>
      <c r="L157" s="168">
        <f t="shared" si="48"/>
        <v>178.26</v>
      </c>
      <c r="M157" s="168">
        <f t="shared" si="49"/>
        <v>0</v>
      </c>
      <c r="N157" s="170">
        <f t="shared" si="50"/>
        <v>0</v>
      </c>
      <c r="O157" s="166">
        <v>0</v>
      </c>
      <c r="P157" s="166">
        <v>0</v>
      </c>
      <c r="Q157" s="168">
        <f t="shared" si="51"/>
        <v>59.42</v>
      </c>
      <c r="R157" s="167">
        <v>920.831125</v>
      </c>
      <c r="S157" s="167">
        <v>0</v>
      </c>
      <c r="T157" s="168">
        <f t="shared" si="52"/>
        <v>178.26</v>
      </c>
      <c r="U157" s="168">
        <f t="shared" si="53"/>
        <v>0</v>
      </c>
      <c r="V157" s="168">
        <f t="shared" si="54"/>
        <v>0</v>
      </c>
      <c r="W157" s="171">
        <f t="shared" si="55"/>
        <v>0</v>
      </c>
      <c r="X157" s="168">
        <v>0</v>
      </c>
      <c r="Y157" s="173">
        <v>0</v>
      </c>
      <c r="Z157" s="166">
        <v>0</v>
      </c>
      <c r="AA157" s="171"/>
      <c r="AB157" s="175">
        <v>0</v>
      </c>
      <c r="AC157" s="175">
        <v>0</v>
      </c>
      <c r="AD157" s="168">
        <f t="shared" si="56"/>
        <v>0</v>
      </c>
      <c r="AE157" s="171">
        <f t="shared" si="57"/>
        <v>0</v>
      </c>
      <c r="AF157" s="175">
        <v>0</v>
      </c>
      <c r="AG157" s="167">
        <v>0</v>
      </c>
      <c r="AH157" s="172">
        <v>0</v>
      </c>
      <c r="AI157" s="175">
        <v>0</v>
      </c>
      <c r="AJ157" s="171">
        <v>0</v>
      </c>
      <c r="AK157" s="175">
        <v>0</v>
      </c>
      <c r="AL157" s="171">
        <f t="shared" si="58"/>
        <v>0</v>
      </c>
      <c r="AM157" s="172">
        <v>0</v>
      </c>
      <c r="AN157" s="175">
        <v>0</v>
      </c>
      <c r="AO157" s="172">
        <v>0</v>
      </c>
      <c r="AP157" s="168">
        <f t="shared" si="59"/>
        <v>59.42</v>
      </c>
      <c r="AQ157" s="168">
        <f t="shared" si="66"/>
        <v>0.05942</v>
      </c>
      <c r="AR157" s="168">
        <f t="shared" si="62"/>
        <v>0.000848857142857143</v>
      </c>
      <c r="AS157" s="168">
        <f t="shared" si="63"/>
        <v>0</v>
      </c>
      <c r="AT157" s="168">
        <f t="shared" si="64"/>
        <v>0</v>
      </c>
      <c r="AU157" s="168">
        <f t="shared" si="46"/>
        <v>0.02971</v>
      </c>
      <c r="AV157" s="168">
        <f t="shared" si="65"/>
        <v>0.000371375</v>
      </c>
      <c r="AW157" s="168">
        <f t="shared" si="60"/>
        <v>0</v>
      </c>
      <c r="AX157" s="176">
        <v>0</v>
      </c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58"/>
      <c r="BM157" s="158"/>
      <c r="BN157" s="171" t="s">
        <v>102</v>
      </c>
      <c r="BO157" s="171" t="s">
        <v>102</v>
      </c>
    </row>
    <row r="158" s="144" customFormat="1" ht="22.5" customHeight="1" spans="1:67">
      <c r="A158" s="165">
        <v>153</v>
      </c>
      <c r="B158" s="166" t="s">
        <v>124</v>
      </c>
      <c r="C158" s="166" t="s">
        <v>124</v>
      </c>
      <c r="D158" s="166" t="s">
        <v>114</v>
      </c>
      <c r="E158" s="166" t="s">
        <v>113</v>
      </c>
      <c r="F158" s="174">
        <v>454.77</v>
      </c>
      <c r="G158" s="168">
        <f t="shared" si="47"/>
        <v>31.4144808051103</v>
      </c>
      <c r="H158" s="168">
        <f t="shared" si="61"/>
        <v>14286.36343574</v>
      </c>
      <c r="I158" s="174">
        <v>2</v>
      </c>
      <c r="J158" s="174">
        <v>2</v>
      </c>
      <c r="K158" s="174" t="s">
        <v>107</v>
      </c>
      <c r="L158" s="168">
        <f t="shared" si="48"/>
        <v>5036.384282</v>
      </c>
      <c r="M158" s="168">
        <f t="shared" si="49"/>
        <v>2307.764282</v>
      </c>
      <c r="N158" s="170">
        <f t="shared" si="50"/>
        <v>2</v>
      </c>
      <c r="O158" s="166">
        <v>2</v>
      </c>
      <c r="P158" s="166">
        <v>0</v>
      </c>
      <c r="Q158" s="168">
        <f t="shared" si="51"/>
        <v>909.54</v>
      </c>
      <c r="R158" s="167">
        <v>6939.562028</v>
      </c>
      <c r="S158" s="167">
        <v>0</v>
      </c>
      <c r="T158" s="168">
        <f t="shared" si="52"/>
        <v>2728.62</v>
      </c>
      <c r="U158" s="168">
        <f t="shared" si="53"/>
        <v>0</v>
      </c>
      <c r="V158" s="168">
        <f t="shared" si="54"/>
        <v>2660.31118174</v>
      </c>
      <c r="W158" s="171">
        <f t="shared" si="55"/>
        <v>0</v>
      </c>
      <c r="X158" s="168">
        <v>0</v>
      </c>
      <c r="Y158" s="173">
        <v>0</v>
      </c>
      <c r="Z158" s="166">
        <v>0</v>
      </c>
      <c r="AA158" s="171"/>
      <c r="AB158" s="175">
        <v>2307.764282</v>
      </c>
      <c r="AC158" s="175">
        <v>0</v>
      </c>
      <c r="AD158" s="168">
        <f t="shared" si="56"/>
        <v>0</v>
      </c>
      <c r="AE158" s="171">
        <f t="shared" si="57"/>
        <v>37.999192</v>
      </c>
      <c r="AF158" s="175">
        <v>28.806213</v>
      </c>
      <c r="AG158" s="167">
        <v>0</v>
      </c>
      <c r="AH158" s="172">
        <v>0</v>
      </c>
      <c r="AI158" s="175">
        <v>9.192979</v>
      </c>
      <c r="AJ158" s="171">
        <f>L158*IF(I158=1,0.08,IF(I158=2,0.07,IF(I158=3,0.06)))</f>
        <v>352.54689974</v>
      </c>
      <c r="AK158" s="175">
        <v>0</v>
      </c>
      <c r="AL158" s="171">
        <f t="shared" si="58"/>
        <v>4686.490226</v>
      </c>
      <c r="AM158" s="172">
        <v>0</v>
      </c>
      <c r="AN158" s="175">
        <v>0</v>
      </c>
      <c r="AO158" s="172">
        <v>4686.490226</v>
      </c>
      <c r="AP158" s="168">
        <f t="shared" si="59"/>
        <v>909.54</v>
      </c>
      <c r="AQ158" s="168">
        <f t="shared" si="66"/>
        <v>0.90954</v>
      </c>
      <c r="AR158" s="168">
        <f t="shared" si="62"/>
        <v>0.0129934285714286</v>
      </c>
      <c r="AS158" s="168">
        <f t="shared" si="63"/>
        <v>0.90954</v>
      </c>
      <c r="AT158" s="168">
        <f t="shared" si="64"/>
        <v>0.0165370909090909</v>
      </c>
      <c r="AU158" s="168">
        <f>Q158/1000/2*IF(I158=1,2,IF(I158=2,2,IF(I158=3,1,IF(I158=4,0))))</f>
        <v>0.90954</v>
      </c>
      <c r="AV158" s="168">
        <f t="shared" si="65"/>
        <v>0.01136925</v>
      </c>
      <c r="AW158" s="168">
        <f t="shared" si="60"/>
        <v>0</v>
      </c>
      <c r="AX158" s="176">
        <v>0</v>
      </c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58"/>
      <c r="BM158" s="158"/>
      <c r="BN158" s="171" t="s">
        <v>102</v>
      </c>
      <c r="BO158" s="171" t="s">
        <v>102</v>
      </c>
    </row>
    <row r="159" s="144" customFormat="1" ht="22.5" customHeight="1" spans="1:67">
      <c r="A159" s="165">
        <v>154</v>
      </c>
      <c r="B159" s="166" t="s">
        <v>124</v>
      </c>
      <c r="C159" s="166" t="s">
        <v>124</v>
      </c>
      <c r="D159" s="166" t="s">
        <v>106</v>
      </c>
      <c r="E159" s="166" t="s">
        <v>112</v>
      </c>
      <c r="F159" s="174">
        <v>359.66</v>
      </c>
      <c r="G159" s="168">
        <f t="shared" si="47"/>
        <v>41.277761260635</v>
      </c>
      <c r="H159" s="168">
        <f t="shared" si="61"/>
        <v>14845.959615</v>
      </c>
      <c r="I159" s="174">
        <v>3</v>
      </c>
      <c r="J159" s="174">
        <v>3</v>
      </c>
      <c r="K159" s="170"/>
      <c r="L159" s="168">
        <f t="shared" si="48"/>
        <v>3245.105977</v>
      </c>
      <c r="M159" s="168">
        <f t="shared" si="49"/>
        <v>1087.145977</v>
      </c>
      <c r="N159" s="170">
        <f t="shared" si="50"/>
        <v>2</v>
      </c>
      <c r="O159" s="166">
        <v>2</v>
      </c>
      <c r="P159" s="166">
        <v>0</v>
      </c>
      <c r="Q159" s="168">
        <f t="shared" si="51"/>
        <v>719.32</v>
      </c>
      <c r="R159" s="167">
        <v>5410.738868</v>
      </c>
      <c r="S159" s="167">
        <v>0</v>
      </c>
      <c r="T159" s="168">
        <f t="shared" si="52"/>
        <v>2157.96</v>
      </c>
      <c r="U159" s="168">
        <f t="shared" si="53"/>
        <v>0</v>
      </c>
      <c r="V159" s="168">
        <f t="shared" si="54"/>
        <v>1087.145977</v>
      </c>
      <c r="W159" s="171">
        <f t="shared" si="55"/>
        <v>0</v>
      </c>
      <c r="X159" s="168">
        <v>0</v>
      </c>
      <c r="Y159" s="173">
        <v>0</v>
      </c>
      <c r="Z159" s="166">
        <v>0</v>
      </c>
      <c r="AA159" s="171"/>
      <c r="AB159" s="175">
        <v>1087.145977</v>
      </c>
      <c r="AC159" s="175">
        <v>0</v>
      </c>
      <c r="AD159" s="168">
        <f t="shared" si="56"/>
        <v>0</v>
      </c>
      <c r="AE159" s="171">
        <f t="shared" si="57"/>
        <v>0</v>
      </c>
      <c r="AF159" s="175">
        <v>0</v>
      </c>
      <c r="AG159" s="167">
        <v>0</v>
      </c>
      <c r="AH159" s="172">
        <v>0</v>
      </c>
      <c r="AI159" s="175">
        <v>0</v>
      </c>
      <c r="AJ159" s="171">
        <v>0</v>
      </c>
      <c r="AK159" s="175">
        <v>540.150121</v>
      </c>
      <c r="AL159" s="171">
        <f t="shared" si="58"/>
        <v>7807.924649</v>
      </c>
      <c r="AM159" s="172">
        <v>0</v>
      </c>
      <c r="AN159" s="175">
        <v>0</v>
      </c>
      <c r="AO159" s="172">
        <v>7807.924649</v>
      </c>
      <c r="AP159" s="168">
        <f t="shared" si="59"/>
        <v>719.32</v>
      </c>
      <c r="AQ159" s="168">
        <f t="shared" si="66"/>
        <v>0.71932</v>
      </c>
      <c r="AR159" s="168">
        <f t="shared" si="62"/>
        <v>0.010276</v>
      </c>
      <c r="AS159" s="168">
        <f t="shared" si="63"/>
        <v>0</v>
      </c>
      <c r="AT159" s="168">
        <f t="shared" si="64"/>
        <v>0</v>
      </c>
      <c r="AU159" s="168">
        <f>Q159/1000/2*IF(I159=1,2,IF(I159=2,1,IF(I159=3,1,IF(I159=4,0))))</f>
        <v>0.35966</v>
      </c>
      <c r="AV159" s="168">
        <f t="shared" si="65"/>
        <v>0.00449575</v>
      </c>
      <c r="AW159" s="168">
        <f t="shared" si="60"/>
        <v>0</v>
      </c>
      <c r="AX159" s="176">
        <v>0</v>
      </c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58"/>
      <c r="BM159" s="158"/>
      <c r="BN159" s="171" t="s">
        <v>102</v>
      </c>
      <c r="BO159" s="171" t="s">
        <v>102</v>
      </c>
    </row>
    <row r="160" s="144" customFormat="1" ht="22.5" customHeight="1" spans="1:67">
      <c r="A160" s="165">
        <v>155</v>
      </c>
      <c r="B160" s="166" t="s">
        <v>124</v>
      </c>
      <c r="C160" s="166" t="s">
        <v>124</v>
      </c>
      <c r="D160" s="166" t="s">
        <v>105</v>
      </c>
      <c r="E160" s="166" t="s">
        <v>106</v>
      </c>
      <c r="F160" s="174">
        <v>376.48</v>
      </c>
      <c r="G160" s="168">
        <f t="shared" si="47"/>
        <v>44.0655389794943</v>
      </c>
      <c r="H160" s="168">
        <f t="shared" si="61"/>
        <v>16589.794115</v>
      </c>
      <c r="I160" s="174">
        <v>3</v>
      </c>
      <c r="J160" s="166">
        <v>3</v>
      </c>
      <c r="K160" s="170"/>
      <c r="L160" s="168">
        <f t="shared" si="48"/>
        <v>3496.061093</v>
      </c>
      <c r="M160" s="168">
        <f t="shared" si="49"/>
        <v>1237.181093</v>
      </c>
      <c r="N160" s="170">
        <f t="shared" si="50"/>
        <v>2</v>
      </c>
      <c r="O160" s="166">
        <v>2</v>
      </c>
      <c r="P160" s="166">
        <v>0</v>
      </c>
      <c r="Q160" s="168">
        <f t="shared" si="51"/>
        <v>752.96</v>
      </c>
      <c r="R160" s="167">
        <v>5627.055912</v>
      </c>
      <c r="S160" s="167">
        <v>0</v>
      </c>
      <c r="T160" s="168">
        <f t="shared" si="52"/>
        <v>2258.88</v>
      </c>
      <c r="U160" s="168">
        <f t="shared" si="53"/>
        <v>0</v>
      </c>
      <c r="V160" s="168">
        <f t="shared" si="54"/>
        <v>1237.181093</v>
      </c>
      <c r="W160" s="171">
        <f t="shared" si="55"/>
        <v>0</v>
      </c>
      <c r="X160" s="168">
        <v>0</v>
      </c>
      <c r="Y160" s="173">
        <v>0</v>
      </c>
      <c r="Z160" s="166">
        <v>0</v>
      </c>
      <c r="AA160" s="171"/>
      <c r="AB160" s="175">
        <v>1237.181093</v>
      </c>
      <c r="AC160" s="175">
        <v>0</v>
      </c>
      <c r="AD160" s="168">
        <f t="shared" si="56"/>
        <v>0</v>
      </c>
      <c r="AE160" s="171">
        <f t="shared" si="57"/>
        <v>0</v>
      </c>
      <c r="AF160" s="175">
        <v>0</v>
      </c>
      <c r="AG160" s="167">
        <v>0</v>
      </c>
      <c r="AH160" s="172">
        <v>0</v>
      </c>
      <c r="AI160" s="175">
        <v>0</v>
      </c>
      <c r="AJ160" s="171">
        <v>0</v>
      </c>
      <c r="AK160" s="175">
        <v>581.173183</v>
      </c>
      <c r="AL160" s="171">
        <f t="shared" si="58"/>
        <v>9144.383927</v>
      </c>
      <c r="AM160" s="172">
        <v>0</v>
      </c>
      <c r="AN160" s="175">
        <v>0</v>
      </c>
      <c r="AO160" s="172">
        <v>9144.383927</v>
      </c>
      <c r="AP160" s="168">
        <f t="shared" si="59"/>
        <v>752.96</v>
      </c>
      <c r="AQ160" s="168">
        <f t="shared" si="66"/>
        <v>0.75296</v>
      </c>
      <c r="AR160" s="168">
        <f t="shared" si="62"/>
        <v>0.0107565714285714</v>
      </c>
      <c r="AS160" s="168">
        <f t="shared" si="63"/>
        <v>0</v>
      </c>
      <c r="AT160" s="168">
        <f t="shared" si="64"/>
        <v>0</v>
      </c>
      <c r="AU160" s="168">
        <f t="shared" ref="AU160:AU183" si="67">Q160/1000/2*IF(I160=1,2,IF(I160=2,1,IF(I160=3,1,IF(I160=4,0))))</f>
        <v>0.37648</v>
      </c>
      <c r="AV160" s="168">
        <f t="shared" si="65"/>
        <v>0.004706</v>
      </c>
      <c r="AW160" s="168">
        <f t="shared" si="60"/>
        <v>0</v>
      </c>
      <c r="AX160" s="176">
        <v>0</v>
      </c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58"/>
      <c r="BM160" s="158"/>
      <c r="BN160" s="171" t="s">
        <v>102</v>
      </c>
      <c r="BO160" s="171" t="s">
        <v>102</v>
      </c>
    </row>
    <row r="161" s="144" customFormat="1" ht="22.5" customHeight="1" spans="1:67">
      <c r="A161" s="165">
        <v>156</v>
      </c>
      <c r="B161" s="166" t="s">
        <v>100</v>
      </c>
      <c r="C161" s="166" t="s">
        <v>100</v>
      </c>
      <c r="D161" s="166" t="s">
        <v>209</v>
      </c>
      <c r="E161" s="166" t="s">
        <v>99</v>
      </c>
      <c r="F161" s="174">
        <v>632.74</v>
      </c>
      <c r="G161" s="168">
        <f t="shared" si="47"/>
        <v>43.2457703954231</v>
      </c>
      <c r="H161" s="168">
        <f t="shared" si="61"/>
        <v>27363.32876</v>
      </c>
      <c r="I161" s="174">
        <v>3</v>
      </c>
      <c r="J161" s="174">
        <v>3</v>
      </c>
      <c r="K161" s="170"/>
      <c r="L161" s="168">
        <f t="shared" si="48"/>
        <v>7043.708517</v>
      </c>
      <c r="M161" s="168">
        <f t="shared" si="49"/>
        <v>3247.268517</v>
      </c>
      <c r="N161" s="170">
        <f t="shared" si="50"/>
        <v>2</v>
      </c>
      <c r="O161" s="166">
        <v>2</v>
      </c>
      <c r="P161" s="166">
        <v>0</v>
      </c>
      <c r="Q161" s="168">
        <f t="shared" si="51"/>
        <v>1265.48</v>
      </c>
      <c r="R161" s="167">
        <v>9443.771103</v>
      </c>
      <c r="S161" s="167">
        <v>0</v>
      </c>
      <c r="T161" s="168">
        <f t="shared" si="52"/>
        <v>3796.44</v>
      </c>
      <c r="U161" s="168">
        <f t="shared" si="53"/>
        <v>0</v>
      </c>
      <c r="V161" s="168">
        <f t="shared" si="54"/>
        <v>3247.268517</v>
      </c>
      <c r="W161" s="171">
        <f t="shared" si="55"/>
        <v>0</v>
      </c>
      <c r="X161" s="168">
        <v>0</v>
      </c>
      <c r="Y161" s="173">
        <v>0</v>
      </c>
      <c r="Z161" s="166">
        <v>0</v>
      </c>
      <c r="AA161" s="171"/>
      <c r="AB161" s="175">
        <v>3247.268517</v>
      </c>
      <c r="AC161" s="175">
        <v>0</v>
      </c>
      <c r="AD161" s="168">
        <f t="shared" si="56"/>
        <v>0</v>
      </c>
      <c r="AE161" s="171">
        <f t="shared" si="57"/>
        <v>0</v>
      </c>
      <c r="AF161" s="175">
        <v>0</v>
      </c>
      <c r="AG161" s="167">
        <v>0</v>
      </c>
      <c r="AH161" s="172">
        <v>0</v>
      </c>
      <c r="AI161" s="175">
        <v>0</v>
      </c>
      <c r="AJ161" s="171">
        <v>0</v>
      </c>
      <c r="AK161" s="175">
        <v>0</v>
      </c>
      <c r="AL161" s="171">
        <f t="shared" si="58"/>
        <v>14672.28914</v>
      </c>
      <c r="AM161" s="172">
        <v>0</v>
      </c>
      <c r="AN161" s="175">
        <v>0</v>
      </c>
      <c r="AO161" s="172">
        <v>14672.28914</v>
      </c>
      <c r="AP161" s="168">
        <f t="shared" si="59"/>
        <v>1265.48</v>
      </c>
      <c r="AQ161" s="168">
        <f t="shared" si="66"/>
        <v>1.26548</v>
      </c>
      <c r="AR161" s="168">
        <f t="shared" si="62"/>
        <v>0.0180782857142857</v>
      </c>
      <c r="AS161" s="168">
        <f t="shared" si="63"/>
        <v>0</v>
      </c>
      <c r="AT161" s="168">
        <f t="shared" si="64"/>
        <v>0</v>
      </c>
      <c r="AU161" s="168">
        <f t="shared" si="67"/>
        <v>0.63274</v>
      </c>
      <c r="AV161" s="168">
        <f t="shared" si="65"/>
        <v>0.00790925</v>
      </c>
      <c r="AW161" s="168">
        <f t="shared" si="60"/>
        <v>0</v>
      </c>
      <c r="AX161" s="176">
        <v>0</v>
      </c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8"/>
      <c r="BL161" s="158"/>
      <c r="BM161" s="158"/>
      <c r="BN161" s="171" t="s">
        <v>102</v>
      </c>
      <c r="BO161" s="171" t="s">
        <v>102</v>
      </c>
    </row>
    <row r="162" s="144" customFormat="1" ht="22.5" customHeight="1" spans="1:67">
      <c r="A162" s="165">
        <v>157</v>
      </c>
      <c r="B162" s="166" t="s">
        <v>100</v>
      </c>
      <c r="C162" s="166" t="s">
        <v>100</v>
      </c>
      <c r="D162" s="166" t="s">
        <v>99</v>
      </c>
      <c r="E162" s="166" t="s">
        <v>124</v>
      </c>
      <c r="F162" s="174">
        <v>370.32</v>
      </c>
      <c r="G162" s="168">
        <f t="shared" si="47"/>
        <v>52.8910159375675</v>
      </c>
      <c r="H162" s="168">
        <f t="shared" si="61"/>
        <v>19586.601022</v>
      </c>
      <c r="I162" s="174">
        <v>3</v>
      </c>
      <c r="J162" s="174">
        <v>3</v>
      </c>
      <c r="K162" s="170"/>
      <c r="L162" s="168">
        <f t="shared" si="48"/>
        <v>4165.88706</v>
      </c>
      <c r="M162" s="168">
        <f t="shared" si="49"/>
        <v>1943.96706</v>
      </c>
      <c r="N162" s="170">
        <f t="shared" si="50"/>
        <v>2</v>
      </c>
      <c r="O162" s="166">
        <v>2</v>
      </c>
      <c r="P162" s="166">
        <v>0</v>
      </c>
      <c r="Q162" s="168">
        <f t="shared" si="51"/>
        <v>740.64</v>
      </c>
      <c r="R162" s="167">
        <v>5549.098757</v>
      </c>
      <c r="S162" s="167">
        <v>0</v>
      </c>
      <c r="T162" s="168">
        <f t="shared" si="52"/>
        <v>2221.92</v>
      </c>
      <c r="U162" s="168">
        <f t="shared" si="53"/>
        <v>0</v>
      </c>
      <c r="V162" s="168">
        <f t="shared" si="54"/>
        <v>1943.96706</v>
      </c>
      <c r="W162" s="171">
        <f t="shared" si="55"/>
        <v>0</v>
      </c>
      <c r="X162" s="168">
        <v>0</v>
      </c>
      <c r="Y162" s="173">
        <v>0</v>
      </c>
      <c r="Z162" s="166">
        <v>0</v>
      </c>
      <c r="AA162" s="171"/>
      <c r="AB162" s="175">
        <v>1943.96706</v>
      </c>
      <c r="AC162" s="175">
        <v>0</v>
      </c>
      <c r="AD162" s="168">
        <f t="shared" si="56"/>
        <v>0</v>
      </c>
      <c r="AE162" s="171">
        <f t="shared" si="57"/>
        <v>0</v>
      </c>
      <c r="AF162" s="175">
        <v>0</v>
      </c>
      <c r="AG162" s="167">
        <v>0</v>
      </c>
      <c r="AH162" s="172">
        <v>0</v>
      </c>
      <c r="AI162" s="175">
        <v>0</v>
      </c>
      <c r="AJ162" s="171">
        <v>0</v>
      </c>
      <c r="AK162" s="175">
        <v>1337.17701</v>
      </c>
      <c r="AL162" s="171">
        <f t="shared" si="58"/>
        <v>10756.358195</v>
      </c>
      <c r="AM162" s="172">
        <v>0</v>
      </c>
      <c r="AN162" s="175">
        <v>0</v>
      </c>
      <c r="AO162" s="172">
        <v>10756.358195</v>
      </c>
      <c r="AP162" s="168">
        <f t="shared" si="59"/>
        <v>740.64</v>
      </c>
      <c r="AQ162" s="168">
        <f t="shared" si="66"/>
        <v>0.74064</v>
      </c>
      <c r="AR162" s="168">
        <f t="shared" si="62"/>
        <v>0.0105805714285714</v>
      </c>
      <c r="AS162" s="168">
        <f t="shared" si="63"/>
        <v>0</v>
      </c>
      <c r="AT162" s="168">
        <f t="shared" si="64"/>
        <v>0</v>
      </c>
      <c r="AU162" s="168">
        <f t="shared" si="67"/>
        <v>0.37032</v>
      </c>
      <c r="AV162" s="168">
        <f t="shared" si="65"/>
        <v>0.004629</v>
      </c>
      <c r="AW162" s="168">
        <f t="shared" si="60"/>
        <v>0</v>
      </c>
      <c r="AX162" s="176">
        <v>0</v>
      </c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8"/>
      <c r="BI162" s="168"/>
      <c r="BJ162" s="168"/>
      <c r="BK162" s="168"/>
      <c r="BL162" s="158"/>
      <c r="BM162" s="158"/>
      <c r="BN162" s="171" t="s">
        <v>102</v>
      </c>
      <c r="BO162" s="171" t="s">
        <v>102</v>
      </c>
    </row>
    <row r="163" s="144" customFormat="1" ht="22.5" customHeight="1" spans="1:67">
      <c r="A163" s="165">
        <v>158</v>
      </c>
      <c r="B163" s="166" t="s">
        <v>100</v>
      </c>
      <c r="C163" s="166" t="s">
        <v>100</v>
      </c>
      <c r="D163" s="166" t="s">
        <v>171</v>
      </c>
      <c r="E163" s="166" t="s">
        <v>176</v>
      </c>
      <c r="F163" s="174">
        <v>1265.68</v>
      </c>
      <c r="G163" s="168">
        <f t="shared" si="47"/>
        <v>45.4476271237596</v>
      </c>
      <c r="H163" s="168">
        <f t="shared" si="61"/>
        <v>57522.152698</v>
      </c>
      <c r="I163" s="174">
        <v>3</v>
      </c>
      <c r="J163" s="174">
        <v>3</v>
      </c>
      <c r="K163" s="170"/>
      <c r="L163" s="168">
        <f t="shared" si="48"/>
        <v>13927.302338</v>
      </c>
      <c r="M163" s="168">
        <f t="shared" si="49"/>
        <v>6333.222338</v>
      </c>
      <c r="N163" s="170">
        <f t="shared" si="50"/>
        <v>2</v>
      </c>
      <c r="O163" s="166">
        <v>2</v>
      </c>
      <c r="P163" s="166">
        <v>0</v>
      </c>
      <c r="Q163" s="168">
        <f t="shared" si="51"/>
        <v>2531.36</v>
      </c>
      <c r="R163" s="167">
        <v>19385.245435</v>
      </c>
      <c r="S163" s="167">
        <v>0</v>
      </c>
      <c r="T163" s="168">
        <f t="shared" si="52"/>
        <v>7594.08</v>
      </c>
      <c r="U163" s="168">
        <f t="shared" si="53"/>
        <v>0</v>
      </c>
      <c r="V163" s="168">
        <f t="shared" si="54"/>
        <v>6333.222338</v>
      </c>
      <c r="W163" s="171">
        <f t="shared" si="55"/>
        <v>0</v>
      </c>
      <c r="X163" s="168">
        <v>0</v>
      </c>
      <c r="Y163" s="173">
        <v>0</v>
      </c>
      <c r="Z163" s="166">
        <v>0</v>
      </c>
      <c r="AA163" s="171"/>
      <c r="AB163" s="175">
        <v>6333.222338</v>
      </c>
      <c r="AC163" s="175">
        <v>0</v>
      </c>
      <c r="AD163" s="168">
        <f t="shared" si="56"/>
        <v>0</v>
      </c>
      <c r="AE163" s="171">
        <f t="shared" si="57"/>
        <v>0</v>
      </c>
      <c r="AF163" s="175">
        <v>0</v>
      </c>
      <c r="AG163" s="167">
        <v>0</v>
      </c>
      <c r="AH163" s="172">
        <v>0</v>
      </c>
      <c r="AI163" s="175">
        <v>0</v>
      </c>
      <c r="AJ163" s="171">
        <v>0</v>
      </c>
      <c r="AK163" s="175">
        <v>0</v>
      </c>
      <c r="AL163" s="171">
        <f t="shared" si="58"/>
        <v>31803.684925</v>
      </c>
      <c r="AM163" s="172">
        <v>0</v>
      </c>
      <c r="AN163" s="175">
        <v>0</v>
      </c>
      <c r="AO163" s="172">
        <v>31803.684925</v>
      </c>
      <c r="AP163" s="168">
        <f t="shared" si="59"/>
        <v>2531.36</v>
      </c>
      <c r="AQ163" s="168">
        <f t="shared" si="66"/>
        <v>2.53136</v>
      </c>
      <c r="AR163" s="168">
        <f t="shared" si="62"/>
        <v>0.0361622857142857</v>
      </c>
      <c r="AS163" s="168">
        <f t="shared" si="63"/>
        <v>0</v>
      </c>
      <c r="AT163" s="168">
        <f t="shared" si="64"/>
        <v>0</v>
      </c>
      <c r="AU163" s="168">
        <f t="shared" si="67"/>
        <v>1.26568</v>
      </c>
      <c r="AV163" s="168">
        <f t="shared" si="65"/>
        <v>0.015821</v>
      </c>
      <c r="AW163" s="168">
        <f t="shared" si="60"/>
        <v>0</v>
      </c>
      <c r="AX163" s="176">
        <v>0</v>
      </c>
      <c r="AY163" s="168"/>
      <c r="AZ163" s="168"/>
      <c r="BA163" s="168"/>
      <c r="BB163" s="168"/>
      <c r="BC163" s="168"/>
      <c r="BD163" s="168"/>
      <c r="BE163" s="168"/>
      <c r="BF163" s="168"/>
      <c r="BG163" s="168"/>
      <c r="BH163" s="168"/>
      <c r="BI163" s="168"/>
      <c r="BJ163" s="168"/>
      <c r="BK163" s="168"/>
      <c r="BL163" s="158"/>
      <c r="BM163" s="158"/>
      <c r="BN163" s="171" t="s">
        <v>102</v>
      </c>
      <c r="BO163" s="171" t="s">
        <v>102</v>
      </c>
    </row>
    <row r="164" s="144" customFormat="1" ht="22.5" customHeight="1" spans="1:67">
      <c r="A164" s="165">
        <v>159</v>
      </c>
      <c r="B164" s="166" t="s">
        <v>100</v>
      </c>
      <c r="C164" s="166" t="s">
        <v>100</v>
      </c>
      <c r="D164" s="166" t="s">
        <v>124</v>
      </c>
      <c r="E164" s="166" t="s">
        <v>125</v>
      </c>
      <c r="F164" s="174">
        <v>349.99</v>
      </c>
      <c r="G164" s="168">
        <f t="shared" si="47"/>
        <v>39.5418537015343</v>
      </c>
      <c r="H164" s="168">
        <f t="shared" si="61"/>
        <v>13839.253377</v>
      </c>
      <c r="I164" s="174">
        <v>3</v>
      </c>
      <c r="J164" s="174">
        <v>3</v>
      </c>
      <c r="K164" s="170"/>
      <c r="L164" s="168">
        <f t="shared" si="48"/>
        <v>3951.180765</v>
      </c>
      <c r="M164" s="168">
        <f t="shared" si="49"/>
        <v>1851.240765</v>
      </c>
      <c r="N164" s="170">
        <f t="shared" si="50"/>
        <v>2</v>
      </c>
      <c r="O164" s="166">
        <v>2</v>
      </c>
      <c r="P164" s="166">
        <v>0</v>
      </c>
      <c r="Q164" s="168">
        <f t="shared" si="51"/>
        <v>699.98</v>
      </c>
      <c r="R164" s="167">
        <v>5298.794508</v>
      </c>
      <c r="S164" s="167">
        <v>0</v>
      </c>
      <c r="T164" s="168">
        <f t="shared" si="52"/>
        <v>2099.94</v>
      </c>
      <c r="U164" s="168">
        <f t="shared" si="53"/>
        <v>0</v>
      </c>
      <c r="V164" s="168">
        <f t="shared" si="54"/>
        <v>1851.240765</v>
      </c>
      <c r="W164" s="171">
        <f t="shared" si="55"/>
        <v>0</v>
      </c>
      <c r="X164" s="168">
        <v>0</v>
      </c>
      <c r="Y164" s="173">
        <v>0</v>
      </c>
      <c r="Z164" s="166">
        <v>0</v>
      </c>
      <c r="AA164" s="171"/>
      <c r="AB164" s="175">
        <v>1851.240765</v>
      </c>
      <c r="AC164" s="175">
        <v>0</v>
      </c>
      <c r="AD164" s="168">
        <f t="shared" si="56"/>
        <v>0</v>
      </c>
      <c r="AE164" s="171">
        <f t="shared" si="57"/>
        <v>0</v>
      </c>
      <c r="AF164" s="175">
        <v>0</v>
      </c>
      <c r="AG164" s="167">
        <v>0</v>
      </c>
      <c r="AH164" s="172">
        <v>0</v>
      </c>
      <c r="AI164" s="175">
        <v>0</v>
      </c>
      <c r="AJ164" s="171">
        <v>0</v>
      </c>
      <c r="AK164" s="175">
        <v>0</v>
      </c>
      <c r="AL164" s="171">
        <f t="shared" si="58"/>
        <v>6689.218104</v>
      </c>
      <c r="AM164" s="172">
        <v>0</v>
      </c>
      <c r="AN164" s="175">
        <v>0</v>
      </c>
      <c r="AO164" s="172">
        <v>6689.218104</v>
      </c>
      <c r="AP164" s="168">
        <f t="shared" si="59"/>
        <v>699.98</v>
      </c>
      <c r="AQ164" s="168">
        <f t="shared" si="66"/>
        <v>0.69998</v>
      </c>
      <c r="AR164" s="168">
        <f t="shared" si="62"/>
        <v>0.00999971428571429</v>
      </c>
      <c r="AS164" s="168">
        <f t="shared" si="63"/>
        <v>0</v>
      </c>
      <c r="AT164" s="168">
        <f t="shared" si="64"/>
        <v>0</v>
      </c>
      <c r="AU164" s="168">
        <f t="shared" si="67"/>
        <v>0.34999</v>
      </c>
      <c r="AV164" s="168">
        <f t="shared" si="65"/>
        <v>0.004374875</v>
      </c>
      <c r="AW164" s="168">
        <f t="shared" si="60"/>
        <v>0</v>
      </c>
      <c r="AX164" s="176">
        <v>0</v>
      </c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58"/>
      <c r="BM164" s="158"/>
      <c r="BN164" s="171" t="s">
        <v>102</v>
      </c>
      <c r="BO164" s="171" t="s">
        <v>102</v>
      </c>
    </row>
    <row r="165" s="144" customFormat="1" ht="22.5" customHeight="1" spans="1:67">
      <c r="A165" s="165">
        <v>160</v>
      </c>
      <c r="B165" s="166" t="s">
        <v>100</v>
      </c>
      <c r="C165" s="166" t="s">
        <v>100</v>
      </c>
      <c r="D165" s="166" t="s">
        <v>125</v>
      </c>
      <c r="E165" s="166" t="s">
        <v>171</v>
      </c>
      <c r="F165" s="174">
        <v>466.31</v>
      </c>
      <c r="G165" s="168">
        <f t="shared" si="47"/>
        <v>37.2098642040703</v>
      </c>
      <c r="H165" s="168">
        <f t="shared" si="61"/>
        <v>17351.331777</v>
      </c>
      <c r="I165" s="174">
        <v>3</v>
      </c>
      <c r="J165" s="174">
        <v>3</v>
      </c>
      <c r="K165" s="170"/>
      <c r="L165" s="168">
        <f t="shared" si="48"/>
        <v>5192.012044</v>
      </c>
      <c r="M165" s="168">
        <f t="shared" si="49"/>
        <v>2394.152044</v>
      </c>
      <c r="N165" s="170">
        <f t="shared" si="50"/>
        <v>2</v>
      </c>
      <c r="O165" s="166">
        <v>2</v>
      </c>
      <c r="P165" s="166">
        <v>0</v>
      </c>
      <c r="Q165" s="168">
        <f t="shared" si="51"/>
        <v>932.62</v>
      </c>
      <c r="R165" s="167">
        <v>6982.949685</v>
      </c>
      <c r="S165" s="167">
        <v>0</v>
      </c>
      <c r="T165" s="168">
        <f t="shared" si="52"/>
        <v>2797.86</v>
      </c>
      <c r="U165" s="168">
        <f t="shared" si="53"/>
        <v>0</v>
      </c>
      <c r="V165" s="168">
        <f t="shared" si="54"/>
        <v>2394.152044</v>
      </c>
      <c r="W165" s="171">
        <f t="shared" si="55"/>
        <v>0</v>
      </c>
      <c r="X165" s="168">
        <v>0</v>
      </c>
      <c r="Y165" s="173">
        <v>0</v>
      </c>
      <c r="Z165" s="166">
        <v>0</v>
      </c>
      <c r="AA165" s="171"/>
      <c r="AB165" s="175">
        <v>2394.152044</v>
      </c>
      <c r="AC165" s="175">
        <v>0</v>
      </c>
      <c r="AD165" s="168">
        <f t="shared" si="56"/>
        <v>0</v>
      </c>
      <c r="AE165" s="171">
        <f t="shared" si="57"/>
        <v>0</v>
      </c>
      <c r="AF165" s="175">
        <v>0</v>
      </c>
      <c r="AG165" s="167">
        <v>0</v>
      </c>
      <c r="AH165" s="172">
        <v>0</v>
      </c>
      <c r="AI165" s="175">
        <v>0</v>
      </c>
      <c r="AJ165" s="171">
        <v>0</v>
      </c>
      <c r="AK165" s="175">
        <v>0</v>
      </c>
      <c r="AL165" s="171">
        <f t="shared" si="58"/>
        <v>7974.230048</v>
      </c>
      <c r="AM165" s="172">
        <v>0</v>
      </c>
      <c r="AN165" s="175">
        <v>0</v>
      </c>
      <c r="AO165" s="172">
        <v>7974.230048</v>
      </c>
      <c r="AP165" s="168">
        <f t="shared" si="59"/>
        <v>932.62</v>
      </c>
      <c r="AQ165" s="168">
        <f t="shared" si="66"/>
        <v>0.93262</v>
      </c>
      <c r="AR165" s="168">
        <f t="shared" si="62"/>
        <v>0.0133231428571429</v>
      </c>
      <c r="AS165" s="168">
        <f t="shared" si="63"/>
        <v>0</v>
      </c>
      <c r="AT165" s="168">
        <f t="shared" si="64"/>
        <v>0</v>
      </c>
      <c r="AU165" s="168">
        <f t="shared" si="67"/>
        <v>0.46631</v>
      </c>
      <c r="AV165" s="168">
        <f t="shared" si="65"/>
        <v>0.005828875</v>
      </c>
      <c r="AW165" s="168">
        <f t="shared" si="60"/>
        <v>0</v>
      </c>
      <c r="AX165" s="176">
        <v>0</v>
      </c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58"/>
      <c r="BM165" s="158"/>
      <c r="BN165" s="171" t="s">
        <v>102</v>
      </c>
      <c r="BO165" s="171" t="s">
        <v>102</v>
      </c>
    </row>
    <row r="166" s="144" customFormat="1" ht="22.5" customHeight="1" spans="1:67">
      <c r="A166" s="165">
        <v>161</v>
      </c>
      <c r="B166" s="166" t="s">
        <v>100</v>
      </c>
      <c r="C166" s="166" t="s">
        <v>210</v>
      </c>
      <c r="D166" s="166" t="s">
        <v>102</v>
      </c>
      <c r="E166" s="166" t="s">
        <v>102</v>
      </c>
      <c r="F166" s="174">
        <v>32.71</v>
      </c>
      <c r="G166" s="168">
        <f t="shared" si="47"/>
        <v>14.9266784163864</v>
      </c>
      <c r="H166" s="168">
        <f t="shared" si="61"/>
        <v>488.251651</v>
      </c>
      <c r="I166" s="174">
        <v>3</v>
      </c>
      <c r="J166" s="174">
        <v>3</v>
      </c>
      <c r="K166" s="170"/>
      <c r="L166" s="168">
        <f t="shared" si="48"/>
        <v>196.26</v>
      </c>
      <c r="M166" s="168">
        <f t="shared" si="49"/>
        <v>0</v>
      </c>
      <c r="N166" s="170">
        <f t="shared" si="50"/>
        <v>0</v>
      </c>
      <c r="O166" s="166">
        <v>0</v>
      </c>
      <c r="P166" s="166">
        <v>0</v>
      </c>
      <c r="Q166" s="168">
        <f t="shared" si="51"/>
        <v>65.42</v>
      </c>
      <c r="R166" s="167">
        <v>488.251651</v>
      </c>
      <c r="S166" s="167">
        <v>0</v>
      </c>
      <c r="T166" s="168">
        <f t="shared" si="52"/>
        <v>196.26</v>
      </c>
      <c r="U166" s="168">
        <f t="shared" si="53"/>
        <v>0</v>
      </c>
      <c r="V166" s="168">
        <f t="shared" si="54"/>
        <v>0</v>
      </c>
      <c r="W166" s="171">
        <f t="shared" si="55"/>
        <v>0</v>
      </c>
      <c r="X166" s="168">
        <v>0</v>
      </c>
      <c r="Y166" s="173">
        <v>0</v>
      </c>
      <c r="Z166" s="166">
        <v>0</v>
      </c>
      <c r="AA166" s="171"/>
      <c r="AB166" s="175">
        <v>0</v>
      </c>
      <c r="AC166" s="175">
        <v>0</v>
      </c>
      <c r="AD166" s="168">
        <f t="shared" si="56"/>
        <v>0</v>
      </c>
      <c r="AE166" s="171">
        <f t="shared" si="57"/>
        <v>0</v>
      </c>
      <c r="AF166" s="175">
        <v>0</v>
      </c>
      <c r="AG166" s="167">
        <v>0</v>
      </c>
      <c r="AH166" s="172">
        <v>0</v>
      </c>
      <c r="AI166" s="175">
        <v>0</v>
      </c>
      <c r="AJ166" s="171">
        <v>0</v>
      </c>
      <c r="AK166" s="175">
        <v>0</v>
      </c>
      <c r="AL166" s="171">
        <f t="shared" si="58"/>
        <v>0</v>
      </c>
      <c r="AM166" s="172">
        <v>0</v>
      </c>
      <c r="AN166" s="175">
        <v>0</v>
      </c>
      <c r="AO166" s="172">
        <v>0</v>
      </c>
      <c r="AP166" s="168">
        <f t="shared" si="59"/>
        <v>65.42</v>
      </c>
      <c r="AQ166" s="168">
        <f t="shared" si="66"/>
        <v>0.06542</v>
      </c>
      <c r="AR166" s="168">
        <f t="shared" si="62"/>
        <v>0.000934571428571429</v>
      </c>
      <c r="AS166" s="168">
        <f t="shared" si="63"/>
        <v>0</v>
      </c>
      <c r="AT166" s="168">
        <f t="shared" si="64"/>
        <v>0</v>
      </c>
      <c r="AU166" s="168">
        <f t="shared" si="67"/>
        <v>0.03271</v>
      </c>
      <c r="AV166" s="168">
        <f t="shared" si="65"/>
        <v>0.000408875</v>
      </c>
      <c r="AW166" s="168">
        <f t="shared" si="60"/>
        <v>0</v>
      </c>
      <c r="AX166" s="176">
        <v>0</v>
      </c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58"/>
      <c r="BM166" s="158"/>
      <c r="BN166" s="171" t="s">
        <v>102</v>
      </c>
      <c r="BO166" s="171" t="s">
        <v>102</v>
      </c>
    </row>
    <row r="167" s="144" customFormat="1" ht="22.5" customHeight="1" spans="1:67">
      <c r="A167" s="165">
        <v>162</v>
      </c>
      <c r="B167" s="166" t="s">
        <v>100</v>
      </c>
      <c r="C167" s="166" t="s">
        <v>211</v>
      </c>
      <c r="D167" s="166" t="s">
        <v>102</v>
      </c>
      <c r="E167" s="166" t="s">
        <v>102</v>
      </c>
      <c r="F167" s="174">
        <v>50.75</v>
      </c>
      <c r="G167" s="168">
        <f t="shared" si="47"/>
        <v>15.2479373793103</v>
      </c>
      <c r="H167" s="168">
        <f t="shared" si="61"/>
        <v>773.832822</v>
      </c>
      <c r="I167" s="174">
        <v>3</v>
      </c>
      <c r="J167" s="174">
        <v>3</v>
      </c>
      <c r="K167" s="170"/>
      <c r="L167" s="168">
        <f t="shared" si="48"/>
        <v>304.5</v>
      </c>
      <c r="M167" s="168">
        <f t="shared" si="49"/>
        <v>0</v>
      </c>
      <c r="N167" s="170">
        <f t="shared" si="50"/>
        <v>0</v>
      </c>
      <c r="O167" s="166">
        <v>0</v>
      </c>
      <c r="P167" s="166">
        <v>0</v>
      </c>
      <c r="Q167" s="168">
        <f t="shared" si="51"/>
        <v>101.5</v>
      </c>
      <c r="R167" s="167">
        <v>755.562822</v>
      </c>
      <c r="S167" s="167">
        <v>0</v>
      </c>
      <c r="T167" s="168">
        <f t="shared" si="52"/>
        <v>304.5</v>
      </c>
      <c r="U167" s="168">
        <f t="shared" si="53"/>
        <v>0</v>
      </c>
      <c r="V167" s="168">
        <f t="shared" si="54"/>
        <v>18.27</v>
      </c>
      <c r="W167" s="171">
        <f t="shared" si="55"/>
        <v>0</v>
      </c>
      <c r="X167" s="168">
        <v>0</v>
      </c>
      <c r="Y167" s="173">
        <v>0</v>
      </c>
      <c r="Z167" s="166">
        <v>0</v>
      </c>
      <c r="AA167" s="171"/>
      <c r="AB167" s="175">
        <v>0</v>
      </c>
      <c r="AC167" s="175">
        <v>0</v>
      </c>
      <c r="AD167" s="168">
        <f t="shared" si="56"/>
        <v>0</v>
      </c>
      <c r="AE167" s="171">
        <f t="shared" si="57"/>
        <v>0</v>
      </c>
      <c r="AF167" s="175">
        <v>0</v>
      </c>
      <c r="AG167" s="167">
        <v>0</v>
      </c>
      <c r="AH167" s="172">
        <v>0</v>
      </c>
      <c r="AI167" s="175">
        <v>0</v>
      </c>
      <c r="AJ167" s="171">
        <f>L167*IF(I167=1,0.08,IF(I167=2,0.07,IF(I167=3,0.06)))</f>
        <v>18.27</v>
      </c>
      <c r="AK167" s="175">
        <v>0</v>
      </c>
      <c r="AL167" s="171">
        <f t="shared" si="58"/>
        <v>0</v>
      </c>
      <c r="AM167" s="172">
        <v>0</v>
      </c>
      <c r="AN167" s="175">
        <v>0</v>
      </c>
      <c r="AO167" s="172">
        <v>0</v>
      </c>
      <c r="AP167" s="168">
        <f t="shared" si="59"/>
        <v>101.5</v>
      </c>
      <c r="AQ167" s="168">
        <f t="shared" si="66"/>
        <v>0.1015</v>
      </c>
      <c r="AR167" s="168">
        <f t="shared" si="62"/>
        <v>0.00145</v>
      </c>
      <c r="AS167" s="168">
        <f t="shared" si="63"/>
        <v>0</v>
      </c>
      <c r="AT167" s="168">
        <f t="shared" si="64"/>
        <v>0</v>
      </c>
      <c r="AU167" s="168">
        <f t="shared" si="67"/>
        <v>0.05075</v>
      </c>
      <c r="AV167" s="168">
        <f t="shared" si="65"/>
        <v>0.000634375</v>
      </c>
      <c r="AW167" s="168">
        <f t="shared" si="60"/>
        <v>0</v>
      </c>
      <c r="AX167" s="176">
        <v>0</v>
      </c>
      <c r="AY167" s="168"/>
      <c r="AZ167" s="168"/>
      <c r="BA167" s="168"/>
      <c r="BB167" s="168"/>
      <c r="BC167" s="168"/>
      <c r="BD167" s="168"/>
      <c r="BE167" s="168"/>
      <c r="BF167" s="168"/>
      <c r="BG167" s="168"/>
      <c r="BH167" s="168"/>
      <c r="BI167" s="168"/>
      <c r="BJ167" s="168"/>
      <c r="BK167" s="168"/>
      <c r="BL167" s="158"/>
      <c r="BM167" s="158"/>
      <c r="BN167" s="171" t="s">
        <v>102</v>
      </c>
      <c r="BO167" s="171" t="s">
        <v>102</v>
      </c>
    </row>
    <row r="168" s="144" customFormat="1" ht="22.5" customHeight="1" spans="1:67">
      <c r="A168" s="165">
        <v>163</v>
      </c>
      <c r="B168" s="166" t="s">
        <v>100</v>
      </c>
      <c r="C168" s="166" t="s">
        <v>212</v>
      </c>
      <c r="D168" s="166" t="s">
        <v>102</v>
      </c>
      <c r="E168" s="166" t="s">
        <v>102</v>
      </c>
      <c r="F168" s="174">
        <v>31.72</v>
      </c>
      <c r="G168" s="168">
        <f t="shared" si="47"/>
        <v>27.1941424653216</v>
      </c>
      <c r="H168" s="168">
        <f t="shared" si="61"/>
        <v>862.598199</v>
      </c>
      <c r="I168" s="174">
        <v>3</v>
      </c>
      <c r="J168" s="174">
        <v>3</v>
      </c>
      <c r="K168" s="170"/>
      <c r="L168" s="168">
        <f t="shared" si="48"/>
        <v>190.32</v>
      </c>
      <c r="M168" s="168">
        <f t="shared" si="49"/>
        <v>0</v>
      </c>
      <c r="N168" s="170">
        <f t="shared" si="50"/>
        <v>0</v>
      </c>
      <c r="O168" s="166">
        <v>0</v>
      </c>
      <c r="P168" s="166">
        <v>0</v>
      </c>
      <c r="Q168" s="168">
        <f t="shared" si="51"/>
        <v>63.44</v>
      </c>
      <c r="R168" s="167">
        <v>862.598199</v>
      </c>
      <c r="S168" s="167">
        <v>0</v>
      </c>
      <c r="T168" s="168">
        <f t="shared" si="52"/>
        <v>190.32</v>
      </c>
      <c r="U168" s="168">
        <f t="shared" si="53"/>
        <v>0</v>
      </c>
      <c r="V168" s="168">
        <f t="shared" si="54"/>
        <v>0</v>
      </c>
      <c r="W168" s="171">
        <f t="shared" si="55"/>
        <v>0</v>
      </c>
      <c r="X168" s="168">
        <v>0</v>
      </c>
      <c r="Y168" s="173">
        <v>0</v>
      </c>
      <c r="Z168" s="166">
        <v>0</v>
      </c>
      <c r="AA168" s="171"/>
      <c r="AB168" s="175">
        <v>0</v>
      </c>
      <c r="AC168" s="175">
        <v>0</v>
      </c>
      <c r="AD168" s="168">
        <f t="shared" si="56"/>
        <v>0</v>
      </c>
      <c r="AE168" s="171">
        <f t="shared" si="57"/>
        <v>0</v>
      </c>
      <c r="AF168" s="175">
        <v>0</v>
      </c>
      <c r="AG168" s="167">
        <v>0</v>
      </c>
      <c r="AH168" s="172">
        <v>0</v>
      </c>
      <c r="AI168" s="175">
        <v>0</v>
      </c>
      <c r="AJ168" s="171">
        <v>0</v>
      </c>
      <c r="AK168" s="175">
        <v>0</v>
      </c>
      <c r="AL168" s="171">
        <f t="shared" si="58"/>
        <v>0</v>
      </c>
      <c r="AM168" s="172">
        <v>0</v>
      </c>
      <c r="AN168" s="175">
        <v>0</v>
      </c>
      <c r="AO168" s="172">
        <v>0</v>
      </c>
      <c r="AP168" s="168">
        <f t="shared" si="59"/>
        <v>63.44</v>
      </c>
      <c r="AQ168" s="168">
        <f t="shared" si="66"/>
        <v>0.06344</v>
      </c>
      <c r="AR168" s="168">
        <f t="shared" si="62"/>
        <v>0.000906285714285714</v>
      </c>
      <c r="AS168" s="168">
        <f t="shared" si="63"/>
        <v>0</v>
      </c>
      <c r="AT168" s="168">
        <f t="shared" si="64"/>
        <v>0</v>
      </c>
      <c r="AU168" s="168">
        <f t="shared" si="67"/>
        <v>0.03172</v>
      </c>
      <c r="AV168" s="168">
        <f t="shared" si="65"/>
        <v>0.0003965</v>
      </c>
      <c r="AW168" s="168">
        <f t="shared" si="60"/>
        <v>0</v>
      </c>
      <c r="AX168" s="176">
        <v>0</v>
      </c>
      <c r="AY168" s="168"/>
      <c r="AZ168" s="168"/>
      <c r="BA168" s="168"/>
      <c r="BB168" s="168"/>
      <c r="BC168" s="168"/>
      <c r="BD168" s="168"/>
      <c r="BE168" s="168"/>
      <c r="BF168" s="168"/>
      <c r="BG168" s="168"/>
      <c r="BH168" s="168"/>
      <c r="BI168" s="168"/>
      <c r="BJ168" s="168"/>
      <c r="BK168" s="168"/>
      <c r="BL168" s="158"/>
      <c r="BM168" s="158"/>
      <c r="BN168" s="171"/>
      <c r="BO168" s="171" t="s">
        <v>102</v>
      </c>
    </row>
    <row r="169" s="144" customFormat="1" ht="22.5" customHeight="1" spans="1:67">
      <c r="A169" s="165">
        <v>164</v>
      </c>
      <c r="B169" s="166" t="s">
        <v>100</v>
      </c>
      <c r="C169" s="166" t="s">
        <v>213</v>
      </c>
      <c r="D169" s="166" t="s">
        <v>102</v>
      </c>
      <c r="E169" s="166" t="s">
        <v>102</v>
      </c>
      <c r="F169" s="174">
        <v>63.59</v>
      </c>
      <c r="G169" s="168">
        <f t="shared" si="47"/>
        <v>34.9135970121088</v>
      </c>
      <c r="H169" s="168">
        <f t="shared" si="61"/>
        <v>2220.155634</v>
      </c>
      <c r="I169" s="174">
        <v>3</v>
      </c>
      <c r="J169" s="174">
        <v>3</v>
      </c>
      <c r="K169" s="170"/>
      <c r="L169" s="168">
        <f t="shared" si="48"/>
        <v>381.54</v>
      </c>
      <c r="M169" s="168">
        <f t="shared" si="49"/>
        <v>0</v>
      </c>
      <c r="N169" s="170">
        <f t="shared" si="50"/>
        <v>0</v>
      </c>
      <c r="O169" s="166">
        <v>0</v>
      </c>
      <c r="P169" s="166">
        <v>0</v>
      </c>
      <c r="Q169" s="168">
        <f t="shared" si="51"/>
        <v>127.18</v>
      </c>
      <c r="R169" s="167">
        <v>2220.155634</v>
      </c>
      <c r="S169" s="167">
        <v>0</v>
      </c>
      <c r="T169" s="168">
        <f t="shared" si="52"/>
        <v>381.54</v>
      </c>
      <c r="U169" s="168">
        <f t="shared" si="53"/>
        <v>0</v>
      </c>
      <c r="V169" s="168">
        <f t="shared" si="54"/>
        <v>0</v>
      </c>
      <c r="W169" s="171">
        <f t="shared" si="55"/>
        <v>0</v>
      </c>
      <c r="X169" s="168">
        <v>0</v>
      </c>
      <c r="Y169" s="173">
        <v>0</v>
      </c>
      <c r="Z169" s="166">
        <v>0</v>
      </c>
      <c r="AA169" s="171"/>
      <c r="AB169" s="175">
        <v>0</v>
      </c>
      <c r="AC169" s="175">
        <v>0</v>
      </c>
      <c r="AD169" s="168">
        <f t="shared" si="56"/>
        <v>0</v>
      </c>
      <c r="AE169" s="171">
        <f t="shared" si="57"/>
        <v>0</v>
      </c>
      <c r="AF169" s="175">
        <v>0</v>
      </c>
      <c r="AG169" s="167">
        <v>0</v>
      </c>
      <c r="AH169" s="172">
        <v>0</v>
      </c>
      <c r="AI169" s="175">
        <v>0</v>
      </c>
      <c r="AJ169" s="171">
        <v>0</v>
      </c>
      <c r="AK169" s="175">
        <v>0</v>
      </c>
      <c r="AL169" s="171">
        <f t="shared" si="58"/>
        <v>0</v>
      </c>
      <c r="AM169" s="172">
        <v>0</v>
      </c>
      <c r="AN169" s="175">
        <v>0</v>
      </c>
      <c r="AO169" s="172">
        <v>0</v>
      </c>
      <c r="AP169" s="168">
        <f t="shared" si="59"/>
        <v>127.18</v>
      </c>
      <c r="AQ169" s="168">
        <f t="shared" si="66"/>
        <v>0.12718</v>
      </c>
      <c r="AR169" s="168">
        <f t="shared" si="62"/>
        <v>0.00181685714285714</v>
      </c>
      <c r="AS169" s="168">
        <f t="shared" si="63"/>
        <v>0</v>
      </c>
      <c r="AT169" s="168">
        <f t="shared" si="64"/>
        <v>0</v>
      </c>
      <c r="AU169" s="168">
        <f t="shared" si="67"/>
        <v>0.06359</v>
      </c>
      <c r="AV169" s="168">
        <f t="shared" si="65"/>
        <v>0.000794875</v>
      </c>
      <c r="AW169" s="168">
        <f t="shared" si="60"/>
        <v>0</v>
      </c>
      <c r="AX169" s="176">
        <v>0</v>
      </c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58"/>
      <c r="BM169" s="158"/>
      <c r="BN169" s="171"/>
      <c r="BO169" s="171" t="s">
        <v>102</v>
      </c>
    </row>
    <row r="170" s="144" customFormat="1" ht="22.5" customHeight="1" spans="1:67">
      <c r="A170" s="165">
        <v>165</v>
      </c>
      <c r="B170" s="166" t="s">
        <v>109</v>
      </c>
      <c r="C170" s="166" t="s">
        <v>214</v>
      </c>
      <c r="D170" s="166" t="s">
        <v>102</v>
      </c>
      <c r="E170" s="166" t="s">
        <v>102</v>
      </c>
      <c r="F170" s="174">
        <v>36.46</v>
      </c>
      <c r="G170" s="168">
        <f t="shared" si="47"/>
        <v>40.9833928140428</v>
      </c>
      <c r="H170" s="168">
        <f t="shared" si="61"/>
        <v>1494.254502</v>
      </c>
      <c r="I170" s="174">
        <v>2</v>
      </c>
      <c r="J170" s="166">
        <v>3</v>
      </c>
      <c r="K170" s="170"/>
      <c r="L170" s="168">
        <f t="shared" si="48"/>
        <v>218.76</v>
      </c>
      <c r="M170" s="168">
        <f t="shared" si="49"/>
        <v>0</v>
      </c>
      <c r="N170" s="170">
        <f t="shared" si="50"/>
        <v>0</v>
      </c>
      <c r="O170" s="166">
        <v>0</v>
      </c>
      <c r="P170" s="166">
        <v>0</v>
      </c>
      <c r="Q170" s="168">
        <f t="shared" si="51"/>
        <v>72.92</v>
      </c>
      <c r="R170" s="167">
        <v>1494.254502</v>
      </c>
      <c r="S170" s="167">
        <v>0</v>
      </c>
      <c r="T170" s="168">
        <f t="shared" si="52"/>
        <v>218.76</v>
      </c>
      <c r="U170" s="168">
        <f t="shared" si="53"/>
        <v>0</v>
      </c>
      <c r="V170" s="168">
        <f t="shared" si="54"/>
        <v>0</v>
      </c>
      <c r="W170" s="171">
        <f t="shared" si="55"/>
        <v>0</v>
      </c>
      <c r="X170" s="168">
        <v>0</v>
      </c>
      <c r="Y170" s="173">
        <v>0</v>
      </c>
      <c r="Z170" s="166">
        <v>0</v>
      </c>
      <c r="AA170" s="171"/>
      <c r="AB170" s="175">
        <v>0</v>
      </c>
      <c r="AC170" s="175">
        <v>0</v>
      </c>
      <c r="AD170" s="168">
        <f t="shared" si="56"/>
        <v>0</v>
      </c>
      <c r="AE170" s="171">
        <f t="shared" si="57"/>
        <v>0</v>
      </c>
      <c r="AF170" s="175">
        <v>0</v>
      </c>
      <c r="AG170" s="167">
        <v>0</v>
      </c>
      <c r="AH170" s="172">
        <v>0</v>
      </c>
      <c r="AI170" s="175">
        <v>0</v>
      </c>
      <c r="AJ170" s="171">
        <v>0</v>
      </c>
      <c r="AK170" s="175">
        <v>0</v>
      </c>
      <c r="AL170" s="171">
        <f t="shared" si="58"/>
        <v>0</v>
      </c>
      <c r="AM170" s="172">
        <v>0</v>
      </c>
      <c r="AN170" s="175">
        <v>0</v>
      </c>
      <c r="AO170" s="172">
        <v>0</v>
      </c>
      <c r="AP170" s="168">
        <f t="shared" si="59"/>
        <v>72.92</v>
      </c>
      <c r="AQ170" s="168">
        <f t="shared" si="66"/>
        <v>0.07292</v>
      </c>
      <c r="AR170" s="168">
        <f t="shared" si="62"/>
        <v>0.00104171428571429</v>
      </c>
      <c r="AS170" s="168">
        <f t="shared" si="63"/>
        <v>0.07292</v>
      </c>
      <c r="AT170" s="168">
        <f t="shared" si="64"/>
        <v>0.00132581818181818</v>
      </c>
      <c r="AU170" s="168">
        <f t="shared" si="67"/>
        <v>0.03646</v>
      </c>
      <c r="AV170" s="168">
        <f t="shared" si="65"/>
        <v>0.00045575</v>
      </c>
      <c r="AW170" s="168">
        <f t="shared" si="60"/>
        <v>0</v>
      </c>
      <c r="AX170" s="176">
        <v>0</v>
      </c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58"/>
      <c r="BM170" s="158"/>
      <c r="BN170" s="171"/>
      <c r="BO170" s="171" t="s">
        <v>102</v>
      </c>
    </row>
    <row r="171" s="144" customFormat="1" ht="22.5" customHeight="1" spans="1:67">
      <c r="A171" s="165">
        <v>166</v>
      </c>
      <c r="B171" s="166" t="s">
        <v>109</v>
      </c>
      <c r="C171" s="166" t="s">
        <v>109</v>
      </c>
      <c r="D171" s="166" t="s">
        <v>215</v>
      </c>
      <c r="E171" s="166" t="s">
        <v>99</v>
      </c>
      <c r="F171" s="174">
        <v>636.1</v>
      </c>
      <c r="G171" s="168">
        <f t="shared" si="47"/>
        <v>68.5028748655872</v>
      </c>
      <c r="H171" s="168">
        <f t="shared" si="61"/>
        <v>43574.678702</v>
      </c>
      <c r="I171" s="174">
        <v>2</v>
      </c>
      <c r="J171" s="166">
        <v>3</v>
      </c>
      <c r="K171" s="170"/>
      <c r="L171" s="168">
        <f t="shared" si="48"/>
        <v>7927.779094</v>
      </c>
      <c r="M171" s="168">
        <f t="shared" si="49"/>
        <v>4111.179094</v>
      </c>
      <c r="N171" s="170">
        <f t="shared" si="50"/>
        <v>2</v>
      </c>
      <c r="O171" s="166">
        <v>2</v>
      </c>
      <c r="P171" s="166">
        <v>0</v>
      </c>
      <c r="Q171" s="168">
        <f t="shared" si="51"/>
        <v>1272.2</v>
      </c>
      <c r="R171" s="167">
        <v>15644.349907</v>
      </c>
      <c r="S171" s="167">
        <v>0</v>
      </c>
      <c r="T171" s="168">
        <f t="shared" si="52"/>
        <v>3816.6</v>
      </c>
      <c r="U171" s="168">
        <f t="shared" si="53"/>
        <v>0</v>
      </c>
      <c r="V171" s="168">
        <f t="shared" si="54"/>
        <v>4111.179094</v>
      </c>
      <c r="W171" s="171">
        <f t="shared" si="55"/>
        <v>0</v>
      </c>
      <c r="X171" s="168">
        <v>0</v>
      </c>
      <c r="Y171" s="173">
        <v>0</v>
      </c>
      <c r="Z171" s="166">
        <v>0</v>
      </c>
      <c r="AA171" s="171"/>
      <c r="AB171" s="175">
        <v>4111.179094</v>
      </c>
      <c r="AC171" s="175">
        <v>0</v>
      </c>
      <c r="AD171" s="168">
        <f t="shared" si="56"/>
        <v>0</v>
      </c>
      <c r="AE171" s="171">
        <f t="shared" si="57"/>
        <v>92.080948</v>
      </c>
      <c r="AF171" s="175">
        <v>92.080948</v>
      </c>
      <c r="AG171" s="167">
        <v>0</v>
      </c>
      <c r="AH171" s="172">
        <v>0</v>
      </c>
      <c r="AI171" s="175">
        <v>0</v>
      </c>
      <c r="AJ171" s="171">
        <v>0</v>
      </c>
      <c r="AK171" s="175">
        <v>2418.943541</v>
      </c>
      <c r="AL171" s="171">
        <f t="shared" si="58"/>
        <v>21400.20616</v>
      </c>
      <c r="AM171" s="172">
        <v>4166.285849</v>
      </c>
      <c r="AN171" s="175">
        <v>0</v>
      </c>
      <c r="AO171" s="172">
        <v>17233.920311</v>
      </c>
      <c r="AP171" s="168">
        <f t="shared" si="59"/>
        <v>1272.2</v>
      </c>
      <c r="AQ171" s="168">
        <f t="shared" si="66"/>
        <v>1.2722</v>
      </c>
      <c r="AR171" s="168">
        <f t="shared" si="62"/>
        <v>0.0181742857142857</v>
      </c>
      <c r="AS171" s="168">
        <f t="shared" si="63"/>
        <v>1.2722</v>
      </c>
      <c r="AT171" s="168">
        <f t="shared" si="64"/>
        <v>0.0231309090909091</v>
      </c>
      <c r="AU171" s="168">
        <f t="shared" si="67"/>
        <v>0.6361</v>
      </c>
      <c r="AV171" s="168">
        <f t="shared" si="65"/>
        <v>0.00795125</v>
      </c>
      <c r="AW171" s="168">
        <f t="shared" si="60"/>
        <v>0</v>
      </c>
      <c r="AX171" s="176">
        <v>7</v>
      </c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58"/>
      <c r="BM171" s="158"/>
      <c r="BN171" s="171"/>
      <c r="BO171" s="171" t="s">
        <v>102</v>
      </c>
    </row>
    <row r="172" s="144" customFormat="1" ht="22.5" customHeight="1" spans="1:67">
      <c r="A172" s="165">
        <v>167</v>
      </c>
      <c r="B172" s="166" t="s">
        <v>103</v>
      </c>
      <c r="C172" s="166" t="s">
        <v>103</v>
      </c>
      <c r="D172" s="166" t="s">
        <v>171</v>
      </c>
      <c r="E172" s="166" t="s">
        <v>177</v>
      </c>
      <c r="F172" s="174">
        <v>434.57</v>
      </c>
      <c r="G172" s="168">
        <f t="shared" si="47"/>
        <v>64.720170396783</v>
      </c>
      <c r="H172" s="168">
        <f t="shared" si="61"/>
        <v>28125.44444933</v>
      </c>
      <c r="I172" s="174">
        <v>2</v>
      </c>
      <c r="J172" s="166">
        <v>3</v>
      </c>
      <c r="K172" s="170"/>
      <c r="L172" s="168">
        <f t="shared" si="48"/>
        <v>2993.323319</v>
      </c>
      <c r="M172" s="168">
        <f t="shared" si="49"/>
        <v>95.60173</v>
      </c>
      <c r="N172" s="170">
        <f t="shared" si="50"/>
        <v>2</v>
      </c>
      <c r="O172" s="166">
        <v>2</v>
      </c>
      <c r="P172" s="166">
        <v>0</v>
      </c>
      <c r="Q172" s="168">
        <f t="shared" si="51"/>
        <v>869.14</v>
      </c>
      <c r="R172" s="167">
        <v>10982.475226</v>
      </c>
      <c r="S172" s="167">
        <v>0</v>
      </c>
      <c r="T172" s="168">
        <f t="shared" si="52"/>
        <v>2607.42</v>
      </c>
      <c r="U172" s="168">
        <f t="shared" si="53"/>
        <v>0</v>
      </c>
      <c r="V172" s="168">
        <f t="shared" si="54"/>
        <v>305.13436233</v>
      </c>
      <c r="W172" s="171">
        <f t="shared" si="55"/>
        <v>3</v>
      </c>
      <c r="X172" s="168">
        <v>0</v>
      </c>
      <c r="Y172" s="173">
        <v>290.301589</v>
      </c>
      <c r="Z172" s="166">
        <v>1</v>
      </c>
      <c r="AA172" s="171"/>
      <c r="AB172" s="175">
        <v>95.60173</v>
      </c>
      <c r="AC172" s="175">
        <v>0</v>
      </c>
      <c r="AD172" s="168">
        <f t="shared" si="56"/>
        <v>0</v>
      </c>
      <c r="AE172" s="171">
        <f t="shared" si="57"/>
        <v>0</v>
      </c>
      <c r="AF172" s="175">
        <v>0</v>
      </c>
      <c r="AG172" s="167">
        <v>0</v>
      </c>
      <c r="AH172" s="172">
        <v>0</v>
      </c>
      <c r="AI172" s="175">
        <v>0</v>
      </c>
      <c r="AJ172" s="171">
        <f t="shared" ref="AJ172:AJ177" si="68">L172*IF(I172=1,0.08,IF(I172=2,0.07,IF(I172=3,0.06)))</f>
        <v>209.53263233</v>
      </c>
      <c r="AK172" s="175">
        <v>0</v>
      </c>
      <c r="AL172" s="171">
        <f t="shared" si="58"/>
        <v>16547.533272</v>
      </c>
      <c r="AM172" s="172">
        <v>2911.182126</v>
      </c>
      <c r="AN172" s="175">
        <v>74.634791</v>
      </c>
      <c r="AO172" s="172">
        <v>13561.716355</v>
      </c>
      <c r="AP172" s="168">
        <f t="shared" si="59"/>
        <v>869.14</v>
      </c>
      <c r="AQ172" s="168">
        <f t="shared" si="66"/>
        <v>0.86914</v>
      </c>
      <c r="AR172" s="168">
        <f t="shared" si="62"/>
        <v>0.0124162857142857</v>
      </c>
      <c r="AS172" s="168">
        <f t="shared" si="63"/>
        <v>0.86914</v>
      </c>
      <c r="AT172" s="168">
        <f t="shared" si="64"/>
        <v>0.0158025454545455</v>
      </c>
      <c r="AU172" s="168">
        <f t="shared" si="67"/>
        <v>0.43457</v>
      </c>
      <c r="AV172" s="168">
        <f t="shared" si="65"/>
        <v>0.005432125</v>
      </c>
      <c r="AW172" s="168">
        <f t="shared" si="60"/>
        <v>0.86914</v>
      </c>
      <c r="AX172" s="176">
        <v>0</v>
      </c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58"/>
      <c r="BM172" s="158"/>
      <c r="BN172" s="171"/>
      <c r="BO172" s="171" t="s">
        <v>102</v>
      </c>
    </row>
    <row r="173" s="144" customFormat="1" ht="22.5" customHeight="1" spans="1:67">
      <c r="A173" s="165">
        <v>168</v>
      </c>
      <c r="B173" s="166" t="s">
        <v>103</v>
      </c>
      <c r="C173" s="166" t="s">
        <v>103</v>
      </c>
      <c r="D173" s="166" t="s">
        <v>99</v>
      </c>
      <c r="E173" s="166" t="s">
        <v>124</v>
      </c>
      <c r="F173" s="174">
        <v>379.91</v>
      </c>
      <c r="G173" s="168">
        <f t="shared" si="47"/>
        <v>70.8487158584401</v>
      </c>
      <c r="H173" s="168">
        <f t="shared" si="61"/>
        <v>26916.13564178</v>
      </c>
      <c r="I173" s="174">
        <v>2</v>
      </c>
      <c r="J173" s="166">
        <v>3</v>
      </c>
      <c r="K173" s="170"/>
      <c r="L173" s="168">
        <f t="shared" si="48"/>
        <v>4295.588654</v>
      </c>
      <c r="M173" s="168">
        <f t="shared" si="49"/>
        <v>2016.128654</v>
      </c>
      <c r="N173" s="170">
        <f t="shared" si="50"/>
        <v>2</v>
      </c>
      <c r="O173" s="166">
        <v>2</v>
      </c>
      <c r="P173" s="166">
        <v>0</v>
      </c>
      <c r="Q173" s="168">
        <f t="shared" si="51"/>
        <v>759.82</v>
      </c>
      <c r="R173" s="167">
        <v>9081.205964</v>
      </c>
      <c r="S173" s="167">
        <v>0</v>
      </c>
      <c r="T173" s="168">
        <f t="shared" si="52"/>
        <v>2279.46</v>
      </c>
      <c r="U173" s="168">
        <f t="shared" si="53"/>
        <v>0</v>
      </c>
      <c r="V173" s="168">
        <f t="shared" si="54"/>
        <v>2316.81985978</v>
      </c>
      <c r="W173" s="171">
        <f t="shared" si="55"/>
        <v>0</v>
      </c>
      <c r="X173" s="168">
        <v>0</v>
      </c>
      <c r="Y173" s="173">
        <v>0</v>
      </c>
      <c r="Z173" s="166">
        <v>0</v>
      </c>
      <c r="AA173" s="171"/>
      <c r="AB173" s="175">
        <v>2016.128654</v>
      </c>
      <c r="AC173" s="175">
        <v>0</v>
      </c>
      <c r="AD173" s="168">
        <f t="shared" si="56"/>
        <v>0</v>
      </c>
      <c r="AE173" s="171">
        <f t="shared" si="57"/>
        <v>7.767578</v>
      </c>
      <c r="AF173" s="175">
        <v>7.767578</v>
      </c>
      <c r="AG173" s="167">
        <v>0</v>
      </c>
      <c r="AH173" s="172">
        <v>0</v>
      </c>
      <c r="AI173" s="175">
        <v>0</v>
      </c>
      <c r="AJ173" s="171">
        <f t="shared" si="68"/>
        <v>300.69120578</v>
      </c>
      <c r="AK173" s="175">
        <v>322.283303</v>
      </c>
      <c r="AL173" s="171">
        <f t="shared" si="58"/>
        <v>15195.826515</v>
      </c>
      <c r="AM173" s="172">
        <v>2745.441518</v>
      </c>
      <c r="AN173" s="175">
        <v>0</v>
      </c>
      <c r="AO173" s="172">
        <v>12450.384997</v>
      </c>
      <c r="AP173" s="168">
        <f t="shared" si="59"/>
        <v>759.82</v>
      </c>
      <c r="AQ173" s="168">
        <f t="shared" si="66"/>
        <v>0.75982</v>
      </c>
      <c r="AR173" s="168">
        <f t="shared" si="62"/>
        <v>0.0108545714285714</v>
      </c>
      <c r="AS173" s="168">
        <f t="shared" si="63"/>
        <v>0.75982</v>
      </c>
      <c r="AT173" s="168">
        <f t="shared" si="64"/>
        <v>0.0138149090909091</v>
      </c>
      <c r="AU173" s="168">
        <f t="shared" si="67"/>
        <v>0.37991</v>
      </c>
      <c r="AV173" s="168">
        <f t="shared" si="65"/>
        <v>0.004748875</v>
      </c>
      <c r="AW173" s="168">
        <f t="shared" si="60"/>
        <v>0</v>
      </c>
      <c r="AX173" s="176">
        <v>5</v>
      </c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58"/>
      <c r="BM173" s="158"/>
      <c r="BN173" s="171"/>
      <c r="BO173" s="171" t="s">
        <v>102</v>
      </c>
    </row>
    <row r="174" s="144" customFormat="1" ht="22.5" customHeight="1" spans="1:67">
      <c r="A174" s="165">
        <v>169</v>
      </c>
      <c r="B174" s="166" t="s">
        <v>103</v>
      </c>
      <c r="C174" s="166" t="s">
        <v>103</v>
      </c>
      <c r="D174" s="166" t="s">
        <v>125</v>
      </c>
      <c r="E174" s="166" t="s">
        <v>171</v>
      </c>
      <c r="F174" s="174">
        <v>490.37</v>
      </c>
      <c r="G174" s="168">
        <f t="shared" si="47"/>
        <v>64.5649568901442</v>
      </c>
      <c r="H174" s="168">
        <f t="shared" si="61"/>
        <v>31660.71791022</v>
      </c>
      <c r="I174" s="174">
        <v>2</v>
      </c>
      <c r="J174" s="166">
        <v>3</v>
      </c>
      <c r="K174" s="170"/>
      <c r="L174" s="168">
        <f t="shared" si="48"/>
        <v>6486.957546</v>
      </c>
      <c r="M174" s="168">
        <f t="shared" si="49"/>
        <v>377.466824</v>
      </c>
      <c r="N174" s="170">
        <f t="shared" si="50"/>
        <v>4</v>
      </c>
      <c r="O174" s="166">
        <v>4</v>
      </c>
      <c r="P174" s="166">
        <v>0</v>
      </c>
      <c r="Q174" s="168">
        <f t="shared" si="51"/>
        <v>1961.48</v>
      </c>
      <c r="R174" s="167">
        <v>12658.513734</v>
      </c>
      <c r="S174" s="167">
        <v>0</v>
      </c>
      <c r="T174" s="168">
        <f t="shared" si="52"/>
        <v>5884.44</v>
      </c>
      <c r="U174" s="168">
        <f t="shared" si="53"/>
        <v>0</v>
      </c>
      <c r="V174" s="168">
        <f t="shared" si="54"/>
        <v>831.55385222</v>
      </c>
      <c r="W174" s="171">
        <f t="shared" si="55"/>
        <v>6</v>
      </c>
      <c r="X174" s="168">
        <v>0</v>
      </c>
      <c r="Y174" s="173">
        <v>225.050722</v>
      </c>
      <c r="Z174" s="166">
        <v>2</v>
      </c>
      <c r="AA174" s="171"/>
      <c r="AB174" s="175">
        <v>377.466824</v>
      </c>
      <c r="AC174" s="175">
        <v>0</v>
      </c>
      <c r="AD174" s="168">
        <f t="shared" si="56"/>
        <v>0</v>
      </c>
      <c r="AE174" s="171">
        <f t="shared" si="57"/>
        <v>0</v>
      </c>
      <c r="AF174" s="175">
        <v>0</v>
      </c>
      <c r="AG174" s="167">
        <v>0</v>
      </c>
      <c r="AH174" s="172">
        <v>0</v>
      </c>
      <c r="AI174" s="175">
        <v>0</v>
      </c>
      <c r="AJ174" s="171">
        <f t="shared" si="68"/>
        <v>454.08702822</v>
      </c>
      <c r="AK174" s="175">
        <v>0</v>
      </c>
      <c r="AL174" s="171">
        <f t="shared" si="58"/>
        <v>17945.599602</v>
      </c>
      <c r="AM174" s="172">
        <v>3153.119328</v>
      </c>
      <c r="AN174" s="175">
        <v>71.056163</v>
      </c>
      <c r="AO174" s="172">
        <v>14721.424111</v>
      </c>
      <c r="AP174" s="168">
        <f t="shared" si="59"/>
        <v>980.74</v>
      </c>
      <c r="AQ174" s="168">
        <f t="shared" si="66"/>
        <v>1.96148</v>
      </c>
      <c r="AR174" s="168">
        <f t="shared" si="62"/>
        <v>0.0280211428571429</v>
      </c>
      <c r="AS174" s="168">
        <f t="shared" si="63"/>
        <v>1.96148</v>
      </c>
      <c r="AT174" s="168">
        <f t="shared" si="64"/>
        <v>0.0356632727272727</v>
      </c>
      <c r="AU174" s="168">
        <f t="shared" si="67"/>
        <v>0.98074</v>
      </c>
      <c r="AV174" s="168">
        <f t="shared" si="65"/>
        <v>0.01225925</v>
      </c>
      <c r="AW174" s="168">
        <f t="shared" si="60"/>
        <v>1.96148</v>
      </c>
      <c r="AX174" s="176">
        <v>0</v>
      </c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58"/>
      <c r="BM174" s="158"/>
      <c r="BN174" s="171"/>
      <c r="BO174" s="171" t="s">
        <v>102</v>
      </c>
    </row>
    <row r="175" s="144" customFormat="1" ht="22.5" customHeight="1" spans="1:67">
      <c r="A175" s="165">
        <v>170</v>
      </c>
      <c r="B175" s="166" t="s">
        <v>103</v>
      </c>
      <c r="C175" s="166" t="s">
        <v>103</v>
      </c>
      <c r="D175" s="166" t="s">
        <v>124</v>
      </c>
      <c r="E175" s="166" t="s">
        <v>125</v>
      </c>
      <c r="F175" s="174">
        <v>365.85</v>
      </c>
      <c r="G175" s="168">
        <f t="shared" si="47"/>
        <v>71.8954245712997</v>
      </c>
      <c r="H175" s="168">
        <f t="shared" si="61"/>
        <v>26302.94107941</v>
      </c>
      <c r="I175" s="174">
        <v>2</v>
      </c>
      <c r="J175" s="166">
        <v>3</v>
      </c>
      <c r="K175" s="170"/>
      <c r="L175" s="168">
        <f t="shared" si="48"/>
        <v>6435.663863</v>
      </c>
      <c r="M175" s="168">
        <f t="shared" si="49"/>
        <v>1813.369235</v>
      </c>
      <c r="N175" s="170">
        <f t="shared" si="50"/>
        <v>4</v>
      </c>
      <c r="O175" s="166">
        <v>4</v>
      </c>
      <c r="P175" s="166">
        <v>0</v>
      </c>
      <c r="Q175" s="168">
        <f t="shared" si="51"/>
        <v>1463.4</v>
      </c>
      <c r="R175" s="167">
        <v>9769.79306</v>
      </c>
      <c r="S175" s="167">
        <v>0</v>
      </c>
      <c r="T175" s="168">
        <f t="shared" si="52"/>
        <v>4390.2</v>
      </c>
      <c r="U175" s="168">
        <f t="shared" si="53"/>
        <v>0</v>
      </c>
      <c r="V175" s="168">
        <f t="shared" si="54"/>
        <v>2263.86570541</v>
      </c>
      <c r="W175" s="171">
        <f t="shared" si="55"/>
        <v>6</v>
      </c>
      <c r="X175" s="168">
        <v>0</v>
      </c>
      <c r="Y175" s="173">
        <v>232.094628</v>
      </c>
      <c r="Z175" s="166">
        <v>2</v>
      </c>
      <c r="AA175" s="171"/>
      <c r="AB175" s="175">
        <v>1813.369235</v>
      </c>
      <c r="AC175" s="175">
        <v>0</v>
      </c>
      <c r="AD175" s="168">
        <f t="shared" si="56"/>
        <v>0</v>
      </c>
      <c r="AE175" s="171">
        <f t="shared" si="57"/>
        <v>0</v>
      </c>
      <c r="AF175" s="175">
        <v>0</v>
      </c>
      <c r="AG175" s="167">
        <v>0</v>
      </c>
      <c r="AH175" s="172">
        <v>0</v>
      </c>
      <c r="AI175" s="175">
        <v>0</v>
      </c>
      <c r="AJ175" s="171">
        <f t="shared" si="68"/>
        <v>450.49647041</v>
      </c>
      <c r="AK175" s="175">
        <v>306.1092</v>
      </c>
      <c r="AL175" s="171">
        <f t="shared" si="58"/>
        <v>13731.078486</v>
      </c>
      <c r="AM175" s="172">
        <v>2361.483809</v>
      </c>
      <c r="AN175" s="175">
        <v>68.699803</v>
      </c>
      <c r="AO175" s="172">
        <v>11300.894874</v>
      </c>
      <c r="AP175" s="168">
        <f t="shared" si="59"/>
        <v>731.7</v>
      </c>
      <c r="AQ175" s="168">
        <f t="shared" si="66"/>
        <v>1.4634</v>
      </c>
      <c r="AR175" s="168">
        <f t="shared" si="62"/>
        <v>0.0209057142857143</v>
      </c>
      <c r="AS175" s="168">
        <f t="shared" si="63"/>
        <v>1.4634</v>
      </c>
      <c r="AT175" s="168">
        <f t="shared" si="64"/>
        <v>0.0266072727272727</v>
      </c>
      <c r="AU175" s="168">
        <f t="shared" si="67"/>
        <v>0.7317</v>
      </c>
      <c r="AV175" s="168">
        <f t="shared" si="65"/>
        <v>0.00914625</v>
      </c>
      <c r="AW175" s="168">
        <f t="shared" si="60"/>
        <v>1.4634</v>
      </c>
      <c r="AX175" s="176">
        <v>5</v>
      </c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58"/>
      <c r="BM175" s="158"/>
      <c r="BN175" s="171"/>
      <c r="BO175" s="171" t="s">
        <v>102</v>
      </c>
    </row>
    <row r="176" s="144" customFormat="1" ht="22.5" customHeight="1" spans="1:67">
      <c r="A176" s="165">
        <v>171</v>
      </c>
      <c r="B176" s="166" t="s">
        <v>103</v>
      </c>
      <c r="C176" s="166" t="s">
        <v>103</v>
      </c>
      <c r="D176" s="166" t="s">
        <v>177</v>
      </c>
      <c r="E176" s="166" t="s">
        <v>176</v>
      </c>
      <c r="F176" s="174">
        <v>816.59</v>
      </c>
      <c r="G176" s="168">
        <f t="shared" si="47"/>
        <v>65.693051885475</v>
      </c>
      <c r="H176" s="168">
        <f t="shared" si="61"/>
        <v>53644.28923916</v>
      </c>
      <c r="I176" s="174">
        <v>2</v>
      </c>
      <c r="J176" s="166">
        <v>3</v>
      </c>
      <c r="K176" s="170"/>
      <c r="L176" s="168">
        <f t="shared" si="48"/>
        <v>5371.418688</v>
      </c>
      <c r="M176" s="168">
        <f t="shared" si="49"/>
        <v>182.790647</v>
      </c>
      <c r="N176" s="170">
        <f t="shared" si="50"/>
        <v>0</v>
      </c>
      <c r="O176" s="166">
        <v>0</v>
      </c>
      <c r="P176" s="166">
        <v>0</v>
      </c>
      <c r="Q176" s="168">
        <f t="shared" si="51"/>
        <v>1633.18</v>
      </c>
      <c r="R176" s="167">
        <v>19665.040069</v>
      </c>
      <c r="S176" s="167">
        <v>0</v>
      </c>
      <c r="T176" s="168">
        <f t="shared" si="52"/>
        <v>4899.54</v>
      </c>
      <c r="U176" s="168">
        <f t="shared" si="53"/>
        <v>0</v>
      </c>
      <c r="V176" s="168">
        <f t="shared" si="54"/>
        <v>558.78995516</v>
      </c>
      <c r="W176" s="171">
        <f t="shared" si="55"/>
        <v>3</v>
      </c>
      <c r="X176" s="168">
        <v>0</v>
      </c>
      <c r="Y176" s="173">
        <v>289.088041</v>
      </c>
      <c r="Z176" s="166">
        <v>1</v>
      </c>
      <c r="AA176" s="171"/>
      <c r="AB176" s="175">
        <v>182.790647</v>
      </c>
      <c r="AC176" s="175">
        <v>0</v>
      </c>
      <c r="AD176" s="168">
        <f t="shared" si="56"/>
        <v>0</v>
      </c>
      <c r="AE176" s="171">
        <f t="shared" si="57"/>
        <v>0</v>
      </c>
      <c r="AF176" s="175">
        <v>0</v>
      </c>
      <c r="AG176" s="167">
        <v>0</v>
      </c>
      <c r="AH176" s="172">
        <v>0</v>
      </c>
      <c r="AI176" s="175">
        <v>0</v>
      </c>
      <c r="AJ176" s="171">
        <f t="shared" si="68"/>
        <v>375.99930816</v>
      </c>
      <c r="AK176" s="175">
        <v>0</v>
      </c>
      <c r="AL176" s="171">
        <f t="shared" si="58"/>
        <v>33131.371174</v>
      </c>
      <c r="AM176" s="172">
        <v>5989.56699</v>
      </c>
      <c r="AN176" s="175">
        <v>73.488166</v>
      </c>
      <c r="AO176" s="172">
        <v>27068.316018</v>
      </c>
      <c r="AP176" s="168">
        <f t="shared" si="59"/>
        <v>1633.18</v>
      </c>
      <c r="AQ176" s="168">
        <f t="shared" si="66"/>
        <v>1.63318</v>
      </c>
      <c r="AR176" s="168">
        <f t="shared" si="62"/>
        <v>0.0233311428571429</v>
      </c>
      <c r="AS176" s="168">
        <f t="shared" si="63"/>
        <v>1.63318</v>
      </c>
      <c r="AT176" s="168">
        <f t="shared" si="64"/>
        <v>0.0296941818181818</v>
      </c>
      <c r="AU176" s="168">
        <f t="shared" si="67"/>
        <v>0.81659</v>
      </c>
      <c r="AV176" s="168">
        <f t="shared" si="65"/>
        <v>0.010207375</v>
      </c>
      <c r="AW176" s="168">
        <f t="shared" si="60"/>
        <v>1.63318</v>
      </c>
      <c r="AX176" s="176">
        <v>0</v>
      </c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58"/>
      <c r="BM176" s="158"/>
      <c r="BN176" s="171"/>
      <c r="BO176" s="171" t="s">
        <v>102</v>
      </c>
    </row>
    <row r="177" s="144" customFormat="1" ht="22.5" customHeight="1" spans="1:67">
      <c r="A177" s="165">
        <v>172</v>
      </c>
      <c r="B177" s="166" t="s">
        <v>103</v>
      </c>
      <c r="C177" s="166" t="s">
        <v>216</v>
      </c>
      <c r="D177" s="166" t="s">
        <v>102</v>
      </c>
      <c r="E177" s="166" t="s">
        <v>102</v>
      </c>
      <c r="F177" s="174">
        <v>31.3</v>
      </c>
      <c r="G177" s="168">
        <f t="shared" si="47"/>
        <v>40.7498774440895</v>
      </c>
      <c r="H177" s="168">
        <f t="shared" si="61"/>
        <v>1275.471164</v>
      </c>
      <c r="I177" s="174">
        <v>2</v>
      </c>
      <c r="J177" s="166">
        <v>3</v>
      </c>
      <c r="K177" s="170"/>
      <c r="L177" s="168">
        <f t="shared" si="48"/>
        <v>187.8</v>
      </c>
      <c r="M177" s="168">
        <f t="shared" si="49"/>
        <v>0</v>
      </c>
      <c r="N177" s="170">
        <f t="shared" si="50"/>
        <v>0</v>
      </c>
      <c r="O177" s="166">
        <v>0</v>
      </c>
      <c r="P177" s="166">
        <v>0</v>
      </c>
      <c r="Q177" s="168">
        <f t="shared" si="51"/>
        <v>62.6</v>
      </c>
      <c r="R177" s="167">
        <v>1262.325164</v>
      </c>
      <c r="S177" s="167">
        <v>0</v>
      </c>
      <c r="T177" s="168">
        <f t="shared" si="52"/>
        <v>187.8</v>
      </c>
      <c r="U177" s="168">
        <f t="shared" si="53"/>
        <v>0</v>
      </c>
      <c r="V177" s="168">
        <f t="shared" si="54"/>
        <v>13.146</v>
      </c>
      <c r="W177" s="171">
        <f t="shared" si="55"/>
        <v>0</v>
      </c>
      <c r="X177" s="168">
        <v>0</v>
      </c>
      <c r="Y177" s="173">
        <v>0</v>
      </c>
      <c r="Z177" s="166">
        <v>0</v>
      </c>
      <c r="AA177" s="171"/>
      <c r="AB177" s="175">
        <v>0</v>
      </c>
      <c r="AC177" s="175">
        <v>0</v>
      </c>
      <c r="AD177" s="168">
        <f t="shared" si="56"/>
        <v>0</v>
      </c>
      <c r="AE177" s="171">
        <f t="shared" si="57"/>
        <v>0</v>
      </c>
      <c r="AF177" s="175">
        <v>0</v>
      </c>
      <c r="AG177" s="167">
        <v>0</v>
      </c>
      <c r="AH177" s="172">
        <v>0</v>
      </c>
      <c r="AI177" s="175">
        <v>0</v>
      </c>
      <c r="AJ177" s="171">
        <f t="shared" si="68"/>
        <v>13.146</v>
      </c>
      <c r="AK177" s="175">
        <v>0</v>
      </c>
      <c r="AL177" s="171">
        <f t="shared" si="58"/>
        <v>0</v>
      </c>
      <c r="AM177" s="172">
        <v>0</v>
      </c>
      <c r="AN177" s="175">
        <v>0</v>
      </c>
      <c r="AO177" s="172">
        <v>0</v>
      </c>
      <c r="AP177" s="168">
        <f t="shared" si="59"/>
        <v>62.6</v>
      </c>
      <c r="AQ177" s="168">
        <f t="shared" si="66"/>
        <v>0.0626</v>
      </c>
      <c r="AR177" s="168">
        <f t="shared" si="62"/>
        <v>0.000894285714285714</v>
      </c>
      <c r="AS177" s="168">
        <f t="shared" si="63"/>
        <v>0.0626</v>
      </c>
      <c r="AT177" s="168">
        <f t="shared" si="64"/>
        <v>0.00113818181818182</v>
      </c>
      <c r="AU177" s="168">
        <f t="shared" si="67"/>
        <v>0.0313</v>
      </c>
      <c r="AV177" s="168">
        <f t="shared" si="65"/>
        <v>0.00039125</v>
      </c>
      <c r="AW177" s="168">
        <f t="shared" si="60"/>
        <v>0</v>
      </c>
      <c r="AX177" s="176">
        <v>0</v>
      </c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58"/>
      <c r="BM177" s="158"/>
      <c r="BN177" s="171"/>
      <c r="BO177" s="171" t="s">
        <v>102</v>
      </c>
    </row>
    <row r="178" s="144" customFormat="1" ht="22.5" customHeight="1" spans="1:67">
      <c r="A178" s="165">
        <v>173</v>
      </c>
      <c r="B178" s="166" t="s">
        <v>199</v>
      </c>
      <c r="C178" s="166" t="s">
        <v>217</v>
      </c>
      <c r="D178" s="166" t="s">
        <v>133</v>
      </c>
      <c r="E178" s="166" t="s">
        <v>218</v>
      </c>
      <c r="F178" s="174">
        <v>636.77</v>
      </c>
      <c r="G178" s="168">
        <f t="shared" si="47"/>
        <v>5.66393354743471</v>
      </c>
      <c r="H178" s="168">
        <f t="shared" si="61"/>
        <v>3606.622965</v>
      </c>
      <c r="I178" s="174">
        <v>2</v>
      </c>
      <c r="J178" s="166">
        <v>3</v>
      </c>
      <c r="K178" s="170"/>
      <c r="L178" s="168">
        <f t="shared" si="48"/>
        <v>4557.060428</v>
      </c>
      <c r="M178" s="168">
        <f t="shared" si="49"/>
        <v>736.440428</v>
      </c>
      <c r="N178" s="170">
        <f t="shared" si="50"/>
        <v>0</v>
      </c>
      <c r="O178" s="166">
        <v>0</v>
      </c>
      <c r="P178" s="166">
        <v>0</v>
      </c>
      <c r="Q178" s="168">
        <f t="shared" si="51"/>
        <v>1273.54</v>
      </c>
      <c r="R178" s="167">
        <v>2498.286174</v>
      </c>
      <c r="S178" s="167">
        <v>0</v>
      </c>
      <c r="T178" s="168">
        <f t="shared" si="52"/>
        <v>3820.62</v>
      </c>
      <c r="U178" s="168">
        <f t="shared" si="53"/>
        <v>0</v>
      </c>
      <c r="V178" s="168">
        <f t="shared" si="54"/>
        <v>736.440428</v>
      </c>
      <c r="W178" s="171">
        <f t="shared" si="55"/>
        <v>0</v>
      </c>
      <c r="X178" s="168">
        <v>0</v>
      </c>
      <c r="Y178" s="173">
        <v>0</v>
      </c>
      <c r="Z178" s="166">
        <v>0</v>
      </c>
      <c r="AA178" s="171"/>
      <c r="AB178" s="175">
        <v>736.440428</v>
      </c>
      <c r="AC178" s="175">
        <v>0</v>
      </c>
      <c r="AD178" s="168">
        <f t="shared" si="56"/>
        <v>0</v>
      </c>
      <c r="AE178" s="171">
        <f t="shared" si="57"/>
        <v>0</v>
      </c>
      <c r="AF178" s="175">
        <v>0</v>
      </c>
      <c r="AG178" s="167">
        <v>0</v>
      </c>
      <c r="AH178" s="172">
        <v>0</v>
      </c>
      <c r="AI178" s="175">
        <v>0</v>
      </c>
      <c r="AJ178" s="171">
        <v>0</v>
      </c>
      <c r="AK178" s="175">
        <v>0</v>
      </c>
      <c r="AL178" s="171">
        <f t="shared" si="58"/>
        <v>371.896363</v>
      </c>
      <c r="AM178" s="172">
        <v>0</v>
      </c>
      <c r="AN178" s="175">
        <v>0</v>
      </c>
      <c r="AO178" s="172">
        <v>371.896363</v>
      </c>
      <c r="AP178" s="168">
        <f t="shared" si="59"/>
        <v>1273.54</v>
      </c>
      <c r="AQ178" s="168">
        <f t="shared" si="66"/>
        <v>1.27354</v>
      </c>
      <c r="AR178" s="168">
        <f t="shared" si="62"/>
        <v>0.0181934285714286</v>
      </c>
      <c r="AS178" s="168">
        <f t="shared" si="63"/>
        <v>1.27354</v>
      </c>
      <c r="AT178" s="168">
        <f t="shared" si="64"/>
        <v>0.0231552727272727</v>
      </c>
      <c r="AU178" s="168">
        <f t="shared" si="67"/>
        <v>0.63677</v>
      </c>
      <c r="AV178" s="168">
        <f t="shared" si="65"/>
        <v>0.007959625</v>
      </c>
      <c r="AW178" s="168">
        <f t="shared" si="60"/>
        <v>0</v>
      </c>
      <c r="AX178" s="176">
        <v>0</v>
      </c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58"/>
      <c r="BM178" s="158"/>
      <c r="BN178" s="171"/>
      <c r="BO178" s="171" t="s">
        <v>102</v>
      </c>
    </row>
    <row r="179" s="144" customFormat="1" ht="22.5" customHeight="1" spans="1:67">
      <c r="A179" s="165">
        <v>174</v>
      </c>
      <c r="B179" s="166" t="s">
        <v>143</v>
      </c>
      <c r="C179" s="166" t="s">
        <v>219</v>
      </c>
      <c r="D179" s="166" t="s">
        <v>155</v>
      </c>
      <c r="E179" s="166" t="s">
        <v>116</v>
      </c>
      <c r="F179" s="174">
        <v>365.13</v>
      </c>
      <c r="G179" s="168">
        <f t="shared" si="47"/>
        <v>19.4940385917345</v>
      </c>
      <c r="H179" s="168">
        <f t="shared" si="61"/>
        <v>7117.858311</v>
      </c>
      <c r="I179" s="174">
        <v>2</v>
      </c>
      <c r="J179" s="166">
        <v>3</v>
      </c>
      <c r="K179" s="170"/>
      <c r="L179" s="168">
        <f t="shared" si="48"/>
        <v>3762.024345</v>
      </c>
      <c r="M179" s="168">
        <f t="shared" si="49"/>
        <v>1571.244345</v>
      </c>
      <c r="N179" s="170">
        <f t="shared" si="50"/>
        <v>0</v>
      </c>
      <c r="O179" s="166">
        <v>0</v>
      </c>
      <c r="P179" s="166">
        <v>0</v>
      </c>
      <c r="Q179" s="168">
        <f t="shared" si="51"/>
        <v>730.26</v>
      </c>
      <c r="R179" s="167">
        <v>3387.562391</v>
      </c>
      <c r="S179" s="167">
        <v>0</v>
      </c>
      <c r="T179" s="168">
        <f t="shared" si="52"/>
        <v>2190.78</v>
      </c>
      <c r="U179" s="168">
        <f t="shared" si="53"/>
        <v>0</v>
      </c>
      <c r="V179" s="168">
        <f t="shared" si="54"/>
        <v>1571.244345</v>
      </c>
      <c r="W179" s="171">
        <f t="shared" si="55"/>
        <v>0</v>
      </c>
      <c r="X179" s="168">
        <v>0</v>
      </c>
      <c r="Y179" s="173">
        <v>0</v>
      </c>
      <c r="Z179" s="166">
        <v>0</v>
      </c>
      <c r="AA179" s="171"/>
      <c r="AB179" s="175">
        <v>1571.244345</v>
      </c>
      <c r="AC179" s="175">
        <v>0</v>
      </c>
      <c r="AD179" s="168">
        <f t="shared" si="56"/>
        <v>0</v>
      </c>
      <c r="AE179" s="171">
        <f t="shared" si="57"/>
        <v>0</v>
      </c>
      <c r="AF179" s="175">
        <v>0</v>
      </c>
      <c r="AG179" s="167">
        <v>0</v>
      </c>
      <c r="AH179" s="172">
        <v>0</v>
      </c>
      <c r="AI179" s="175">
        <v>0</v>
      </c>
      <c r="AJ179" s="171">
        <v>0</v>
      </c>
      <c r="AK179" s="175">
        <v>0</v>
      </c>
      <c r="AL179" s="171">
        <f t="shared" si="58"/>
        <v>2159.051575</v>
      </c>
      <c r="AM179" s="172">
        <v>0</v>
      </c>
      <c r="AN179" s="175">
        <v>0</v>
      </c>
      <c r="AO179" s="172">
        <v>2159.051575</v>
      </c>
      <c r="AP179" s="168">
        <f t="shared" si="59"/>
        <v>730.26</v>
      </c>
      <c r="AQ179" s="168">
        <f t="shared" si="66"/>
        <v>0.73026</v>
      </c>
      <c r="AR179" s="168">
        <f t="shared" si="62"/>
        <v>0.0104322857142857</v>
      </c>
      <c r="AS179" s="168">
        <f t="shared" si="63"/>
        <v>0.73026</v>
      </c>
      <c r="AT179" s="168">
        <f t="shared" si="64"/>
        <v>0.0132774545454545</v>
      </c>
      <c r="AU179" s="168">
        <f t="shared" si="67"/>
        <v>0.36513</v>
      </c>
      <c r="AV179" s="168">
        <f t="shared" si="65"/>
        <v>0.004564125</v>
      </c>
      <c r="AW179" s="168">
        <f t="shared" si="60"/>
        <v>0</v>
      </c>
      <c r="AX179" s="176">
        <v>0</v>
      </c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58"/>
      <c r="BM179" s="158"/>
      <c r="BN179" s="171"/>
      <c r="BO179" s="171" t="s">
        <v>102</v>
      </c>
    </row>
    <row r="180" s="144" customFormat="1" ht="22.5" customHeight="1" spans="1:67">
      <c r="A180" s="165">
        <v>175</v>
      </c>
      <c r="B180" s="166" t="s">
        <v>143</v>
      </c>
      <c r="C180" s="166" t="s">
        <v>143</v>
      </c>
      <c r="D180" s="166" t="s">
        <v>115</v>
      </c>
      <c r="E180" s="166" t="s">
        <v>121</v>
      </c>
      <c r="F180" s="174">
        <v>185.48</v>
      </c>
      <c r="G180" s="168">
        <f t="shared" si="47"/>
        <v>13.7961168460211</v>
      </c>
      <c r="H180" s="168">
        <f t="shared" si="61"/>
        <v>2558.9037526</v>
      </c>
      <c r="I180" s="174">
        <v>1</v>
      </c>
      <c r="J180" s="166">
        <v>1</v>
      </c>
      <c r="K180" s="170"/>
      <c r="L180" s="168">
        <f t="shared" si="48"/>
        <v>1821.21837</v>
      </c>
      <c r="M180" s="168">
        <f t="shared" si="49"/>
        <v>708.33837</v>
      </c>
      <c r="N180" s="170">
        <f t="shared" si="50"/>
        <v>2</v>
      </c>
      <c r="O180" s="166">
        <v>2</v>
      </c>
      <c r="P180" s="166">
        <v>0</v>
      </c>
      <c r="Q180" s="168">
        <f t="shared" si="51"/>
        <v>370.96</v>
      </c>
      <c r="R180" s="167">
        <v>1704.867913</v>
      </c>
      <c r="S180" s="167">
        <v>0</v>
      </c>
      <c r="T180" s="168">
        <f t="shared" si="52"/>
        <v>1112.88</v>
      </c>
      <c r="U180" s="168">
        <f t="shared" si="53"/>
        <v>0</v>
      </c>
      <c r="V180" s="168">
        <f t="shared" si="54"/>
        <v>854.0358396</v>
      </c>
      <c r="W180" s="171">
        <f t="shared" si="55"/>
        <v>0</v>
      </c>
      <c r="X180" s="168">
        <v>0</v>
      </c>
      <c r="Y180" s="173">
        <v>0</v>
      </c>
      <c r="Z180" s="166">
        <v>0</v>
      </c>
      <c r="AA180" s="171"/>
      <c r="AB180" s="175">
        <v>708.33837</v>
      </c>
      <c r="AC180" s="175">
        <v>0</v>
      </c>
      <c r="AD180" s="168">
        <f t="shared" si="56"/>
        <v>0</v>
      </c>
      <c r="AE180" s="171">
        <f t="shared" si="57"/>
        <v>0</v>
      </c>
      <c r="AF180" s="175">
        <v>0</v>
      </c>
      <c r="AG180" s="167">
        <v>0</v>
      </c>
      <c r="AH180" s="172">
        <v>0</v>
      </c>
      <c r="AI180" s="175">
        <v>0</v>
      </c>
      <c r="AJ180" s="171">
        <f>L180*IF(I180=1,0.08,IF(I180=2,0.07,IF(I180=3,0.06)))</f>
        <v>145.6974696</v>
      </c>
      <c r="AK180" s="175">
        <v>0</v>
      </c>
      <c r="AL180" s="171">
        <f t="shared" si="58"/>
        <v>0</v>
      </c>
      <c r="AM180" s="172">
        <v>0</v>
      </c>
      <c r="AN180" s="175">
        <v>0</v>
      </c>
      <c r="AO180" s="172">
        <v>0</v>
      </c>
      <c r="AP180" s="168">
        <f t="shared" si="59"/>
        <v>370.96</v>
      </c>
      <c r="AQ180" s="168">
        <f t="shared" si="66"/>
        <v>0</v>
      </c>
      <c r="AR180" s="168">
        <f t="shared" si="62"/>
        <v>0</v>
      </c>
      <c r="AS180" s="168">
        <f t="shared" si="63"/>
        <v>0.74192</v>
      </c>
      <c r="AT180" s="168">
        <f t="shared" si="64"/>
        <v>0.0134894545454545</v>
      </c>
      <c r="AU180" s="168">
        <f t="shared" si="67"/>
        <v>0.37096</v>
      </c>
      <c r="AV180" s="168">
        <f t="shared" si="65"/>
        <v>0.004637</v>
      </c>
      <c r="AW180" s="168">
        <f t="shared" si="60"/>
        <v>0</v>
      </c>
      <c r="AX180" s="176">
        <v>0</v>
      </c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168"/>
      <c r="BK180" s="168"/>
      <c r="BL180" s="158"/>
      <c r="BM180" s="158"/>
      <c r="BN180" s="171" t="s">
        <v>102</v>
      </c>
      <c r="BO180" s="171" t="s">
        <v>102</v>
      </c>
    </row>
    <row r="181" s="144" customFormat="1" ht="22.5" customHeight="1" spans="1:67">
      <c r="A181" s="165">
        <v>176</v>
      </c>
      <c r="B181" s="166" t="s">
        <v>143</v>
      </c>
      <c r="C181" s="166" t="s">
        <v>143</v>
      </c>
      <c r="D181" s="166" t="s">
        <v>121</v>
      </c>
      <c r="E181" s="166" t="s">
        <v>155</v>
      </c>
      <c r="F181" s="174">
        <v>231.02</v>
      </c>
      <c r="G181" s="168">
        <f t="shared" si="47"/>
        <v>36.907544372089</v>
      </c>
      <c r="H181" s="168">
        <f t="shared" si="61"/>
        <v>8526.38090084</v>
      </c>
      <c r="I181" s="174">
        <v>1</v>
      </c>
      <c r="J181" s="166">
        <v>1</v>
      </c>
      <c r="K181" s="170"/>
      <c r="L181" s="168">
        <f t="shared" si="48"/>
        <v>3614.342498</v>
      </c>
      <c r="M181" s="168">
        <f t="shared" si="49"/>
        <v>2228.222498</v>
      </c>
      <c r="N181" s="170">
        <f t="shared" si="50"/>
        <v>2</v>
      </c>
      <c r="O181" s="166">
        <v>2</v>
      </c>
      <c r="P181" s="166">
        <v>0</v>
      </c>
      <c r="Q181" s="168">
        <f t="shared" si="51"/>
        <v>462.04</v>
      </c>
      <c r="R181" s="167">
        <v>5568.741886</v>
      </c>
      <c r="S181" s="167">
        <v>0</v>
      </c>
      <c r="T181" s="168">
        <f t="shared" si="52"/>
        <v>1386.12</v>
      </c>
      <c r="U181" s="168">
        <f t="shared" si="53"/>
        <v>0</v>
      </c>
      <c r="V181" s="168">
        <f t="shared" si="54"/>
        <v>2517.36989784</v>
      </c>
      <c r="W181" s="171">
        <f t="shared" si="55"/>
        <v>0</v>
      </c>
      <c r="X181" s="168">
        <v>0</v>
      </c>
      <c r="Y181" s="173">
        <v>0</v>
      </c>
      <c r="Z181" s="166">
        <v>0</v>
      </c>
      <c r="AA181" s="171"/>
      <c r="AB181" s="175">
        <v>2228.222498</v>
      </c>
      <c r="AC181" s="175">
        <v>0</v>
      </c>
      <c r="AD181" s="168">
        <f t="shared" si="56"/>
        <v>0</v>
      </c>
      <c r="AE181" s="171">
        <f t="shared" si="57"/>
        <v>0</v>
      </c>
      <c r="AF181" s="175">
        <v>0</v>
      </c>
      <c r="AG181" s="167">
        <v>0</v>
      </c>
      <c r="AH181" s="172">
        <v>0</v>
      </c>
      <c r="AI181" s="175">
        <v>0</v>
      </c>
      <c r="AJ181" s="171">
        <f>L181*IF(I181=1,0.08,IF(I181=2,0.07,IF(I181=3,0.06)))</f>
        <v>289.14739984</v>
      </c>
      <c r="AK181" s="175">
        <v>0</v>
      </c>
      <c r="AL181" s="171">
        <f t="shared" si="58"/>
        <v>440.269117</v>
      </c>
      <c r="AM181" s="172">
        <v>440.269117</v>
      </c>
      <c r="AN181" s="175">
        <v>0</v>
      </c>
      <c r="AO181" s="172">
        <v>0</v>
      </c>
      <c r="AP181" s="168">
        <f t="shared" si="59"/>
        <v>462.04</v>
      </c>
      <c r="AQ181" s="168">
        <f t="shared" si="66"/>
        <v>0</v>
      </c>
      <c r="AR181" s="168">
        <f t="shared" si="62"/>
        <v>0</v>
      </c>
      <c r="AS181" s="168">
        <f t="shared" si="63"/>
        <v>0.92408</v>
      </c>
      <c r="AT181" s="168">
        <f t="shared" si="64"/>
        <v>0.0168014545454545</v>
      </c>
      <c r="AU181" s="168">
        <f t="shared" si="67"/>
        <v>0.46204</v>
      </c>
      <c r="AV181" s="168">
        <f t="shared" si="65"/>
        <v>0.0057755</v>
      </c>
      <c r="AW181" s="168">
        <f t="shared" si="60"/>
        <v>0</v>
      </c>
      <c r="AX181" s="176">
        <v>0</v>
      </c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58"/>
      <c r="BM181" s="158"/>
      <c r="BN181" s="171" t="s">
        <v>102</v>
      </c>
      <c r="BO181" s="171" t="s">
        <v>102</v>
      </c>
    </row>
    <row r="182" s="144" customFormat="1" ht="22.5" customHeight="1" spans="1:67">
      <c r="A182" s="165">
        <v>177</v>
      </c>
      <c r="B182" s="166" t="s">
        <v>128</v>
      </c>
      <c r="C182" s="166" t="s">
        <v>128</v>
      </c>
      <c r="D182" s="166" t="s">
        <v>105</v>
      </c>
      <c r="E182" s="166" t="s">
        <v>112</v>
      </c>
      <c r="F182" s="174">
        <v>775.99</v>
      </c>
      <c r="G182" s="168">
        <f t="shared" si="47"/>
        <v>43.445926303174</v>
      </c>
      <c r="H182" s="168">
        <f t="shared" si="61"/>
        <v>33713.604352</v>
      </c>
      <c r="I182" s="174">
        <v>2</v>
      </c>
      <c r="J182" s="166">
        <v>3</v>
      </c>
      <c r="K182" s="170"/>
      <c r="L182" s="168">
        <f t="shared" si="48"/>
        <v>8376.870624</v>
      </c>
      <c r="M182" s="168">
        <f t="shared" si="49"/>
        <v>3720.930624</v>
      </c>
      <c r="N182" s="170">
        <f t="shared" si="50"/>
        <v>2</v>
      </c>
      <c r="O182" s="166">
        <v>2</v>
      </c>
      <c r="P182" s="166">
        <v>0</v>
      </c>
      <c r="Q182" s="168">
        <f t="shared" si="51"/>
        <v>1551.98</v>
      </c>
      <c r="R182" s="167">
        <v>11978.261516</v>
      </c>
      <c r="S182" s="167">
        <v>0</v>
      </c>
      <c r="T182" s="168">
        <f t="shared" si="52"/>
        <v>4655.94</v>
      </c>
      <c r="U182" s="168">
        <f t="shared" si="53"/>
        <v>0</v>
      </c>
      <c r="V182" s="168">
        <f t="shared" si="54"/>
        <v>3720.930624</v>
      </c>
      <c r="W182" s="171">
        <f t="shared" si="55"/>
        <v>0</v>
      </c>
      <c r="X182" s="168">
        <v>0</v>
      </c>
      <c r="Y182" s="173">
        <v>0</v>
      </c>
      <c r="Z182" s="166">
        <v>0</v>
      </c>
      <c r="AA182" s="171"/>
      <c r="AB182" s="175">
        <v>3720.930624</v>
      </c>
      <c r="AC182" s="175">
        <v>0</v>
      </c>
      <c r="AD182" s="168">
        <f t="shared" si="56"/>
        <v>0</v>
      </c>
      <c r="AE182" s="171">
        <f t="shared" si="57"/>
        <v>0</v>
      </c>
      <c r="AF182" s="175">
        <v>0</v>
      </c>
      <c r="AG182" s="167">
        <v>0</v>
      </c>
      <c r="AH182" s="172">
        <v>0</v>
      </c>
      <c r="AI182" s="175">
        <v>0</v>
      </c>
      <c r="AJ182" s="171">
        <v>0</v>
      </c>
      <c r="AK182" s="175">
        <v>258.324538</v>
      </c>
      <c r="AL182" s="171">
        <f t="shared" si="58"/>
        <v>17756.087674</v>
      </c>
      <c r="AM182" s="172">
        <v>0</v>
      </c>
      <c r="AN182" s="175">
        <v>0</v>
      </c>
      <c r="AO182" s="172">
        <v>17756.087674</v>
      </c>
      <c r="AP182" s="168">
        <f t="shared" si="59"/>
        <v>1551.98</v>
      </c>
      <c r="AQ182" s="168">
        <f t="shared" si="66"/>
        <v>1.55198</v>
      </c>
      <c r="AR182" s="168">
        <f t="shared" si="62"/>
        <v>0.0221711428571429</v>
      </c>
      <c r="AS182" s="168">
        <f t="shared" si="63"/>
        <v>1.55198</v>
      </c>
      <c r="AT182" s="168">
        <f t="shared" si="64"/>
        <v>0.0282178181818182</v>
      </c>
      <c r="AU182" s="168">
        <f t="shared" si="67"/>
        <v>0.77599</v>
      </c>
      <c r="AV182" s="168">
        <f t="shared" si="65"/>
        <v>0.009699875</v>
      </c>
      <c r="AW182" s="168">
        <f t="shared" si="60"/>
        <v>0</v>
      </c>
      <c r="AX182" s="176">
        <v>0</v>
      </c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58"/>
      <c r="BM182" s="158"/>
      <c r="BN182" s="171" t="s">
        <v>102</v>
      </c>
      <c r="BO182" s="171" t="s">
        <v>102</v>
      </c>
    </row>
    <row r="183" s="144" customFormat="1" ht="22.5" customHeight="1" spans="1:67">
      <c r="A183" s="165">
        <v>178</v>
      </c>
      <c r="B183" s="166" t="s">
        <v>128</v>
      </c>
      <c r="C183" s="166" t="s">
        <v>128</v>
      </c>
      <c r="D183" s="166" t="s">
        <v>129</v>
      </c>
      <c r="E183" s="166" t="s">
        <v>121</v>
      </c>
      <c r="F183" s="174">
        <v>540.2</v>
      </c>
      <c r="G183" s="168">
        <f t="shared" si="47"/>
        <v>112.447261941873</v>
      </c>
      <c r="H183" s="168">
        <f t="shared" si="61"/>
        <v>60744.010901</v>
      </c>
      <c r="I183" s="174">
        <v>2</v>
      </c>
      <c r="J183" s="166">
        <v>3</v>
      </c>
      <c r="K183" s="170"/>
      <c r="L183" s="168">
        <f t="shared" si="48"/>
        <v>5935.55605</v>
      </c>
      <c r="M183" s="168">
        <f t="shared" si="49"/>
        <v>2694.35605</v>
      </c>
      <c r="N183" s="170">
        <f t="shared" si="50"/>
        <v>2</v>
      </c>
      <c r="O183" s="166">
        <v>2</v>
      </c>
      <c r="P183" s="166">
        <v>0</v>
      </c>
      <c r="Q183" s="168">
        <f t="shared" si="51"/>
        <v>1080.4</v>
      </c>
      <c r="R183" s="167">
        <v>8773.434813</v>
      </c>
      <c r="S183" s="167">
        <v>0</v>
      </c>
      <c r="T183" s="168">
        <f t="shared" si="52"/>
        <v>3241.2</v>
      </c>
      <c r="U183" s="168">
        <f t="shared" si="53"/>
        <v>0</v>
      </c>
      <c r="V183" s="168">
        <f t="shared" si="54"/>
        <v>2694.35605</v>
      </c>
      <c r="W183" s="171">
        <f t="shared" si="55"/>
        <v>0</v>
      </c>
      <c r="X183" s="168">
        <v>0</v>
      </c>
      <c r="Y183" s="173">
        <v>0</v>
      </c>
      <c r="Z183" s="166">
        <v>0</v>
      </c>
      <c r="AA183" s="171"/>
      <c r="AB183" s="175">
        <v>2694.35605</v>
      </c>
      <c r="AC183" s="175">
        <v>0</v>
      </c>
      <c r="AD183" s="168">
        <f t="shared" si="56"/>
        <v>0</v>
      </c>
      <c r="AE183" s="171">
        <f t="shared" si="57"/>
        <v>0</v>
      </c>
      <c r="AF183" s="175">
        <v>0</v>
      </c>
      <c r="AG183" s="167">
        <v>0</v>
      </c>
      <c r="AH183" s="172">
        <v>0</v>
      </c>
      <c r="AI183" s="175">
        <v>0</v>
      </c>
      <c r="AJ183" s="171">
        <v>0</v>
      </c>
      <c r="AK183" s="175">
        <v>0</v>
      </c>
      <c r="AL183" s="171">
        <f t="shared" si="58"/>
        <v>49276.220038</v>
      </c>
      <c r="AM183" s="172">
        <v>0</v>
      </c>
      <c r="AN183" s="175">
        <v>0</v>
      </c>
      <c r="AO183" s="172">
        <v>49276.220038</v>
      </c>
      <c r="AP183" s="168">
        <f t="shared" si="59"/>
        <v>1080.4</v>
      </c>
      <c r="AQ183" s="168">
        <f t="shared" si="66"/>
        <v>1.0804</v>
      </c>
      <c r="AR183" s="168">
        <f t="shared" si="62"/>
        <v>0.0154342857142857</v>
      </c>
      <c r="AS183" s="168">
        <f t="shared" si="63"/>
        <v>1.0804</v>
      </c>
      <c r="AT183" s="168">
        <f t="shared" si="64"/>
        <v>0.0196436363636364</v>
      </c>
      <c r="AU183" s="168">
        <f t="shared" si="67"/>
        <v>0.5402</v>
      </c>
      <c r="AV183" s="168">
        <f t="shared" si="65"/>
        <v>0.0067525</v>
      </c>
      <c r="AW183" s="168">
        <f t="shared" si="60"/>
        <v>0</v>
      </c>
      <c r="AX183" s="176">
        <v>0</v>
      </c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58"/>
      <c r="BM183" s="158"/>
      <c r="BN183" s="171" t="s">
        <v>102</v>
      </c>
      <c r="BO183" s="171" t="s">
        <v>102</v>
      </c>
    </row>
    <row r="184" s="144" customFormat="1" ht="22.5" customHeight="1" spans="1:67">
      <c r="A184" s="165">
        <v>179</v>
      </c>
      <c r="B184" s="166" t="s">
        <v>169</v>
      </c>
      <c r="C184" s="166" t="s">
        <v>169</v>
      </c>
      <c r="D184" s="166" t="s">
        <v>220</v>
      </c>
      <c r="E184" s="166" t="s">
        <v>116</v>
      </c>
      <c r="F184" s="174">
        <v>501.98</v>
      </c>
      <c r="G184" s="168">
        <f t="shared" si="47"/>
        <v>59.8504705546038</v>
      </c>
      <c r="H184" s="168">
        <f t="shared" si="61"/>
        <v>30043.739209</v>
      </c>
      <c r="I184" s="174">
        <v>2</v>
      </c>
      <c r="J184" s="166">
        <v>2</v>
      </c>
      <c r="K184" s="166" t="s">
        <v>221</v>
      </c>
      <c r="L184" s="168">
        <f t="shared" si="48"/>
        <v>4251.91874</v>
      </c>
      <c r="M184" s="168">
        <f t="shared" si="49"/>
        <v>855.351634</v>
      </c>
      <c r="N184" s="170">
        <f t="shared" si="50"/>
        <v>2</v>
      </c>
      <c r="O184" s="166">
        <v>2</v>
      </c>
      <c r="P184" s="166">
        <v>0</v>
      </c>
      <c r="Q184" s="168">
        <f t="shared" si="51"/>
        <v>1003.96</v>
      </c>
      <c r="R184" s="167">
        <v>10573.811013</v>
      </c>
      <c r="S184" s="167">
        <v>0</v>
      </c>
      <c r="T184" s="168">
        <f t="shared" si="52"/>
        <v>3011.88</v>
      </c>
      <c r="U184" s="168">
        <f t="shared" si="53"/>
        <v>0</v>
      </c>
      <c r="V184" s="168">
        <f t="shared" si="54"/>
        <v>855.351634</v>
      </c>
      <c r="W184" s="171">
        <f t="shared" si="55"/>
        <v>6</v>
      </c>
      <c r="X184" s="168">
        <v>0</v>
      </c>
      <c r="Y184" s="173">
        <v>384.687106</v>
      </c>
      <c r="Z184" s="166">
        <v>2</v>
      </c>
      <c r="AA184" s="171"/>
      <c r="AB184" s="175">
        <v>760.926616</v>
      </c>
      <c r="AC184" s="175">
        <v>47.212509</v>
      </c>
      <c r="AD184" s="168">
        <f t="shared" si="56"/>
        <v>94.425018</v>
      </c>
      <c r="AE184" s="171">
        <f t="shared" si="57"/>
        <v>984.01897</v>
      </c>
      <c r="AF184" s="175">
        <v>8.177058</v>
      </c>
      <c r="AG184" s="167">
        <v>47.212509</v>
      </c>
      <c r="AH184" s="172">
        <v>0</v>
      </c>
      <c r="AI184" s="175">
        <v>928.629403</v>
      </c>
      <c r="AJ184" s="171">
        <v>0</v>
      </c>
      <c r="AK184" s="175">
        <v>0</v>
      </c>
      <c r="AL184" s="171">
        <f t="shared" si="58"/>
        <v>18229.889456</v>
      </c>
      <c r="AM184" s="172">
        <v>4113.964752</v>
      </c>
      <c r="AN184" s="175">
        <v>375.249827</v>
      </c>
      <c r="AO184" s="172">
        <v>13740.674877</v>
      </c>
      <c r="AP184" s="168">
        <f t="shared" si="59"/>
        <v>1003.96</v>
      </c>
      <c r="AQ184" s="168">
        <f t="shared" ref="AQ184:AQ190" si="69">Q184*IF(I184=1,0,IF(I184=2,0,IF(I184=3,1,IF(I184=4,0))))/1000</f>
        <v>0</v>
      </c>
      <c r="AR184" s="168">
        <f t="shared" si="62"/>
        <v>0</v>
      </c>
      <c r="AS184" s="168">
        <f t="shared" ref="AS184:AS190" si="70">Q184*IF(I184=1,2,IF(I184=2,2,IF(I184=3,0,IF(I184=4,0))))/1000</f>
        <v>2.00792</v>
      </c>
      <c r="AT184" s="168">
        <f t="shared" si="64"/>
        <v>0.0365076363636364</v>
      </c>
      <c r="AU184" s="168">
        <f>Q184/1000/2*IF(I184=1,2,IF(I184=2,0,IF(I184=3,1,IF(I184=4,0))))</f>
        <v>0</v>
      </c>
      <c r="AV184" s="168">
        <f t="shared" si="65"/>
        <v>0</v>
      </c>
      <c r="AW184" s="168">
        <f t="shared" si="60"/>
        <v>2.00792</v>
      </c>
      <c r="AX184" s="176">
        <v>0</v>
      </c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58"/>
      <c r="BM184" s="158"/>
      <c r="BN184" s="171" t="s">
        <v>102</v>
      </c>
      <c r="BO184" s="171" t="s">
        <v>102</v>
      </c>
    </row>
    <row r="185" s="144" customFormat="1" ht="22.5" customHeight="1" spans="1:67">
      <c r="A185" s="165">
        <v>180</v>
      </c>
      <c r="B185" s="166" t="s">
        <v>169</v>
      </c>
      <c r="C185" s="166" t="s">
        <v>222</v>
      </c>
      <c r="D185" s="166" t="s">
        <v>102</v>
      </c>
      <c r="E185" s="166" t="s">
        <v>102</v>
      </c>
      <c r="F185" s="174">
        <v>40.68</v>
      </c>
      <c r="G185" s="168">
        <f t="shared" si="47"/>
        <v>58.6193977138643</v>
      </c>
      <c r="H185" s="168">
        <f t="shared" si="61"/>
        <v>2384.637099</v>
      </c>
      <c r="I185" s="174">
        <v>2</v>
      </c>
      <c r="J185" s="166">
        <v>2</v>
      </c>
      <c r="K185" s="166" t="s">
        <v>221</v>
      </c>
      <c r="L185" s="168">
        <f t="shared" si="48"/>
        <v>244.08</v>
      </c>
      <c r="M185" s="168">
        <f t="shared" si="49"/>
        <v>0</v>
      </c>
      <c r="N185" s="170">
        <f t="shared" si="50"/>
        <v>0</v>
      </c>
      <c r="O185" s="166">
        <v>0</v>
      </c>
      <c r="P185" s="166">
        <v>0</v>
      </c>
      <c r="Q185" s="168">
        <f t="shared" si="51"/>
        <v>81.36</v>
      </c>
      <c r="R185" s="167">
        <v>2384.637099</v>
      </c>
      <c r="S185" s="167">
        <v>0</v>
      </c>
      <c r="T185" s="168">
        <f t="shared" si="52"/>
        <v>244.08</v>
      </c>
      <c r="U185" s="168">
        <f t="shared" si="53"/>
        <v>0</v>
      </c>
      <c r="V185" s="168">
        <f t="shared" si="54"/>
        <v>0</v>
      </c>
      <c r="W185" s="171">
        <f t="shared" si="55"/>
        <v>0</v>
      </c>
      <c r="X185" s="168">
        <v>0</v>
      </c>
      <c r="Y185" s="173">
        <v>0</v>
      </c>
      <c r="Z185" s="166">
        <v>0</v>
      </c>
      <c r="AA185" s="171"/>
      <c r="AB185" s="175">
        <v>0</v>
      </c>
      <c r="AC185" s="175">
        <v>0</v>
      </c>
      <c r="AD185" s="168">
        <f t="shared" si="56"/>
        <v>0</v>
      </c>
      <c r="AE185" s="171">
        <f t="shared" si="57"/>
        <v>0</v>
      </c>
      <c r="AF185" s="175">
        <v>0</v>
      </c>
      <c r="AG185" s="167">
        <v>0</v>
      </c>
      <c r="AH185" s="172">
        <v>0</v>
      </c>
      <c r="AI185" s="175">
        <v>0</v>
      </c>
      <c r="AJ185" s="171">
        <v>0</v>
      </c>
      <c r="AK185" s="175">
        <v>0</v>
      </c>
      <c r="AL185" s="171">
        <f t="shared" si="58"/>
        <v>0</v>
      </c>
      <c r="AM185" s="172">
        <v>0</v>
      </c>
      <c r="AN185" s="175">
        <v>0</v>
      </c>
      <c r="AO185" s="172">
        <v>0</v>
      </c>
      <c r="AP185" s="168">
        <f t="shared" si="59"/>
        <v>81.36</v>
      </c>
      <c r="AQ185" s="168">
        <f t="shared" si="69"/>
        <v>0</v>
      </c>
      <c r="AR185" s="168">
        <f t="shared" si="62"/>
        <v>0</v>
      </c>
      <c r="AS185" s="168">
        <f t="shared" si="70"/>
        <v>0.16272</v>
      </c>
      <c r="AT185" s="168">
        <f t="shared" si="64"/>
        <v>0.00295854545454545</v>
      </c>
      <c r="AU185" s="168">
        <f t="shared" ref="AU185:AU190" si="71">Q185/1000/2*IF(I185=1,2,IF(I185=2,0,IF(I185=3,1,IF(I185=4,0))))</f>
        <v>0</v>
      </c>
      <c r="AV185" s="168">
        <f t="shared" si="65"/>
        <v>0</v>
      </c>
      <c r="AW185" s="168">
        <f t="shared" si="60"/>
        <v>0</v>
      </c>
      <c r="AX185" s="176">
        <v>0</v>
      </c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58"/>
      <c r="BM185" s="158"/>
      <c r="BN185" s="171" t="s">
        <v>102</v>
      </c>
      <c r="BO185" s="171" t="s">
        <v>102</v>
      </c>
    </row>
    <row r="186" s="144" customFormat="1" ht="22.5" customHeight="1" spans="1:67">
      <c r="A186" s="165">
        <v>181</v>
      </c>
      <c r="B186" s="166" t="s">
        <v>169</v>
      </c>
      <c r="C186" s="166" t="s">
        <v>223</v>
      </c>
      <c r="D186" s="166" t="s">
        <v>102</v>
      </c>
      <c r="E186" s="166" t="s">
        <v>102</v>
      </c>
      <c r="F186" s="174">
        <v>19.68</v>
      </c>
      <c r="G186" s="168">
        <f t="shared" si="47"/>
        <v>52.7927085365854</v>
      </c>
      <c r="H186" s="168">
        <f t="shared" si="61"/>
        <v>1038.960504</v>
      </c>
      <c r="I186" s="174">
        <v>2</v>
      </c>
      <c r="J186" s="166">
        <v>2</v>
      </c>
      <c r="K186" s="166" t="s">
        <v>221</v>
      </c>
      <c r="L186" s="168">
        <f t="shared" si="48"/>
        <v>118.08</v>
      </c>
      <c r="M186" s="168">
        <f t="shared" si="49"/>
        <v>0</v>
      </c>
      <c r="N186" s="170">
        <f t="shared" si="50"/>
        <v>0</v>
      </c>
      <c r="O186" s="166">
        <v>0</v>
      </c>
      <c r="P186" s="166">
        <v>0</v>
      </c>
      <c r="Q186" s="168">
        <f t="shared" si="51"/>
        <v>39.36</v>
      </c>
      <c r="R186" s="167">
        <v>1038.960504</v>
      </c>
      <c r="S186" s="167">
        <v>0</v>
      </c>
      <c r="T186" s="168">
        <f t="shared" si="52"/>
        <v>118.08</v>
      </c>
      <c r="U186" s="168">
        <f t="shared" si="53"/>
        <v>0</v>
      </c>
      <c r="V186" s="168">
        <f t="shared" si="54"/>
        <v>0</v>
      </c>
      <c r="W186" s="171">
        <f t="shared" si="55"/>
        <v>0</v>
      </c>
      <c r="X186" s="168">
        <v>0</v>
      </c>
      <c r="Y186" s="173">
        <v>0</v>
      </c>
      <c r="Z186" s="166">
        <v>0</v>
      </c>
      <c r="AA186" s="171"/>
      <c r="AB186" s="175">
        <v>0</v>
      </c>
      <c r="AC186" s="175">
        <v>0</v>
      </c>
      <c r="AD186" s="168">
        <f t="shared" si="56"/>
        <v>0</v>
      </c>
      <c r="AE186" s="171">
        <f t="shared" si="57"/>
        <v>0</v>
      </c>
      <c r="AF186" s="175">
        <v>0</v>
      </c>
      <c r="AG186" s="167">
        <v>0</v>
      </c>
      <c r="AH186" s="172">
        <v>0</v>
      </c>
      <c r="AI186" s="175">
        <v>0</v>
      </c>
      <c r="AJ186" s="171">
        <v>0</v>
      </c>
      <c r="AK186" s="175">
        <v>0</v>
      </c>
      <c r="AL186" s="171">
        <f t="shared" si="58"/>
        <v>0</v>
      </c>
      <c r="AM186" s="172">
        <v>0</v>
      </c>
      <c r="AN186" s="175">
        <v>0</v>
      </c>
      <c r="AO186" s="172">
        <v>0</v>
      </c>
      <c r="AP186" s="168">
        <f t="shared" si="59"/>
        <v>39.36</v>
      </c>
      <c r="AQ186" s="168">
        <f t="shared" si="69"/>
        <v>0</v>
      </c>
      <c r="AR186" s="168">
        <f t="shared" si="62"/>
        <v>0</v>
      </c>
      <c r="AS186" s="168">
        <f t="shared" si="70"/>
        <v>0.07872</v>
      </c>
      <c r="AT186" s="168">
        <f t="shared" si="64"/>
        <v>0.00143127272727273</v>
      </c>
      <c r="AU186" s="168">
        <f t="shared" si="71"/>
        <v>0</v>
      </c>
      <c r="AV186" s="168">
        <f t="shared" si="65"/>
        <v>0</v>
      </c>
      <c r="AW186" s="168">
        <f t="shared" si="60"/>
        <v>0</v>
      </c>
      <c r="AX186" s="176">
        <v>0</v>
      </c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58"/>
      <c r="BM186" s="158"/>
      <c r="BN186" s="171" t="s">
        <v>102</v>
      </c>
      <c r="BO186" s="171" t="s">
        <v>102</v>
      </c>
    </row>
    <row r="187" s="144" customFormat="1" ht="22.5" customHeight="1" spans="1:67">
      <c r="A187" s="165">
        <v>182</v>
      </c>
      <c r="B187" s="166" t="s">
        <v>169</v>
      </c>
      <c r="C187" s="166" t="s">
        <v>169</v>
      </c>
      <c r="D187" s="166" t="s">
        <v>224</v>
      </c>
      <c r="E187" s="166" t="s">
        <v>220</v>
      </c>
      <c r="F187" s="174">
        <v>1608.82</v>
      </c>
      <c r="G187" s="168">
        <f t="shared" si="47"/>
        <v>49.7539284326401</v>
      </c>
      <c r="H187" s="168">
        <f t="shared" si="61"/>
        <v>80045.115141</v>
      </c>
      <c r="I187" s="174">
        <v>2</v>
      </c>
      <c r="J187" s="166">
        <v>2</v>
      </c>
      <c r="K187" s="166" t="s">
        <v>221</v>
      </c>
      <c r="L187" s="168">
        <f t="shared" si="48"/>
        <v>13093.900773</v>
      </c>
      <c r="M187" s="168">
        <f t="shared" si="49"/>
        <v>3106.339882</v>
      </c>
      <c r="N187" s="170">
        <f t="shared" si="50"/>
        <v>2</v>
      </c>
      <c r="O187" s="166">
        <v>2</v>
      </c>
      <c r="P187" s="166">
        <v>0</v>
      </c>
      <c r="Q187" s="168">
        <f t="shared" si="51"/>
        <v>3217.64</v>
      </c>
      <c r="R187" s="167">
        <v>32670.983361</v>
      </c>
      <c r="S187" s="167">
        <v>0</v>
      </c>
      <c r="T187" s="168">
        <f t="shared" si="52"/>
        <v>9652.92</v>
      </c>
      <c r="U187" s="168">
        <f t="shared" si="53"/>
        <v>0</v>
      </c>
      <c r="V187" s="168">
        <f t="shared" si="54"/>
        <v>3106.339882</v>
      </c>
      <c r="W187" s="171">
        <f t="shared" si="55"/>
        <v>6</v>
      </c>
      <c r="X187" s="168">
        <v>0</v>
      </c>
      <c r="Y187" s="173">
        <v>334.640891</v>
      </c>
      <c r="Z187" s="166">
        <v>2</v>
      </c>
      <c r="AA187" s="171"/>
      <c r="AB187" s="175">
        <v>2836.02028</v>
      </c>
      <c r="AC187" s="175">
        <v>135.159801</v>
      </c>
      <c r="AD187" s="168">
        <f t="shared" si="56"/>
        <v>270.319602</v>
      </c>
      <c r="AE187" s="171">
        <f t="shared" si="57"/>
        <v>817.701159</v>
      </c>
      <c r="AF187" s="175">
        <v>8.131516</v>
      </c>
      <c r="AG187" s="167">
        <v>135.159801</v>
      </c>
      <c r="AH187" s="172">
        <v>0</v>
      </c>
      <c r="AI187" s="175">
        <v>674.409842</v>
      </c>
      <c r="AJ187" s="171">
        <v>0</v>
      </c>
      <c r="AK187" s="175">
        <v>0</v>
      </c>
      <c r="AL187" s="171">
        <f t="shared" si="58"/>
        <v>43933.151007</v>
      </c>
      <c r="AM187" s="172">
        <v>12517.440705</v>
      </c>
      <c r="AN187" s="175">
        <v>0</v>
      </c>
      <c r="AO187" s="172">
        <v>31415.710302</v>
      </c>
      <c r="AP187" s="168">
        <f t="shared" si="59"/>
        <v>3217.64</v>
      </c>
      <c r="AQ187" s="168">
        <f t="shared" si="69"/>
        <v>0</v>
      </c>
      <c r="AR187" s="168">
        <f t="shared" si="62"/>
        <v>0</v>
      </c>
      <c r="AS187" s="168">
        <f t="shared" si="70"/>
        <v>6.43528</v>
      </c>
      <c r="AT187" s="168">
        <f t="shared" si="64"/>
        <v>0.117005090909091</v>
      </c>
      <c r="AU187" s="168">
        <f t="shared" si="71"/>
        <v>0</v>
      </c>
      <c r="AV187" s="168">
        <f t="shared" si="65"/>
        <v>0</v>
      </c>
      <c r="AW187" s="168">
        <f t="shared" si="60"/>
        <v>6.43528</v>
      </c>
      <c r="AX187" s="176">
        <v>1</v>
      </c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58"/>
      <c r="BM187" s="158"/>
      <c r="BN187" s="171" t="s">
        <v>102</v>
      </c>
      <c r="BO187" s="171" t="s">
        <v>102</v>
      </c>
    </row>
    <row r="188" s="144" customFormat="1" ht="22.5" customHeight="1" spans="1:67">
      <c r="A188" s="165">
        <v>183</v>
      </c>
      <c r="B188" s="166" t="s">
        <v>225</v>
      </c>
      <c r="C188" s="166" t="s">
        <v>225</v>
      </c>
      <c r="D188" s="166" t="s">
        <v>224</v>
      </c>
      <c r="E188" s="166" t="s">
        <v>116</v>
      </c>
      <c r="F188" s="174">
        <v>2151.52</v>
      </c>
      <c r="G188" s="168">
        <f t="shared" ref="G188:G201" si="72">H188/F188</f>
        <v>25.9128196010263</v>
      </c>
      <c r="H188" s="168">
        <f t="shared" si="61"/>
        <v>55751.949628</v>
      </c>
      <c r="I188" s="174">
        <v>2</v>
      </c>
      <c r="J188" s="166">
        <v>2</v>
      </c>
      <c r="K188" s="166" t="s">
        <v>221</v>
      </c>
      <c r="L188" s="168">
        <f t="shared" ref="L188:L201" si="73">T188+U188+Y188+AB188+AD188</f>
        <v>25818.24</v>
      </c>
      <c r="M188" s="168">
        <f t="shared" ref="M188:M201" si="74">U188+X188+AB188+AD188</f>
        <v>0</v>
      </c>
      <c r="N188" s="170">
        <f t="shared" ref="N188:N201" si="75">O188+P188</f>
        <v>4</v>
      </c>
      <c r="O188" s="166">
        <v>4</v>
      </c>
      <c r="P188" s="166">
        <v>0</v>
      </c>
      <c r="Q188" s="168">
        <f t="shared" ref="Q188:Q201" si="76">F188*IF(N188=4,4,IF(N188=6,6,2))</f>
        <v>8606.08</v>
      </c>
      <c r="R188" s="167">
        <v>55751.949628</v>
      </c>
      <c r="S188" s="167">
        <v>0</v>
      </c>
      <c r="T188" s="168">
        <f t="shared" ref="T188:T201" si="77">Q188*3*IF(I188=4,0,1)</f>
        <v>25818.24</v>
      </c>
      <c r="U188" s="168">
        <f t="shared" ref="U188:U201" si="78">R188*IF(I188=4,1,0)</f>
        <v>0</v>
      </c>
      <c r="V188" s="168">
        <f t="shared" ref="V188:V201" si="79">U188+X188+AB188+AD188+AJ188</f>
        <v>0</v>
      </c>
      <c r="W188" s="171">
        <f t="shared" ref="W188:W201" si="80">Z188*3</f>
        <v>0</v>
      </c>
      <c r="X188" s="168">
        <v>0</v>
      </c>
      <c r="Y188" s="173">
        <v>0</v>
      </c>
      <c r="Z188" s="166">
        <v>0</v>
      </c>
      <c r="AA188" s="171"/>
      <c r="AB188" s="175">
        <v>0</v>
      </c>
      <c r="AC188" s="175">
        <v>0</v>
      </c>
      <c r="AD188" s="168">
        <f t="shared" ref="AD188:AD201" si="81">AC188*2</f>
        <v>0</v>
      </c>
      <c r="AE188" s="171">
        <f t="shared" ref="AE188:AE201" si="82">AF188+AG188+AH188+AI188</f>
        <v>0</v>
      </c>
      <c r="AF188" s="175">
        <v>0</v>
      </c>
      <c r="AG188" s="167">
        <v>0</v>
      </c>
      <c r="AH188" s="172">
        <v>0</v>
      </c>
      <c r="AI188" s="175">
        <v>0</v>
      </c>
      <c r="AJ188" s="171">
        <v>0</v>
      </c>
      <c r="AK188" s="175">
        <v>0</v>
      </c>
      <c r="AL188" s="171">
        <f t="shared" ref="AL188:AL201" si="83">AM188+AN188+AO188</f>
        <v>0</v>
      </c>
      <c r="AM188" s="172">
        <v>0</v>
      </c>
      <c r="AN188" s="175">
        <v>0</v>
      </c>
      <c r="AO188" s="172">
        <v>0</v>
      </c>
      <c r="AP188" s="168">
        <f t="shared" ref="AP188:AP201" si="84">F188*2</f>
        <v>4303.04</v>
      </c>
      <c r="AQ188" s="168">
        <f t="shared" si="69"/>
        <v>0</v>
      </c>
      <c r="AR188" s="168">
        <f t="shared" si="62"/>
        <v>0</v>
      </c>
      <c r="AS188" s="168">
        <f t="shared" si="70"/>
        <v>17.21216</v>
      </c>
      <c r="AT188" s="168">
        <f t="shared" si="64"/>
        <v>0.312948363636364</v>
      </c>
      <c r="AU188" s="168">
        <f t="shared" si="71"/>
        <v>0</v>
      </c>
      <c r="AV188" s="168">
        <f t="shared" si="65"/>
        <v>0</v>
      </c>
      <c r="AW188" s="168">
        <f t="shared" ref="AW188:AW201" si="85">F188*Z188/1000*2</f>
        <v>0</v>
      </c>
      <c r="AX188" s="176">
        <v>0</v>
      </c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58"/>
      <c r="BM188" s="158"/>
      <c r="BN188" s="171" t="s">
        <v>102</v>
      </c>
      <c r="BO188" s="171" t="s">
        <v>102</v>
      </c>
    </row>
    <row r="189" s="144" customFormat="1" ht="22.5" customHeight="1" spans="1:67">
      <c r="A189" s="165">
        <v>184</v>
      </c>
      <c r="B189" s="166" t="s">
        <v>157</v>
      </c>
      <c r="C189" s="166" t="s">
        <v>157</v>
      </c>
      <c r="D189" s="166" t="s">
        <v>116</v>
      </c>
      <c r="E189" s="166" t="s">
        <v>165</v>
      </c>
      <c r="F189" s="174">
        <v>2927.34</v>
      </c>
      <c r="G189" s="168">
        <f t="shared" si="72"/>
        <v>106.088883559136</v>
      </c>
      <c r="H189" s="168">
        <f t="shared" ref="H189:H201" si="86">R189+Y189+AB189+AD189+AJ189+AK189+AL189+S189</f>
        <v>310558.232398</v>
      </c>
      <c r="I189" s="174">
        <v>2</v>
      </c>
      <c r="J189" s="166">
        <v>2</v>
      </c>
      <c r="K189" s="166" t="s">
        <v>221</v>
      </c>
      <c r="L189" s="168">
        <f t="shared" si="73"/>
        <v>50848.508056</v>
      </c>
      <c r="M189" s="168">
        <f t="shared" si="74"/>
        <v>15720.428056</v>
      </c>
      <c r="N189" s="170">
        <f t="shared" si="75"/>
        <v>4</v>
      </c>
      <c r="O189" s="166">
        <v>2</v>
      </c>
      <c r="P189" s="166">
        <v>2</v>
      </c>
      <c r="Q189" s="168">
        <f t="shared" si="76"/>
        <v>11709.36</v>
      </c>
      <c r="R189" s="167">
        <v>80412.923895</v>
      </c>
      <c r="S189" s="167">
        <v>42306.297336</v>
      </c>
      <c r="T189" s="168">
        <f t="shared" si="77"/>
        <v>35128.08</v>
      </c>
      <c r="U189" s="168">
        <f t="shared" si="78"/>
        <v>0</v>
      </c>
      <c r="V189" s="168">
        <f t="shared" si="79"/>
        <v>15720.428056</v>
      </c>
      <c r="W189" s="171">
        <f t="shared" si="80"/>
        <v>0</v>
      </c>
      <c r="X189" s="168">
        <v>0</v>
      </c>
      <c r="Y189" s="173">
        <v>0</v>
      </c>
      <c r="Z189" s="166">
        <v>0</v>
      </c>
      <c r="AA189" s="171"/>
      <c r="AB189" s="175">
        <v>15720.428056</v>
      </c>
      <c r="AC189" s="175">
        <v>0</v>
      </c>
      <c r="AD189" s="168">
        <f t="shared" si="81"/>
        <v>0</v>
      </c>
      <c r="AE189" s="171">
        <f t="shared" si="82"/>
        <v>15107.952426</v>
      </c>
      <c r="AF189" s="175">
        <v>339.907739</v>
      </c>
      <c r="AG189" s="167">
        <v>0</v>
      </c>
      <c r="AH189" s="172">
        <v>445.156465</v>
      </c>
      <c r="AI189" s="175">
        <v>14322.888222</v>
      </c>
      <c r="AJ189" s="171">
        <v>0</v>
      </c>
      <c r="AK189" s="175">
        <v>0</v>
      </c>
      <c r="AL189" s="171">
        <f t="shared" si="83"/>
        <v>172118.583111</v>
      </c>
      <c r="AM189" s="172">
        <v>21404.874468</v>
      </c>
      <c r="AN189" s="175">
        <v>0</v>
      </c>
      <c r="AO189" s="172">
        <v>150713.708643</v>
      </c>
      <c r="AP189" s="168">
        <f t="shared" si="84"/>
        <v>5854.68</v>
      </c>
      <c r="AQ189" s="168">
        <f t="shared" si="69"/>
        <v>0</v>
      </c>
      <c r="AR189" s="168">
        <f t="shared" ref="AR189:AR211" si="87">AQ189/70</f>
        <v>0</v>
      </c>
      <c r="AS189" s="168">
        <f t="shared" si="70"/>
        <v>23.41872</v>
      </c>
      <c r="AT189" s="168">
        <f t="shared" ref="AT189:AT211" si="88">AS189/55</f>
        <v>0.425794909090909</v>
      </c>
      <c r="AU189" s="168">
        <f t="shared" si="71"/>
        <v>0</v>
      </c>
      <c r="AV189" s="168">
        <f t="shared" ref="AV189:AV211" si="89">AU189/80</f>
        <v>0</v>
      </c>
      <c r="AW189" s="168">
        <f t="shared" si="85"/>
        <v>0</v>
      </c>
      <c r="AX189" s="176">
        <v>0</v>
      </c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58"/>
      <c r="BM189" s="158"/>
      <c r="BN189" s="171" t="s">
        <v>102</v>
      </c>
      <c r="BO189" s="171" t="s">
        <v>102</v>
      </c>
    </row>
    <row r="190" s="144" customFormat="1" ht="22.5" customHeight="1" spans="1:67">
      <c r="A190" s="165">
        <v>185</v>
      </c>
      <c r="B190" s="166" t="s">
        <v>157</v>
      </c>
      <c r="C190" s="166" t="s">
        <v>226</v>
      </c>
      <c r="D190" s="166" t="s">
        <v>102</v>
      </c>
      <c r="E190" s="166" t="s">
        <v>102</v>
      </c>
      <c r="F190" s="174">
        <v>51.42</v>
      </c>
      <c r="G190" s="168">
        <f t="shared" si="72"/>
        <v>64.9277848697005</v>
      </c>
      <c r="H190" s="168">
        <f t="shared" si="86"/>
        <v>3338.586698</v>
      </c>
      <c r="I190" s="174">
        <v>2</v>
      </c>
      <c r="J190" s="166">
        <v>2</v>
      </c>
      <c r="K190" s="166" t="s">
        <v>221</v>
      </c>
      <c r="L190" s="168">
        <f t="shared" si="73"/>
        <v>308.52</v>
      </c>
      <c r="M190" s="168">
        <f t="shared" si="74"/>
        <v>0</v>
      </c>
      <c r="N190" s="170">
        <f t="shared" si="75"/>
        <v>0</v>
      </c>
      <c r="O190" s="166">
        <v>0</v>
      </c>
      <c r="P190" s="166">
        <v>0</v>
      </c>
      <c r="Q190" s="168">
        <f t="shared" si="76"/>
        <v>102.84</v>
      </c>
      <c r="R190" s="167">
        <v>3338.586698</v>
      </c>
      <c r="S190" s="167">
        <v>0</v>
      </c>
      <c r="T190" s="168">
        <f t="shared" si="77"/>
        <v>308.52</v>
      </c>
      <c r="U190" s="168">
        <f t="shared" si="78"/>
        <v>0</v>
      </c>
      <c r="V190" s="168">
        <f t="shared" si="79"/>
        <v>0</v>
      </c>
      <c r="W190" s="171">
        <f t="shared" si="80"/>
        <v>0</v>
      </c>
      <c r="X190" s="168">
        <v>0</v>
      </c>
      <c r="Y190" s="173">
        <v>0</v>
      </c>
      <c r="Z190" s="166">
        <v>0</v>
      </c>
      <c r="AA190" s="171"/>
      <c r="AB190" s="175">
        <v>0</v>
      </c>
      <c r="AC190" s="175">
        <v>0</v>
      </c>
      <c r="AD190" s="168">
        <f t="shared" si="81"/>
        <v>0</v>
      </c>
      <c r="AE190" s="171">
        <f t="shared" si="82"/>
        <v>0</v>
      </c>
      <c r="AF190" s="175">
        <v>0</v>
      </c>
      <c r="AG190" s="167">
        <v>0</v>
      </c>
      <c r="AH190" s="172">
        <v>0</v>
      </c>
      <c r="AI190" s="175">
        <v>0</v>
      </c>
      <c r="AJ190" s="171">
        <v>0</v>
      </c>
      <c r="AK190" s="175">
        <v>0</v>
      </c>
      <c r="AL190" s="171">
        <f t="shared" si="83"/>
        <v>0</v>
      </c>
      <c r="AM190" s="172">
        <v>0</v>
      </c>
      <c r="AN190" s="175">
        <v>0</v>
      </c>
      <c r="AO190" s="172">
        <v>0</v>
      </c>
      <c r="AP190" s="168">
        <f t="shared" si="84"/>
        <v>102.84</v>
      </c>
      <c r="AQ190" s="168">
        <f t="shared" si="69"/>
        <v>0</v>
      </c>
      <c r="AR190" s="168">
        <f t="shared" si="87"/>
        <v>0</v>
      </c>
      <c r="AS190" s="168">
        <f t="shared" si="70"/>
        <v>0.20568</v>
      </c>
      <c r="AT190" s="168">
        <f t="shared" si="88"/>
        <v>0.00373963636363636</v>
      </c>
      <c r="AU190" s="168">
        <f t="shared" si="71"/>
        <v>0</v>
      </c>
      <c r="AV190" s="168">
        <f t="shared" si="89"/>
        <v>0</v>
      </c>
      <c r="AW190" s="168">
        <f t="shared" si="85"/>
        <v>0</v>
      </c>
      <c r="AX190" s="176">
        <v>0</v>
      </c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58"/>
      <c r="BM190" s="158"/>
      <c r="BN190" s="171" t="s">
        <v>102</v>
      </c>
      <c r="BO190" s="171" t="s">
        <v>102</v>
      </c>
    </row>
    <row r="191" s="144" customFormat="1" ht="22.5" customHeight="1" spans="1:67">
      <c r="A191" s="165">
        <v>186</v>
      </c>
      <c r="B191" s="166" t="s">
        <v>120</v>
      </c>
      <c r="C191" s="166" t="s">
        <v>120</v>
      </c>
      <c r="D191" s="166" t="s">
        <v>125</v>
      </c>
      <c r="E191" s="166" t="s">
        <v>137</v>
      </c>
      <c r="F191" s="174">
        <v>414.65</v>
      </c>
      <c r="G191" s="168">
        <f t="shared" si="72"/>
        <v>78.0429528180393</v>
      </c>
      <c r="H191" s="168">
        <f t="shared" si="86"/>
        <v>32360.510386</v>
      </c>
      <c r="I191" s="174">
        <v>2</v>
      </c>
      <c r="J191" s="166">
        <v>3</v>
      </c>
      <c r="K191" s="170"/>
      <c r="L191" s="168">
        <f t="shared" si="73"/>
        <v>9655.214714</v>
      </c>
      <c r="M191" s="168">
        <f t="shared" si="74"/>
        <v>2102.816789</v>
      </c>
      <c r="N191" s="170">
        <f t="shared" si="75"/>
        <v>4</v>
      </c>
      <c r="O191" s="166">
        <v>4</v>
      </c>
      <c r="P191" s="166">
        <v>0</v>
      </c>
      <c r="Q191" s="168">
        <f t="shared" si="76"/>
        <v>1658.6</v>
      </c>
      <c r="R191" s="167">
        <v>11362.300099</v>
      </c>
      <c r="S191" s="167">
        <v>0</v>
      </c>
      <c r="T191" s="168">
        <f t="shared" si="77"/>
        <v>4975.8</v>
      </c>
      <c r="U191" s="168">
        <f t="shared" si="78"/>
        <v>0</v>
      </c>
      <c r="V191" s="168">
        <f t="shared" si="79"/>
        <v>2102.816789</v>
      </c>
      <c r="W191" s="171">
        <f t="shared" si="80"/>
        <v>6</v>
      </c>
      <c r="X191" s="168">
        <v>0</v>
      </c>
      <c r="Y191" s="173">
        <v>2576.597925</v>
      </c>
      <c r="Z191" s="166">
        <v>2</v>
      </c>
      <c r="AA191" s="171"/>
      <c r="AB191" s="175">
        <v>2102.816789</v>
      </c>
      <c r="AC191" s="175">
        <v>0</v>
      </c>
      <c r="AD191" s="168">
        <f t="shared" si="81"/>
        <v>0</v>
      </c>
      <c r="AE191" s="171">
        <f t="shared" si="82"/>
        <v>0</v>
      </c>
      <c r="AF191" s="175">
        <v>0</v>
      </c>
      <c r="AG191" s="167">
        <v>0</v>
      </c>
      <c r="AH191" s="172">
        <v>0</v>
      </c>
      <c r="AI191" s="175">
        <v>0</v>
      </c>
      <c r="AJ191" s="171">
        <v>0</v>
      </c>
      <c r="AK191" s="175">
        <v>0</v>
      </c>
      <c r="AL191" s="171">
        <f t="shared" si="83"/>
        <v>16318.795573</v>
      </c>
      <c r="AM191" s="172">
        <v>977.145336</v>
      </c>
      <c r="AN191" s="175">
        <v>1099.977126</v>
      </c>
      <c r="AO191" s="172">
        <v>14241.673111</v>
      </c>
      <c r="AP191" s="168">
        <f t="shared" si="84"/>
        <v>829.3</v>
      </c>
      <c r="AQ191" s="168">
        <f t="shared" ref="AQ191:AQ206" si="90">Q191*IF(I191=1,0,IF(I191=2,1,IF(I191=3,1,IF(I191=4,0))))/1000</f>
        <v>1.6586</v>
      </c>
      <c r="AR191" s="168">
        <f t="shared" si="87"/>
        <v>0.0236942857142857</v>
      </c>
      <c r="AS191" s="168">
        <f t="shared" ref="AS191:AS206" si="91">Q191*IF(I191=1,2,IF(I191=2,1,IF(I191=3,0,IF(I191=4,0))))/1000</f>
        <v>1.6586</v>
      </c>
      <c r="AT191" s="168">
        <f t="shared" si="88"/>
        <v>0.0301563636363636</v>
      </c>
      <c r="AU191" s="168">
        <f>Q191/1000/2*IF(I191=1,2,IF(I191=2,1,IF(I191=3,1,IF(I191=4,0))))</f>
        <v>0.8293</v>
      </c>
      <c r="AV191" s="168">
        <f t="shared" si="89"/>
        <v>0.01036625</v>
      </c>
      <c r="AW191" s="168">
        <f t="shared" si="85"/>
        <v>1.6586</v>
      </c>
      <c r="AX191" s="176">
        <v>3</v>
      </c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58"/>
      <c r="BM191" s="158"/>
      <c r="BN191" s="171" t="s">
        <v>102</v>
      </c>
      <c r="BO191" s="171" t="s">
        <v>102</v>
      </c>
    </row>
    <row r="192" s="144" customFormat="1" ht="22.5" customHeight="1" spans="1:67">
      <c r="A192" s="165">
        <v>187</v>
      </c>
      <c r="B192" s="166" t="s">
        <v>120</v>
      </c>
      <c r="C192" s="166" t="s">
        <v>120</v>
      </c>
      <c r="D192" s="166" t="s">
        <v>137</v>
      </c>
      <c r="E192" s="166" t="s">
        <v>132</v>
      </c>
      <c r="F192" s="174">
        <v>447.32</v>
      </c>
      <c r="G192" s="168">
        <f t="shared" si="72"/>
        <v>99.3276567066083</v>
      </c>
      <c r="H192" s="168">
        <f t="shared" si="86"/>
        <v>44431.247398</v>
      </c>
      <c r="I192" s="174">
        <v>2</v>
      </c>
      <c r="J192" s="166">
        <v>3</v>
      </c>
      <c r="K192" s="170"/>
      <c r="L192" s="168">
        <f t="shared" si="73"/>
        <v>10296.119747</v>
      </c>
      <c r="M192" s="168">
        <f t="shared" si="74"/>
        <v>1892.592254</v>
      </c>
      <c r="N192" s="170">
        <f t="shared" si="75"/>
        <v>4</v>
      </c>
      <c r="O192" s="166">
        <v>4</v>
      </c>
      <c r="P192" s="166">
        <v>0</v>
      </c>
      <c r="Q192" s="168">
        <f t="shared" si="76"/>
        <v>1789.28</v>
      </c>
      <c r="R192" s="167">
        <v>11530.926762</v>
      </c>
      <c r="S192" s="167">
        <v>0</v>
      </c>
      <c r="T192" s="168">
        <f t="shared" si="77"/>
        <v>5367.84</v>
      </c>
      <c r="U192" s="168">
        <f t="shared" si="78"/>
        <v>0</v>
      </c>
      <c r="V192" s="168">
        <f t="shared" si="79"/>
        <v>1892.592254</v>
      </c>
      <c r="W192" s="171">
        <f t="shared" si="80"/>
        <v>6</v>
      </c>
      <c r="X192" s="168">
        <v>0</v>
      </c>
      <c r="Y192" s="173">
        <v>3035.687493</v>
      </c>
      <c r="Z192" s="166">
        <v>2</v>
      </c>
      <c r="AA192" s="171"/>
      <c r="AB192" s="175">
        <v>1892.592254</v>
      </c>
      <c r="AC192" s="175">
        <v>0</v>
      </c>
      <c r="AD192" s="168">
        <f t="shared" si="81"/>
        <v>0</v>
      </c>
      <c r="AE192" s="171">
        <f t="shared" si="82"/>
        <v>0</v>
      </c>
      <c r="AF192" s="175">
        <v>0</v>
      </c>
      <c r="AG192" s="167">
        <v>0</v>
      </c>
      <c r="AH192" s="172">
        <v>0</v>
      </c>
      <c r="AI192" s="175">
        <v>0</v>
      </c>
      <c r="AJ192" s="171">
        <v>0</v>
      </c>
      <c r="AK192" s="175">
        <v>0</v>
      </c>
      <c r="AL192" s="171">
        <f t="shared" si="83"/>
        <v>27972.040889</v>
      </c>
      <c r="AM192" s="172">
        <v>1079.321877</v>
      </c>
      <c r="AN192" s="175">
        <v>1257.011159</v>
      </c>
      <c r="AO192" s="172">
        <v>25635.707853</v>
      </c>
      <c r="AP192" s="168">
        <f t="shared" si="84"/>
        <v>894.64</v>
      </c>
      <c r="AQ192" s="168">
        <f t="shared" si="90"/>
        <v>1.78928</v>
      </c>
      <c r="AR192" s="168">
        <f t="shared" si="87"/>
        <v>0.0255611428571429</v>
      </c>
      <c r="AS192" s="168">
        <f t="shared" si="91"/>
        <v>1.78928</v>
      </c>
      <c r="AT192" s="168">
        <f t="shared" si="88"/>
        <v>0.0325323636363636</v>
      </c>
      <c r="AU192" s="168">
        <f t="shared" ref="AU192:AU206" si="92">Q192/1000/2*IF(I192=1,2,IF(I192=2,1,IF(I192=3,1,IF(I192=4,0))))</f>
        <v>0.89464</v>
      </c>
      <c r="AV192" s="168">
        <f t="shared" si="89"/>
        <v>0.011183</v>
      </c>
      <c r="AW192" s="168">
        <f t="shared" si="85"/>
        <v>1.78928</v>
      </c>
      <c r="AX192" s="176">
        <v>4</v>
      </c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58"/>
      <c r="BM192" s="158"/>
      <c r="BN192" s="171"/>
      <c r="BO192" s="171" t="s">
        <v>102</v>
      </c>
    </row>
    <row r="193" s="144" customFormat="1" ht="22.5" customHeight="1" spans="1:67">
      <c r="A193" s="165">
        <v>188</v>
      </c>
      <c r="B193" s="166" t="s">
        <v>120</v>
      </c>
      <c r="C193" s="166" t="s">
        <v>120</v>
      </c>
      <c r="D193" s="166" t="s">
        <v>132</v>
      </c>
      <c r="E193" s="166" t="s">
        <v>117</v>
      </c>
      <c r="F193" s="174">
        <v>435.62</v>
      </c>
      <c r="G193" s="168">
        <f t="shared" si="72"/>
        <v>76.0879527615812</v>
      </c>
      <c r="H193" s="168">
        <f t="shared" si="86"/>
        <v>33145.433982</v>
      </c>
      <c r="I193" s="174">
        <v>2</v>
      </c>
      <c r="J193" s="166">
        <v>3</v>
      </c>
      <c r="K193" s="170"/>
      <c r="L193" s="168">
        <f t="shared" si="73"/>
        <v>7749.58019</v>
      </c>
      <c r="M193" s="168">
        <f t="shared" si="74"/>
        <v>2138.664311</v>
      </c>
      <c r="N193" s="170">
        <f t="shared" si="75"/>
        <v>0</v>
      </c>
      <c r="O193" s="166">
        <v>0</v>
      </c>
      <c r="P193" s="166">
        <v>0</v>
      </c>
      <c r="Q193" s="168">
        <f t="shared" si="76"/>
        <v>871.24</v>
      </c>
      <c r="R193" s="167">
        <v>11282.193374</v>
      </c>
      <c r="S193" s="167">
        <v>0</v>
      </c>
      <c r="T193" s="168">
        <f t="shared" si="77"/>
        <v>2613.72</v>
      </c>
      <c r="U193" s="168">
        <f t="shared" si="78"/>
        <v>0</v>
      </c>
      <c r="V193" s="168">
        <f t="shared" si="79"/>
        <v>2138.664311</v>
      </c>
      <c r="W193" s="171">
        <f t="shared" si="80"/>
        <v>0</v>
      </c>
      <c r="X193" s="168">
        <v>0</v>
      </c>
      <c r="Y193" s="173">
        <v>2997.195879</v>
      </c>
      <c r="Z193" s="166">
        <v>0</v>
      </c>
      <c r="AA193" s="171"/>
      <c r="AB193" s="175">
        <v>2138.664311</v>
      </c>
      <c r="AC193" s="175">
        <v>0</v>
      </c>
      <c r="AD193" s="168">
        <f t="shared" si="81"/>
        <v>0</v>
      </c>
      <c r="AE193" s="171">
        <f t="shared" si="82"/>
        <v>0</v>
      </c>
      <c r="AF193" s="175">
        <v>0</v>
      </c>
      <c r="AG193" s="167">
        <v>0</v>
      </c>
      <c r="AH193" s="172">
        <v>0</v>
      </c>
      <c r="AI193" s="175">
        <v>0</v>
      </c>
      <c r="AJ193" s="171">
        <v>0</v>
      </c>
      <c r="AK193" s="175">
        <v>0</v>
      </c>
      <c r="AL193" s="171">
        <f t="shared" si="83"/>
        <v>16727.380418</v>
      </c>
      <c r="AM193" s="172">
        <v>1078.100773</v>
      </c>
      <c r="AN193" s="175">
        <v>1164.900951</v>
      </c>
      <c r="AO193" s="172">
        <v>14484.378694</v>
      </c>
      <c r="AP193" s="168">
        <f t="shared" si="84"/>
        <v>871.24</v>
      </c>
      <c r="AQ193" s="168">
        <f t="shared" si="90"/>
        <v>0.87124</v>
      </c>
      <c r="AR193" s="168">
        <f t="shared" si="87"/>
        <v>0.0124462857142857</v>
      </c>
      <c r="AS193" s="168">
        <f t="shared" si="91"/>
        <v>0.87124</v>
      </c>
      <c r="AT193" s="168">
        <f t="shared" si="88"/>
        <v>0.0158407272727273</v>
      </c>
      <c r="AU193" s="168">
        <f t="shared" si="92"/>
        <v>0.43562</v>
      </c>
      <c r="AV193" s="168">
        <f t="shared" si="89"/>
        <v>0.00544525</v>
      </c>
      <c r="AW193" s="168">
        <f t="shared" si="85"/>
        <v>0</v>
      </c>
      <c r="AX193" s="176">
        <v>4</v>
      </c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58"/>
      <c r="BM193" s="158"/>
      <c r="BN193" s="171" t="s">
        <v>102</v>
      </c>
      <c r="BO193" s="171" t="s">
        <v>102</v>
      </c>
    </row>
    <row r="194" s="144" customFormat="1" ht="22.5" customHeight="1" spans="1:67">
      <c r="A194" s="165">
        <v>189</v>
      </c>
      <c r="B194" s="166" t="s">
        <v>120</v>
      </c>
      <c r="C194" s="166" t="s">
        <v>120</v>
      </c>
      <c r="D194" s="166" t="s">
        <v>105</v>
      </c>
      <c r="E194" s="166" t="s">
        <v>227</v>
      </c>
      <c r="F194" s="174">
        <v>54.36</v>
      </c>
      <c r="G194" s="168">
        <f t="shared" si="72"/>
        <v>37.3280211736571</v>
      </c>
      <c r="H194" s="168">
        <f t="shared" si="86"/>
        <v>2029.151231</v>
      </c>
      <c r="I194" s="174">
        <v>2</v>
      </c>
      <c r="J194" s="166">
        <v>3</v>
      </c>
      <c r="K194" s="170"/>
      <c r="L194" s="168">
        <f t="shared" si="73"/>
        <v>508.599974</v>
      </c>
      <c r="M194" s="168">
        <f t="shared" si="74"/>
        <v>182.439974</v>
      </c>
      <c r="N194" s="170">
        <f t="shared" si="75"/>
        <v>0</v>
      </c>
      <c r="O194" s="166">
        <v>0</v>
      </c>
      <c r="P194" s="166">
        <v>0</v>
      </c>
      <c r="Q194" s="168">
        <f t="shared" si="76"/>
        <v>108.72</v>
      </c>
      <c r="R194" s="167">
        <v>1710.742305</v>
      </c>
      <c r="S194" s="167">
        <v>0</v>
      </c>
      <c r="T194" s="168">
        <f t="shared" si="77"/>
        <v>326.16</v>
      </c>
      <c r="U194" s="168">
        <f t="shared" si="78"/>
        <v>0</v>
      </c>
      <c r="V194" s="168">
        <f t="shared" si="79"/>
        <v>182.439974</v>
      </c>
      <c r="W194" s="171">
        <f t="shared" si="80"/>
        <v>0</v>
      </c>
      <c r="X194" s="168">
        <v>0</v>
      </c>
      <c r="Y194" s="173">
        <v>0</v>
      </c>
      <c r="Z194" s="166">
        <v>0</v>
      </c>
      <c r="AA194" s="171"/>
      <c r="AB194" s="175">
        <v>182.439974</v>
      </c>
      <c r="AC194" s="175">
        <v>0</v>
      </c>
      <c r="AD194" s="168">
        <f t="shared" si="81"/>
        <v>0</v>
      </c>
      <c r="AE194" s="171">
        <f t="shared" si="82"/>
        <v>0</v>
      </c>
      <c r="AF194" s="175">
        <v>0</v>
      </c>
      <c r="AG194" s="167">
        <v>0</v>
      </c>
      <c r="AH194" s="172">
        <v>0</v>
      </c>
      <c r="AI194" s="175">
        <v>0</v>
      </c>
      <c r="AJ194" s="171">
        <v>0</v>
      </c>
      <c r="AK194" s="175">
        <v>0</v>
      </c>
      <c r="AL194" s="171">
        <f t="shared" si="83"/>
        <v>135.968952</v>
      </c>
      <c r="AM194" s="172">
        <v>135.968952</v>
      </c>
      <c r="AN194" s="175">
        <v>0</v>
      </c>
      <c r="AO194" s="172">
        <v>0</v>
      </c>
      <c r="AP194" s="168">
        <f t="shared" si="84"/>
        <v>108.72</v>
      </c>
      <c r="AQ194" s="168">
        <f t="shared" si="90"/>
        <v>0.10872</v>
      </c>
      <c r="AR194" s="168">
        <f t="shared" si="87"/>
        <v>0.00155314285714286</v>
      </c>
      <c r="AS194" s="168">
        <f t="shared" si="91"/>
        <v>0.10872</v>
      </c>
      <c r="AT194" s="168">
        <f t="shared" si="88"/>
        <v>0.00197672727272727</v>
      </c>
      <c r="AU194" s="168">
        <f t="shared" si="92"/>
        <v>0.05436</v>
      </c>
      <c r="AV194" s="168">
        <f t="shared" si="89"/>
        <v>0.0006795</v>
      </c>
      <c r="AW194" s="168">
        <f t="shared" si="85"/>
        <v>0</v>
      </c>
      <c r="AX194" s="176">
        <v>0</v>
      </c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58"/>
      <c r="BM194" s="158"/>
      <c r="BN194" s="171" t="s">
        <v>102</v>
      </c>
      <c r="BO194" s="171" t="s">
        <v>102</v>
      </c>
    </row>
    <row r="195" s="144" customFormat="1" ht="22.5" customHeight="1" spans="1:67">
      <c r="A195" s="165">
        <v>190</v>
      </c>
      <c r="B195" s="166" t="s">
        <v>120</v>
      </c>
      <c r="C195" s="166" t="s">
        <v>120</v>
      </c>
      <c r="D195" s="166" t="s">
        <v>117</v>
      </c>
      <c r="E195" s="166" t="s">
        <v>105</v>
      </c>
      <c r="F195" s="174">
        <v>492.61</v>
      </c>
      <c r="G195" s="168">
        <f t="shared" si="72"/>
        <v>73.3044269503258</v>
      </c>
      <c r="H195" s="168">
        <f t="shared" si="86"/>
        <v>36110.49376</v>
      </c>
      <c r="I195" s="174">
        <v>2</v>
      </c>
      <c r="J195" s="166">
        <v>3</v>
      </c>
      <c r="K195" s="170"/>
      <c r="L195" s="168">
        <f t="shared" si="73"/>
        <v>11293.967225</v>
      </c>
      <c r="M195" s="168">
        <f t="shared" si="74"/>
        <v>2073.496474</v>
      </c>
      <c r="N195" s="170">
        <f t="shared" si="75"/>
        <v>4</v>
      </c>
      <c r="O195" s="166">
        <v>4</v>
      </c>
      <c r="P195" s="166">
        <v>0</v>
      </c>
      <c r="Q195" s="168">
        <f t="shared" si="76"/>
        <v>1970.44</v>
      </c>
      <c r="R195" s="167">
        <v>11931.96104</v>
      </c>
      <c r="S195" s="167">
        <v>0</v>
      </c>
      <c r="T195" s="168">
        <f t="shared" si="77"/>
        <v>5911.32</v>
      </c>
      <c r="U195" s="168">
        <f t="shared" si="78"/>
        <v>0</v>
      </c>
      <c r="V195" s="168">
        <f t="shared" si="79"/>
        <v>2073.496474</v>
      </c>
      <c r="W195" s="171">
        <f t="shared" si="80"/>
        <v>6</v>
      </c>
      <c r="X195" s="168">
        <v>0</v>
      </c>
      <c r="Y195" s="173">
        <v>3309.150751</v>
      </c>
      <c r="Z195" s="166">
        <v>2</v>
      </c>
      <c r="AA195" s="171"/>
      <c r="AB195" s="175">
        <v>2073.496474</v>
      </c>
      <c r="AC195" s="175">
        <v>0</v>
      </c>
      <c r="AD195" s="168">
        <f t="shared" si="81"/>
        <v>0</v>
      </c>
      <c r="AE195" s="171">
        <f t="shared" si="82"/>
        <v>0</v>
      </c>
      <c r="AF195" s="175">
        <v>0</v>
      </c>
      <c r="AG195" s="167">
        <v>0</v>
      </c>
      <c r="AH195" s="172">
        <v>0</v>
      </c>
      <c r="AI195" s="175">
        <v>0</v>
      </c>
      <c r="AJ195" s="171">
        <v>0</v>
      </c>
      <c r="AK195" s="175">
        <v>0</v>
      </c>
      <c r="AL195" s="171">
        <f t="shared" si="83"/>
        <v>18795.885495</v>
      </c>
      <c r="AM195" s="172">
        <v>1365.269456</v>
      </c>
      <c r="AN195" s="175">
        <v>1411.953796</v>
      </c>
      <c r="AO195" s="172">
        <v>16018.662243</v>
      </c>
      <c r="AP195" s="168">
        <f t="shared" si="84"/>
        <v>985.22</v>
      </c>
      <c r="AQ195" s="168">
        <f t="shared" si="90"/>
        <v>1.97044</v>
      </c>
      <c r="AR195" s="168">
        <f t="shared" si="87"/>
        <v>0.0281491428571429</v>
      </c>
      <c r="AS195" s="168">
        <f t="shared" si="91"/>
        <v>1.97044</v>
      </c>
      <c r="AT195" s="168">
        <f t="shared" si="88"/>
        <v>0.0358261818181818</v>
      </c>
      <c r="AU195" s="168">
        <f t="shared" si="92"/>
        <v>0.98522</v>
      </c>
      <c r="AV195" s="168">
        <f t="shared" si="89"/>
        <v>0.01231525</v>
      </c>
      <c r="AW195" s="168">
        <f t="shared" si="85"/>
        <v>1.97044</v>
      </c>
      <c r="AX195" s="176">
        <v>0</v>
      </c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58"/>
      <c r="BM195" s="158"/>
      <c r="BN195" s="171" t="s">
        <v>102</v>
      </c>
      <c r="BO195" s="171" t="s">
        <v>102</v>
      </c>
    </row>
    <row r="196" s="144" customFormat="1" ht="22.5" customHeight="1" spans="1:67">
      <c r="A196" s="165">
        <v>191</v>
      </c>
      <c r="B196" s="166" t="s">
        <v>120</v>
      </c>
      <c r="C196" s="166" t="s">
        <v>228</v>
      </c>
      <c r="D196" s="166" t="s">
        <v>102</v>
      </c>
      <c r="E196" s="166" t="s">
        <v>102</v>
      </c>
      <c r="F196" s="174">
        <v>39.2</v>
      </c>
      <c r="G196" s="168">
        <f t="shared" si="72"/>
        <v>38.0873016071429</v>
      </c>
      <c r="H196" s="168">
        <f t="shared" si="86"/>
        <v>1493.022223</v>
      </c>
      <c r="I196" s="174">
        <v>2</v>
      </c>
      <c r="J196" s="166">
        <v>3</v>
      </c>
      <c r="K196" s="170"/>
      <c r="L196" s="168">
        <f t="shared" si="73"/>
        <v>235.2</v>
      </c>
      <c r="M196" s="168">
        <f t="shared" si="74"/>
        <v>0</v>
      </c>
      <c r="N196" s="170">
        <f t="shared" si="75"/>
        <v>0</v>
      </c>
      <c r="O196" s="166">
        <v>0</v>
      </c>
      <c r="P196" s="166">
        <v>0</v>
      </c>
      <c r="Q196" s="168">
        <f t="shared" si="76"/>
        <v>78.4</v>
      </c>
      <c r="R196" s="167">
        <v>1493.022223</v>
      </c>
      <c r="S196" s="167">
        <v>0</v>
      </c>
      <c r="T196" s="168">
        <f t="shared" si="77"/>
        <v>235.2</v>
      </c>
      <c r="U196" s="168">
        <f t="shared" si="78"/>
        <v>0</v>
      </c>
      <c r="V196" s="168">
        <f t="shared" si="79"/>
        <v>0</v>
      </c>
      <c r="W196" s="171">
        <f t="shared" si="80"/>
        <v>0</v>
      </c>
      <c r="X196" s="168">
        <v>0</v>
      </c>
      <c r="Y196" s="173">
        <v>0</v>
      </c>
      <c r="Z196" s="166">
        <v>0</v>
      </c>
      <c r="AA196" s="171"/>
      <c r="AB196" s="175">
        <v>0</v>
      </c>
      <c r="AC196" s="175">
        <v>0</v>
      </c>
      <c r="AD196" s="168">
        <f t="shared" si="81"/>
        <v>0</v>
      </c>
      <c r="AE196" s="171">
        <f t="shared" si="82"/>
        <v>0</v>
      </c>
      <c r="AF196" s="175">
        <v>0</v>
      </c>
      <c r="AG196" s="167">
        <v>0</v>
      </c>
      <c r="AH196" s="172">
        <v>0</v>
      </c>
      <c r="AI196" s="175">
        <v>0</v>
      </c>
      <c r="AJ196" s="171">
        <v>0</v>
      </c>
      <c r="AK196" s="175">
        <v>0</v>
      </c>
      <c r="AL196" s="171">
        <f t="shared" si="83"/>
        <v>0</v>
      </c>
      <c r="AM196" s="172">
        <v>0</v>
      </c>
      <c r="AN196" s="175">
        <v>0</v>
      </c>
      <c r="AO196" s="172">
        <v>0</v>
      </c>
      <c r="AP196" s="168">
        <f t="shared" si="84"/>
        <v>78.4</v>
      </c>
      <c r="AQ196" s="168">
        <f t="shared" si="90"/>
        <v>0.0784</v>
      </c>
      <c r="AR196" s="168">
        <f t="shared" si="87"/>
        <v>0.00112</v>
      </c>
      <c r="AS196" s="168">
        <f t="shared" si="91"/>
        <v>0.0784</v>
      </c>
      <c r="AT196" s="168">
        <f t="shared" si="88"/>
        <v>0.00142545454545455</v>
      </c>
      <c r="AU196" s="168">
        <f t="shared" si="92"/>
        <v>0.0392</v>
      </c>
      <c r="AV196" s="168">
        <f t="shared" si="89"/>
        <v>0.00049</v>
      </c>
      <c r="AW196" s="168">
        <f t="shared" si="85"/>
        <v>0</v>
      </c>
      <c r="AX196" s="176">
        <v>0</v>
      </c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58"/>
      <c r="BM196" s="158"/>
      <c r="BN196" s="171" t="s">
        <v>102</v>
      </c>
      <c r="BO196" s="171" t="s">
        <v>102</v>
      </c>
    </row>
    <row r="197" s="144" customFormat="1" ht="22.5" customHeight="1" spans="1:67">
      <c r="A197" s="165">
        <v>192</v>
      </c>
      <c r="B197" s="166" t="s">
        <v>120</v>
      </c>
      <c r="C197" s="166" t="s">
        <v>229</v>
      </c>
      <c r="D197" s="166" t="s">
        <v>102</v>
      </c>
      <c r="E197" s="166" t="s">
        <v>102</v>
      </c>
      <c r="F197" s="174">
        <v>38.76</v>
      </c>
      <c r="G197" s="168">
        <f t="shared" si="72"/>
        <v>45.1968866357069</v>
      </c>
      <c r="H197" s="168">
        <f t="shared" si="86"/>
        <v>1751.831326</v>
      </c>
      <c r="I197" s="174">
        <v>2</v>
      </c>
      <c r="J197" s="166">
        <v>3</v>
      </c>
      <c r="K197" s="170"/>
      <c r="L197" s="168">
        <f t="shared" si="73"/>
        <v>232.56</v>
      </c>
      <c r="M197" s="168">
        <f t="shared" si="74"/>
        <v>0</v>
      </c>
      <c r="N197" s="170">
        <f t="shared" si="75"/>
        <v>0</v>
      </c>
      <c r="O197" s="166">
        <v>0</v>
      </c>
      <c r="P197" s="166">
        <v>0</v>
      </c>
      <c r="Q197" s="168">
        <f t="shared" si="76"/>
        <v>77.52</v>
      </c>
      <c r="R197" s="167">
        <v>1751.831326</v>
      </c>
      <c r="S197" s="167">
        <v>0</v>
      </c>
      <c r="T197" s="168">
        <f t="shared" si="77"/>
        <v>232.56</v>
      </c>
      <c r="U197" s="168">
        <f t="shared" si="78"/>
        <v>0</v>
      </c>
      <c r="V197" s="168">
        <f t="shared" si="79"/>
        <v>0</v>
      </c>
      <c r="W197" s="171">
        <f t="shared" si="80"/>
        <v>0</v>
      </c>
      <c r="X197" s="168">
        <v>0</v>
      </c>
      <c r="Y197" s="173">
        <v>0</v>
      </c>
      <c r="Z197" s="166">
        <v>0</v>
      </c>
      <c r="AA197" s="171"/>
      <c r="AB197" s="175">
        <v>0</v>
      </c>
      <c r="AC197" s="175">
        <v>0</v>
      </c>
      <c r="AD197" s="168">
        <f t="shared" si="81"/>
        <v>0</v>
      </c>
      <c r="AE197" s="171">
        <f t="shared" si="82"/>
        <v>0</v>
      </c>
      <c r="AF197" s="175">
        <v>0</v>
      </c>
      <c r="AG197" s="167">
        <v>0</v>
      </c>
      <c r="AH197" s="172">
        <v>0</v>
      </c>
      <c r="AI197" s="175">
        <v>0</v>
      </c>
      <c r="AJ197" s="171">
        <v>0</v>
      </c>
      <c r="AK197" s="175">
        <v>0</v>
      </c>
      <c r="AL197" s="171">
        <f t="shared" si="83"/>
        <v>0</v>
      </c>
      <c r="AM197" s="172">
        <v>0</v>
      </c>
      <c r="AN197" s="175">
        <v>0</v>
      </c>
      <c r="AO197" s="172">
        <v>0</v>
      </c>
      <c r="AP197" s="168">
        <f t="shared" si="84"/>
        <v>77.52</v>
      </c>
      <c r="AQ197" s="168">
        <f t="shared" si="90"/>
        <v>0.07752</v>
      </c>
      <c r="AR197" s="168">
        <f t="shared" si="87"/>
        <v>0.00110742857142857</v>
      </c>
      <c r="AS197" s="168">
        <f t="shared" si="91"/>
        <v>0.07752</v>
      </c>
      <c r="AT197" s="168">
        <f t="shared" si="88"/>
        <v>0.00140945454545455</v>
      </c>
      <c r="AU197" s="168">
        <f t="shared" si="92"/>
        <v>0.03876</v>
      </c>
      <c r="AV197" s="168">
        <f t="shared" si="89"/>
        <v>0.0004845</v>
      </c>
      <c r="AW197" s="168">
        <f t="shared" si="85"/>
        <v>0</v>
      </c>
      <c r="AX197" s="176">
        <v>0</v>
      </c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58"/>
      <c r="BM197" s="158"/>
      <c r="BN197" s="171" t="s">
        <v>102</v>
      </c>
      <c r="BO197" s="171" t="s">
        <v>102</v>
      </c>
    </row>
    <row r="198" s="144" customFormat="1" ht="22.5" customHeight="1" spans="1:67">
      <c r="A198" s="165">
        <v>193</v>
      </c>
      <c r="B198" s="166" t="s">
        <v>120</v>
      </c>
      <c r="C198" s="166" t="s">
        <v>230</v>
      </c>
      <c r="D198" s="166" t="s">
        <v>102</v>
      </c>
      <c r="E198" s="166" t="s">
        <v>102</v>
      </c>
      <c r="F198" s="174">
        <v>52.23</v>
      </c>
      <c r="G198" s="168">
        <f t="shared" si="72"/>
        <v>55.0035283170592</v>
      </c>
      <c r="H198" s="168">
        <f t="shared" si="86"/>
        <v>2872.834284</v>
      </c>
      <c r="I198" s="174">
        <v>2</v>
      </c>
      <c r="J198" s="166">
        <v>3</v>
      </c>
      <c r="K198" s="170"/>
      <c r="L198" s="168">
        <f t="shared" si="73"/>
        <v>313.38</v>
      </c>
      <c r="M198" s="168">
        <f t="shared" si="74"/>
        <v>0</v>
      </c>
      <c r="N198" s="170">
        <f t="shared" si="75"/>
        <v>0</v>
      </c>
      <c r="O198" s="166">
        <v>0</v>
      </c>
      <c r="P198" s="166">
        <v>0</v>
      </c>
      <c r="Q198" s="168">
        <f t="shared" si="76"/>
        <v>104.46</v>
      </c>
      <c r="R198" s="167">
        <v>2872.834284</v>
      </c>
      <c r="S198" s="167">
        <v>0</v>
      </c>
      <c r="T198" s="168">
        <f t="shared" si="77"/>
        <v>313.38</v>
      </c>
      <c r="U198" s="168">
        <f t="shared" si="78"/>
        <v>0</v>
      </c>
      <c r="V198" s="168">
        <f t="shared" si="79"/>
        <v>0</v>
      </c>
      <c r="W198" s="171">
        <f t="shared" si="80"/>
        <v>0</v>
      </c>
      <c r="X198" s="168">
        <v>0</v>
      </c>
      <c r="Y198" s="173">
        <v>0</v>
      </c>
      <c r="Z198" s="166">
        <v>0</v>
      </c>
      <c r="AA198" s="171"/>
      <c r="AB198" s="175">
        <v>0</v>
      </c>
      <c r="AC198" s="175">
        <v>0</v>
      </c>
      <c r="AD198" s="168">
        <f t="shared" si="81"/>
        <v>0</v>
      </c>
      <c r="AE198" s="171">
        <f t="shared" si="82"/>
        <v>0</v>
      </c>
      <c r="AF198" s="175">
        <v>0</v>
      </c>
      <c r="AG198" s="167">
        <v>0</v>
      </c>
      <c r="AH198" s="172">
        <v>0</v>
      </c>
      <c r="AI198" s="175">
        <v>0</v>
      </c>
      <c r="AJ198" s="171">
        <v>0</v>
      </c>
      <c r="AK198" s="175">
        <v>0</v>
      </c>
      <c r="AL198" s="171">
        <f t="shared" si="83"/>
        <v>0</v>
      </c>
      <c r="AM198" s="172">
        <v>0</v>
      </c>
      <c r="AN198" s="175">
        <v>0</v>
      </c>
      <c r="AO198" s="172">
        <v>0</v>
      </c>
      <c r="AP198" s="168">
        <f t="shared" si="84"/>
        <v>104.46</v>
      </c>
      <c r="AQ198" s="168">
        <f t="shared" si="90"/>
        <v>0.10446</v>
      </c>
      <c r="AR198" s="168">
        <f t="shared" si="87"/>
        <v>0.00149228571428571</v>
      </c>
      <c r="AS198" s="168">
        <f t="shared" si="91"/>
        <v>0.10446</v>
      </c>
      <c r="AT198" s="168">
        <f t="shared" si="88"/>
        <v>0.00189927272727273</v>
      </c>
      <c r="AU198" s="168">
        <f t="shared" si="92"/>
        <v>0.05223</v>
      </c>
      <c r="AV198" s="168">
        <f t="shared" si="89"/>
        <v>0.000652875</v>
      </c>
      <c r="AW198" s="168">
        <f t="shared" si="85"/>
        <v>0</v>
      </c>
      <c r="AX198" s="176">
        <v>0</v>
      </c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58"/>
      <c r="BM198" s="158"/>
      <c r="BN198" s="171" t="s">
        <v>102</v>
      </c>
      <c r="BO198" s="171" t="s">
        <v>102</v>
      </c>
    </row>
    <row r="199" s="144" customFormat="1" ht="22.5" customHeight="1" spans="1:67">
      <c r="A199" s="165">
        <v>194</v>
      </c>
      <c r="B199" s="166" t="s">
        <v>120</v>
      </c>
      <c r="C199" s="166" t="s">
        <v>231</v>
      </c>
      <c r="D199" s="166" t="s">
        <v>102</v>
      </c>
      <c r="E199" s="166" t="s">
        <v>102</v>
      </c>
      <c r="F199" s="174">
        <v>24.63</v>
      </c>
      <c r="G199" s="168">
        <f t="shared" si="72"/>
        <v>57.9360524969549</v>
      </c>
      <c r="H199" s="168">
        <f t="shared" si="86"/>
        <v>1426.964973</v>
      </c>
      <c r="I199" s="174">
        <v>2</v>
      </c>
      <c r="J199" s="166">
        <v>3</v>
      </c>
      <c r="K199" s="170"/>
      <c r="L199" s="168">
        <f t="shared" si="73"/>
        <v>147.78</v>
      </c>
      <c r="M199" s="168">
        <f t="shared" si="74"/>
        <v>0</v>
      </c>
      <c r="N199" s="170">
        <f t="shared" si="75"/>
        <v>0</v>
      </c>
      <c r="O199" s="166">
        <v>0</v>
      </c>
      <c r="P199" s="166">
        <v>0</v>
      </c>
      <c r="Q199" s="168">
        <f t="shared" si="76"/>
        <v>49.26</v>
      </c>
      <c r="R199" s="167">
        <v>1426.964973</v>
      </c>
      <c r="S199" s="167">
        <v>0</v>
      </c>
      <c r="T199" s="168">
        <f t="shared" si="77"/>
        <v>147.78</v>
      </c>
      <c r="U199" s="168">
        <f t="shared" si="78"/>
        <v>0</v>
      </c>
      <c r="V199" s="168">
        <f t="shared" si="79"/>
        <v>0</v>
      </c>
      <c r="W199" s="171">
        <f t="shared" si="80"/>
        <v>0</v>
      </c>
      <c r="X199" s="168">
        <v>0</v>
      </c>
      <c r="Y199" s="173">
        <v>0</v>
      </c>
      <c r="Z199" s="166">
        <v>0</v>
      </c>
      <c r="AA199" s="171"/>
      <c r="AB199" s="175">
        <v>0</v>
      </c>
      <c r="AC199" s="175">
        <v>0</v>
      </c>
      <c r="AD199" s="168">
        <f t="shared" si="81"/>
        <v>0</v>
      </c>
      <c r="AE199" s="171">
        <f t="shared" si="82"/>
        <v>0</v>
      </c>
      <c r="AF199" s="175">
        <v>0</v>
      </c>
      <c r="AG199" s="167">
        <v>0</v>
      </c>
      <c r="AH199" s="172">
        <v>0</v>
      </c>
      <c r="AI199" s="175">
        <v>0</v>
      </c>
      <c r="AJ199" s="171">
        <v>0</v>
      </c>
      <c r="AK199" s="175">
        <v>0</v>
      </c>
      <c r="AL199" s="171">
        <f t="shared" si="83"/>
        <v>0</v>
      </c>
      <c r="AM199" s="172">
        <v>0</v>
      </c>
      <c r="AN199" s="175">
        <v>0</v>
      </c>
      <c r="AO199" s="172">
        <v>0</v>
      </c>
      <c r="AP199" s="168">
        <f t="shared" si="84"/>
        <v>49.26</v>
      </c>
      <c r="AQ199" s="168">
        <f t="shared" si="90"/>
        <v>0.04926</v>
      </c>
      <c r="AR199" s="168">
        <f t="shared" si="87"/>
        <v>0.000703714285714286</v>
      </c>
      <c r="AS199" s="168">
        <f t="shared" si="91"/>
        <v>0.04926</v>
      </c>
      <c r="AT199" s="168">
        <f t="shared" si="88"/>
        <v>0.000895636363636364</v>
      </c>
      <c r="AU199" s="168">
        <f t="shared" si="92"/>
        <v>0.02463</v>
      </c>
      <c r="AV199" s="168">
        <f t="shared" si="89"/>
        <v>0.000307875</v>
      </c>
      <c r="AW199" s="168">
        <f t="shared" si="85"/>
        <v>0</v>
      </c>
      <c r="AX199" s="176">
        <v>0</v>
      </c>
      <c r="AY199" s="168"/>
      <c r="AZ199" s="168"/>
      <c r="BA199" s="168"/>
      <c r="BB199" s="168"/>
      <c r="BC199" s="168"/>
      <c r="BD199" s="168"/>
      <c r="BE199" s="168"/>
      <c r="BF199" s="168"/>
      <c r="BG199" s="168"/>
      <c r="BH199" s="168"/>
      <c r="BI199" s="168"/>
      <c r="BJ199" s="168"/>
      <c r="BK199" s="168"/>
      <c r="BL199" s="158"/>
      <c r="BM199" s="158"/>
      <c r="BN199" s="171" t="s">
        <v>102</v>
      </c>
      <c r="BO199" s="171" t="s">
        <v>102</v>
      </c>
    </row>
    <row r="200" s="144" customFormat="1" ht="22.5" customHeight="1" spans="1:67">
      <c r="A200" s="165">
        <v>195</v>
      </c>
      <c r="B200" s="166" t="s">
        <v>120</v>
      </c>
      <c r="C200" s="166" t="s">
        <v>232</v>
      </c>
      <c r="D200" s="166" t="s">
        <v>102</v>
      </c>
      <c r="E200" s="166" t="s">
        <v>102</v>
      </c>
      <c r="F200" s="174">
        <v>42.56</v>
      </c>
      <c r="G200" s="168">
        <f t="shared" si="72"/>
        <v>50.0645339050752</v>
      </c>
      <c r="H200" s="168">
        <f t="shared" si="86"/>
        <v>2130.746563</v>
      </c>
      <c r="I200" s="174">
        <v>2</v>
      </c>
      <c r="J200" s="166">
        <v>3</v>
      </c>
      <c r="K200" s="170"/>
      <c r="L200" s="168">
        <f t="shared" si="73"/>
        <v>255.36</v>
      </c>
      <c r="M200" s="168">
        <f t="shared" si="74"/>
        <v>0</v>
      </c>
      <c r="N200" s="170">
        <f t="shared" si="75"/>
        <v>0</v>
      </c>
      <c r="O200" s="166">
        <v>0</v>
      </c>
      <c r="P200" s="166">
        <v>0</v>
      </c>
      <c r="Q200" s="168">
        <f t="shared" si="76"/>
        <v>85.12</v>
      </c>
      <c r="R200" s="167">
        <v>2130.746563</v>
      </c>
      <c r="S200" s="167">
        <v>0</v>
      </c>
      <c r="T200" s="168">
        <f t="shared" si="77"/>
        <v>255.36</v>
      </c>
      <c r="U200" s="168">
        <f t="shared" si="78"/>
        <v>0</v>
      </c>
      <c r="V200" s="168">
        <f t="shared" si="79"/>
        <v>0</v>
      </c>
      <c r="W200" s="171">
        <f t="shared" si="80"/>
        <v>0</v>
      </c>
      <c r="X200" s="168">
        <v>0</v>
      </c>
      <c r="Y200" s="173">
        <v>0</v>
      </c>
      <c r="Z200" s="166">
        <v>0</v>
      </c>
      <c r="AA200" s="171"/>
      <c r="AB200" s="175">
        <v>0</v>
      </c>
      <c r="AC200" s="175">
        <v>0</v>
      </c>
      <c r="AD200" s="168">
        <f t="shared" si="81"/>
        <v>0</v>
      </c>
      <c r="AE200" s="171">
        <f t="shared" si="82"/>
        <v>0</v>
      </c>
      <c r="AF200" s="175">
        <v>0</v>
      </c>
      <c r="AG200" s="167">
        <v>0</v>
      </c>
      <c r="AH200" s="172">
        <v>0</v>
      </c>
      <c r="AI200" s="175">
        <v>0</v>
      </c>
      <c r="AJ200" s="171">
        <v>0</v>
      </c>
      <c r="AK200" s="175">
        <v>0</v>
      </c>
      <c r="AL200" s="171">
        <f t="shared" si="83"/>
        <v>0</v>
      </c>
      <c r="AM200" s="172">
        <v>0</v>
      </c>
      <c r="AN200" s="175">
        <v>0</v>
      </c>
      <c r="AO200" s="172">
        <v>0</v>
      </c>
      <c r="AP200" s="168">
        <f t="shared" si="84"/>
        <v>85.12</v>
      </c>
      <c r="AQ200" s="168">
        <f t="shared" si="90"/>
        <v>0.08512</v>
      </c>
      <c r="AR200" s="168">
        <f t="shared" si="87"/>
        <v>0.001216</v>
      </c>
      <c r="AS200" s="168">
        <f t="shared" si="91"/>
        <v>0.08512</v>
      </c>
      <c r="AT200" s="168">
        <f t="shared" si="88"/>
        <v>0.00154763636363636</v>
      </c>
      <c r="AU200" s="168">
        <f t="shared" si="92"/>
        <v>0.04256</v>
      </c>
      <c r="AV200" s="168">
        <f t="shared" si="89"/>
        <v>0.000532</v>
      </c>
      <c r="AW200" s="168">
        <f t="shared" si="85"/>
        <v>0</v>
      </c>
      <c r="AX200" s="176">
        <v>0</v>
      </c>
      <c r="AY200" s="168"/>
      <c r="AZ200" s="168"/>
      <c r="BA200" s="168"/>
      <c r="BB200" s="168"/>
      <c r="BC200" s="168"/>
      <c r="BD200" s="168"/>
      <c r="BE200" s="168"/>
      <c r="BF200" s="168"/>
      <c r="BG200" s="168"/>
      <c r="BH200" s="168"/>
      <c r="BI200" s="168"/>
      <c r="BJ200" s="168"/>
      <c r="BK200" s="168"/>
      <c r="BL200" s="158"/>
      <c r="BM200" s="158"/>
      <c r="BN200" s="171" t="s">
        <v>102</v>
      </c>
      <c r="BO200" s="171" t="s">
        <v>102</v>
      </c>
    </row>
    <row r="201" s="144" customFormat="1" ht="22.5" customHeight="1" spans="1:67">
      <c r="A201" s="165">
        <v>196</v>
      </c>
      <c r="B201" s="166" t="s">
        <v>120</v>
      </c>
      <c r="C201" s="166" t="s">
        <v>120</v>
      </c>
      <c r="D201" s="166" t="s">
        <v>99</v>
      </c>
      <c r="E201" s="166" t="s">
        <v>125</v>
      </c>
      <c r="F201" s="174">
        <v>744.59</v>
      </c>
      <c r="G201" s="168">
        <f t="shared" si="72"/>
        <v>66.0320715400422</v>
      </c>
      <c r="H201" s="168">
        <f t="shared" si="86"/>
        <v>49166.820148</v>
      </c>
      <c r="I201" s="174">
        <v>2</v>
      </c>
      <c r="J201" s="166">
        <v>3</v>
      </c>
      <c r="K201" s="170"/>
      <c r="L201" s="168">
        <f t="shared" si="73"/>
        <v>19471.740395</v>
      </c>
      <c r="M201" s="168">
        <f t="shared" si="74"/>
        <v>5347.477776</v>
      </c>
      <c r="N201" s="170">
        <f t="shared" si="75"/>
        <v>4</v>
      </c>
      <c r="O201" s="166">
        <v>4</v>
      </c>
      <c r="P201" s="166">
        <v>0</v>
      </c>
      <c r="Q201" s="168">
        <f t="shared" si="76"/>
        <v>2978.36</v>
      </c>
      <c r="R201" s="167">
        <v>19504.757006</v>
      </c>
      <c r="S201" s="167">
        <v>0</v>
      </c>
      <c r="T201" s="168">
        <f t="shared" si="77"/>
        <v>8935.08</v>
      </c>
      <c r="U201" s="168">
        <f t="shared" si="78"/>
        <v>0</v>
      </c>
      <c r="V201" s="168">
        <f t="shared" si="79"/>
        <v>5347.477776</v>
      </c>
      <c r="W201" s="171">
        <f t="shared" si="80"/>
        <v>6</v>
      </c>
      <c r="X201" s="168">
        <v>0</v>
      </c>
      <c r="Y201" s="173">
        <v>5189.182619</v>
      </c>
      <c r="Z201" s="166">
        <v>2</v>
      </c>
      <c r="AA201" s="171"/>
      <c r="AB201" s="175">
        <v>5347.477776</v>
      </c>
      <c r="AC201" s="175">
        <v>0</v>
      </c>
      <c r="AD201" s="168">
        <f t="shared" si="81"/>
        <v>0</v>
      </c>
      <c r="AE201" s="171">
        <f t="shared" si="82"/>
        <v>30.040187</v>
      </c>
      <c r="AF201" s="175">
        <v>30.040187</v>
      </c>
      <c r="AG201" s="167">
        <v>0</v>
      </c>
      <c r="AH201" s="172">
        <v>0</v>
      </c>
      <c r="AI201" s="175">
        <v>0</v>
      </c>
      <c r="AJ201" s="171">
        <v>0</v>
      </c>
      <c r="AK201" s="175">
        <v>0</v>
      </c>
      <c r="AL201" s="171">
        <f t="shared" si="83"/>
        <v>19125.402747</v>
      </c>
      <c r="AM201" s="172">
        <v>1582.15821</v>
      </c>
      <c r="AN201" s="175">
        <v>1824.442133</v>
      </c>
      <c r="AO201" s="172">
        <v>15718.802404</v>
      </c>
      <c r="AP201" s="168">
        <f t="shared" si="84"/>
        <v>1489.18</v>
      </c>
      <c r="AQ201" s="168">
        <f t="shared" si="90"/>
        <v>2.97836</v>
      </c>
      <c r="AR201" s="168">
        <f t="shared" si="87"/>
        <v>0.042548</v>
      </c>
      <c r="AS201" s="168">
        <f t="shared" si="91"/>
        <v>2.97836</v>
      </c>
      <c r="AT201" s="168">
        <f t="shared" si="88"/>
        <v>0.054152</v>
      </c>
      <c r="AU201" s="168">
        <f t="shared" si="92"/>
        <v>1.48918</v>
      </c>
      <c r="AV201" s="168">
        <f t="shared" si="89"/>
        <v>0.01861475</v>
      </c>
      <c r="AW201" s="168">
        <f t="shared" si="85"/>
        <v>2.97836</v>
      </c>
      <c r="AX201" s="176">
        <v>4</v>
      </c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58"/>
      <c r="BM201" s="158"/>
      <c r="BN201" s="171" t="s">
        <v>102</v>
      </c>
      <c r="BO201" s="171" t="s">
        <v>102</v>
      </c>
    </row>
    <row r="202" s="144" customFormat="1" ht="22.5" customHeight="1" spans="1:67">
      <c r="A202" s="165">
        <v>197</v>
      </c>
      <c r="B202" s="177" t="s">
        <v>120</v>
      </c>
      <c r="C202" s="177" t="s">
        <v>120</v>
      </c>
      <c r="D202" s="177" t="s">
        <v>105</v>
      </c>
      <c r="E202" s="177" t="s">
        <v>165</v>
      </c>
      <c r="F202" s="177">
        <v>1539.36</v>
      </c>
      <c r="G202" s="168">
        <f t="shared" ref="G202:G211" si="93">H202/F202</f>
        <v>44.9950304022451</v>
      </c>
      <c r="H202" s="168">
        <f t="shared" ref="H202:H211" si="94">R202+Y202+AB202+AD202+AJ202+AK202+AL202+S202</f>
        <v>69263.55</v>
      </c>
      <c r="I202" s="174">
        <v>2</v>
      </c>
      <c r="J202" s="166">
        <v>3</v>
      </c>
      <c r="K202" s="170"/>
      <c r="L202" s="168">
        <f t="shared" ref="L202:L211" si="95">T202+U202+Y202+AB202+AD202</f>
        <v>25241.25</v>
      </c>
      <c r="M202" s="168">
        <f t="shared" ref="M202:M211" si="96">U202+X202+AB202+AD202</f>
        <v>6768.93</v>
      </c>
      <c r="N202" s="170">
        <f t="shared" ref="N202:N211" si="97">O202+P202</f>
        <v>4</v>
      </c>
      <c r="O202" s="177">
        <v>4</v>
      </c>
      <c r="P202" s="177">
        <v>0</v>
      </c>
      <c r="Q202" s="168">
        <f t="shared" ref="Q202:Q211" si="98">F202*IF(N202=4,4,IF(N202=6,6,2))</f>
        <v>6157.44</v>
      </c>
      <c r="R202" s="177">
        <v>43279.36</v>
      </c>
      <c r="S202" s="167">
        <v>0</v>
      </c>
      <c r="T202" s="168">
        <f t="shared" ref="T202:T211" si="99">Q202*3*IF(I202=4,0,1)</f>
        <v>18472.32</v>
      </c>
      <c r="U202" s="168">
        <f t="shared" ref="U202:U211" si="100">R202*IF(I202=4,1,0)</f>
        <v>0</v>
      </c>
      <c r="V202" s="168">
        <f t="shared" ref="V202:V211" si="101">U202+X202+AB202+AD202+AJ202</f>
        <v>6768.93</v>
      </c>
      <c r="W202" s="171">
        <f t="shared" ref="W202:W211" si="102">Z202*3</f>
        <v>0</v>
      </c>
      <c r="X202" s="168">
        <v>0</v>
      </c>
      <c r="Y202" s="173">
        <v>0</v>
      </c>
      <c r="Z202" s="166">
        <v>0</v>
      </c>
      <c r="AA202" s="171"/>
      <c r="AB202" s="177">
        <v>6768.93</v>
      </c>
      <c r="AC202" s="175">
        <v>0</v>
      </c>
      <c r="AD202" s="168">
        <f t="shared" ref="AD202:AD211" si="103">AC202*2</f>
        <v>0</v>
      </c>
      <c r="AE202" s="171">
        <f t="shared" ref="AE202:AE211" si="104">AF202+AG202+AH202+AI202</f>
        <v>67.5</v>
      </c>
      <c r="AF202" s="177">
        <v>67.5</v>
      </c>
      <c r="AG202" s="167">
        <v>0</v>
      </c>
      <c r="AH202" s="172">
        <v>0</v>
      </c>
      <c r="AI202" s="175">
        <v>0</v>
      </c>
      <c r="AJ202" s="171">
        <v>0</v>
      </c>
      <c r="AK202" s="175">
        <v>0</v>
      </c>
      <c r="AL202" s="171">
        <f t="shared" ref="AL202:AL211" si="105">AM202+AN202+AO202</f>
        <v>19215.26</v>
      </c>
      <c r="AM202" s="177">
        <v>3132.97</v>
      </c>
      <c r="AN202" s="177">
        <v>0</v>
      </c>
      <c r="AO202" s="177">
        <v>16082.29</v>
      </c>
      <c r="AP202" s="168">
        <f t="shared" ref="AP202:AP211" si="106">F202*2</f>
        <v>3078.72</v>
      </c>
      <c r="AQ202" s="168">
        <f t="shared" si="90"/>
        <v>6.15744</v>
      </c>
      <c r="AR202" s="168">
        <f t="shared" si="87"/>
        <v>0.0879634285714286</v>
      </c>
      <c r="AS202" s="168">
        <f t="shared" si="91"/>
        <v>6.15744</v>
      </c>
      <c r="AT202" s="168">
        <f t="shared" si="88"/>
        <v>0.111953454545455</v>
      </c>
      <c r="AU202" s="168">
        <f t="shared" si="92"/>
        <v>3.07872</v>
      </c>
      <c r="AV202" s="168">
        <f t="shared" si="89"/>
        <v>0.038484</v>
      </c>
      <c r="AW202" s="168">
        <f t="shared" ref="AW202:AW211" si="107">F202*Z202/1000*2</f>
        <v>0</v>
      </c>
      <c r="AX202" s="176">
        <v>0</v>
      </c>
      <c r="AY202" s="168"/>
      <c r="AZ202" s="168"/>
      <c r="BA202" s="168"/>
      <c r="BB202" s="168"/>
      <c r="BC202" s="168"/>
      <c r="BD202" s="168"/>
      <c r="BE202" s="168"/>
      <c r="BF202" s="168"/>
      <c r="BG202" s="168"/>
      <c r="BH202" s="168"/>
      <c r="BI202" s="168"/>
      <c r="BJ202" s="168"/>
      <c r="BK202" s="168"/>
      <c r="BL202" s="158"/>
      <c r="BM202" s="158"/>
      <c r="BN202" s="171"/>
      <c r="BO202" s="171"/>
    </row>
    <row r="203" s="144" customFormat="1" ht="22.5" customHeight="1" spans="1:67">
      <c r="A203" s="165">
        <v>198</v>
      </c>
      <c r="B203" s="177"/>
      <c r="C203" s="177" t="s">
        <v>233</v>
      </c>
      <c r="D203" s="177" t="s">
        <v>234</v>
      </c>
      <c r="E203" s="177" t="s">
        <v>187</v>
      </c>
      <c r="F203" s="177">
        <v>390.27</v>
      </c>
      <c r="G203" s="168">
        <f t="shared" si="93"/>
        <v>51</v>
      </c>
      <c r="H203" s="168">
        <f t="shared" si="94"/>
        <v>19903.77</v>
      </c>
      <c r="I203" s="174">
        <v>2</v>
      </c>
      <c r="J203" s="166">
        <v>3</v>
      </c>
      <c r="K203" s="170"/>
      <c r="L203" s="168">
        <f t="shared" si="95"/>
        <v>7024.86</v>
      </c>
      <c r="M203" s="168">
        <f t="shared" si="96"/>
        <v>1951.35</v>
      </c>
      <c r="N203" s="170">
        <f t="shared" si="97"/>
        <v>2</v>
      </c>
      <c r="O203" s="177">
        <v>2</v>
      </c>
      <c r="P203" s="177">
        <v>0</v>
      </c>
      <c r="Q203" s="168">
        <f t="shared" si="98"/>
        <v>780.54</v>
      </c>
      <c r="R203" s="177">
        <f>390.27*20</f>
        <v>7805.4</v>
      </c>
      <c r="S203" s="167">
        <v>0</v>
      </c>
      <c r="T203" s="168">
        <f t="shared" si="99"/>
        <v>2341.62</v>
      </c>
      <c r="U203" s="168">
        <f t="shared" si="100"/>
        <v>0</v>
      </c>
      <c r="V203" s="168">
        <f t="shared" si="101"/>
        <v>1951.35</v>
      </c>
      <c r="W203" s="171">
        <f t="shared" si="102"/>
        <v>6</v>
      </c>
      <c r="X203" s="168">
        <v>0</v>
      </c>
      <c r="Y203" s="173">
        <f>390.27*3.5*2</f>
        <v>2731.89</v>
      </c>
      <c r="Z203" s="166">
        <v>2</v>
      </c>
      <c r="AA203" s="171"/>
      <c r="AB203" s="177">
        <f>390.27*2.5*2</f>
        <v>1951.35</v>
      </c>
      <c r="AC203" s="175">
        <v>0</v>
      </c>
      <c r="AD203" s="168">
        <f t="shared" si="103"/>
        <v>0</v>
      </c>
      <c r="AE203" s="171">
        <f t="shared" si="104"/>
        <v>0</v>
      </c>
      <c r="AF203" s="175">
        <v>0</v>
      </c>
      <c r="AG203" s="167">
        <v>0</v>
      </c>
      <c r="AH203" s="172">
        <v>0</v>
      </c>
      <c r="AI203" s="175">
        <v>0</v>
      </c>
      <c r="AJ203" s="171">
        <v>0</v>
      </c>
      <c r="AK203" s="175">
        <v>0</v>
      </c>
      <c r="AL203" s="171">
        <f t="shared" si="105"/>
        <v>7415.13</v>
      </c>
      <c r="AM203" s="171">
        <v>0</v>
      </c>
      <c r="AN203" s="177">
        <f>390.27*1.5*2</f>
        <v>1170.81</v>
      </c>
      <c r="AO203" s="177">
        <f>390.27*8*2</f>
        <v>6244.32</v>
      </c>
      <c r="AP203" s="168">
        <f t="shared" si="106"/>
        <v>780.54</v>
      </c>
      <c r="AQ203" s="168">
        <f t="shared" si="90"/>
        <v>0.78054</v>
      </c>
      <c r="AR203" s="168">
        <f t="shared" si="87"/>
        <v>0.0111505714285714</v>
      </c>
      <c r="AS203" s="168">
        <f t="shared" si="91"/>
        <v>0.78054</v>
      </c>
      <c r="AT203" s="168">
        <f t="shared" si="88"/>
        <v>0.0141916363636364</v>
      </c>
      <c r="AU203" s="168">
        <f t="shared" si="92"/>
        <v>0.39027</v>
      </c>
      <c r="AV203" s="168">
        <f t="shared" si="89"/>
        <v>0.004878375</v>
      </c>
      <c r="AW203" s="168">
        <f t="shared" si="107"/>
        <v>1.56108</v>
      </c>
      <c r="AX203" s="176">
        <v>0</v>
      </c>
      <c r="AY203" s="168"/>
      <c r="AZ203" s="168"/>
      <c r="BA203" s="168"/>
      <c r="BB203" s="168"/>
      <c r="BC203" s="168"/>
      <c r="BD203" s="168"/>
      <c r="BE203" s="168"/>
      <c r="BF203" s="168"/>
      <c r="BG203" s="168"/>
      <c r="BH203" s="168"/>
      <c r="BI203" s="168"/>
      <c r="BJ203" s="168"/>
      <c r="BK203" s="168"/>
      <c r="BL203" s="158"/>
      <c r="BM203" s="158"/>
      <c r="BN203" s="171"/>
      <c r="BO203" s="171"/>
    </row>
    <row r="204" s="144" customFormat="1" ht="22.5" customHeight="1" spans="1:67">
      <c r="A204" s="165">
        <v>199</v>
      </c>
      <c r="B204" s="166" t="s">
        <v>188</v>
      </c>
      <c r="C204" s="166" t="s">
        <v>188</v>
      </c>
      <c r="D204" s="166" t="s">
        <v>187</v>
      </c>
      <c r="E204" s="166" t="s">
        <v>105</v>
      </c>
      <c r="F204" s="174">
        <v>402.66</v>
      </c>
      <c r="G204" s="168">
        <f t="shared" si="93"/>
        <v>32.6463145954403</v>
      </c>
      <c r="H204" s="168">
        <f t="shared" si="94"/>
        <v>13145.365035</v>
      </c>
      <c r="I204" s="174">
        <v>2</v>
      </c>
      <c r="J204" s="166">
        <v>3</v>
      </c>
      <c r="K204" s="170"/>
      <c r="L204" s="168">
        <f t="shared" si="95"/>
        <v>7674.858368</v>
      </c>
      <c r="M204" s="168">
        <f t="shared" si="96"/>
        <v>2486.473045</v>
      </c>
      <c r="N204" s="170">
        <f t="shared" si="97"/>
        <v>2</v>
      </c>
      <c r="O204" s="166">
        <v>2</v>
      </c>
      <c r="P204" s="166">
        <v>0</v>
      </c>
      <c r="Q204" s="168">
        <f t="shared" si="98"/>
        <v>805.32</v>
      </c>
      <c r="R204" s="167">
        <v>6684.267341</v>
      </c>
      <c r="S204" s="167">
        <v>0</v>
      </c>
      <c r="T204" s="168">
        <f t="shared" si="99"/>
        <v>2415.96</v>
      </c>
      <c r="U204" s="168">
        <f t="shared" si="100"/>
        <v>0</v>
      </c>
      <c r="V204" s="168">
        <f t="shared" si="101"/>
        <v>2486.473045</v>
      </c>
      <c r="W204" s="171">
        <f t="shared" si="102"/>
        <v>6</v>
      </c>
      <c r="X204" s="168">
        <v>0</v>
      </c>
      <c r="Y204" s="173">
        <v>2772.425323</v>
      </c>
      <c r="Z204" s="166">
        <v>2</v>
      </c>
      <c r="AA204" s="171"/>
      <c r="AB204" s="175">
        <v>2486.473045</v>
      </c>
      <c r="AC204" s="175">
        <v>0</v>
      </c>
      <c r="AD204" s="168">
        <f t="shared" si="103"/>
        <v>0</v>
      </c>
      <c r="AE204" s="171">
        <f t="shared" si="104"/>
        <v>0</v>
      </c>
      <c r="AF204" s="175">
        <v>0</v>
      </c>
      <c r="AG204" s="167">
        <v>0</v>
      </c>
      <c r="AH204" s="172">
        <v>0</v>
      </c>
      <c r="AI204" s="175">
        <v>0</v>
      </c>
      <c r="AJ204" s="171">
        <v>0</v>
      </c>
      <c r="AK204" s="175">
        <v>0</v>
      </c>
      <c r="AL204" s="171">
        <f t="shared" si="105"/>
        <v>1202.199326</v>
      </c>
      <c r="AM204" s="172">
        <v>0</v>
      </c>
      <c r="AN204" s="175">
        <v>1202.199326</v>
      </c>
      <c r="AO204" s="172">
        <v>0</v>
      </c>
      <c r="AP204" s="168">
        <f t="shared" si="106"/>
        <v>805.32</v>
      </c>
      <c r="AQ204" s="168">
        <f t="shared" si="90"/>
        <v>0.80532</v>
      </c>
      <c r="AR204" s="168">
        <f t="shared" si="87"/>
        <v>0.0115045714285714</v>
      </c>
      <c r="AS204" s="168">
        <f t="shared" si="91"/>
        <v>0.80532</v>
      </c>
      <c r="AT204" s="168">
        <f t="shared" si="88"/>
        <v>0.0146421818181818</v>
      </c>
      <c r="AU204" s="168">
        <f t="shared" si="92"/>
        <v>0.40266</v>
      </c>
      <c r="AV204" s="168">
        <f t="shared" si="89"/>
        <v>0.00503325</v>
      </c>
      <c r="AW204" s="168">
        <f t="shared" si="107"/>
        <v>1.61064</v>
      </c>
      <c r="AX204" s="176">
        <v>0</v>
      </c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58"/>
      <c r="BM204" s="158"/>
      <c r="BN204" s="171" t="s">
        <v>102</v>
      </c>
      <c r="BO204" s="171" t="s">
        <v>102</v>
      </c>
    </row>
    <row r="205" s="144" customFormat="1" ht="22.5" customHeight="1" spans="1:67">
      <c r="A205" s="165">
        <v>200</v>
      </c>
      <c r="B205" s="166" t="s">
        <v>188</v>
      </c>
      <c r="C205" s="166" t="s">
        <v>188</v>
      </c>
      <c r="D205" s="166" t="s">
        <v>105</v>
      </c>
      <c r="E205" s="166" t="s">
        <v>106</v>
      </c>
      <c r="F205" s="174">
        <v>230.55</v>
      </c>
      <c r="G205" s="168">
        <f t="shared" si="93"/>
        <v>51.5454401995229</v>
      </c>
      <c r="H205" s="168">
        <f t="shared" si="94"/>
        <v>11883.801238</v>
      </c>
      <c r="I205" s="174">
        <v>2</v>
      </c>
      <c r="J205" s="166">
        <v>3</v>
      </c>
      <c r="K205" s="170"/>
      <c r="L205" s="168">
        <f t="shared" si="95"/>
        <v>4236.162204</v>
      </c>
      <c r="M205" s="168">
        <f t="shared" si="96"/>
        <v>1175.27684</v>
      </c>
      <c r="N205" s="170">
        <f t="shared" si="97"/>
        <v>2</v>
      </c>
      <c r="O205" s="166">
        <v>2</v>
      </c>
      <c r="P205" s="166">
        <v>0</v>
      </c>
      <c r="Q205" s="168">
        <f t="shared" si="98"/>
        <v>461.1</v>
      </c>
      <c r="R205" s="167">
        <v>3903.743349</v>
      </c>
      <c r="S205" s="167">
        <v>0</v>
      </c>
      <c r="T205" s="168">
        <f t="shared" si="99"/>
        <v>1383.3</v>
      </c>
      <c r="U205" s="168">
        <f t="shared" si="100"/>
        <v>0</v>
      </c>
      <c r="V205" s="168">
        <f t="shared" si="101"/>
        <v>1175.27684</v>
      </c>
      <c r="W205" s="171">
        <f t="shared" si="102"/>
        <v>6</v>
      </c>
      <c r="X205" s="168">
        <v>0</v>
      </c>
      <c r="Y205" s="173">
        <v>1677.585364</v>
      </c>
      <c r="Z205" s="166">
        <v>2</v>
      </c>
      <c r="AA205" s="171"/>
      <c r="AB205" s="175">
        <v>1175.27684</v>
      </c>
      <c r="AC205" s="175">
        <v>0</v>
      </c>
      <c r="AD205" s="168">
        <f t="shared" si="103"/>
        <v>0</v>
      </c>
      <c r="AE205" s="171">
        <f t="shared" si="104"/>
        <v>0</v>
      </c>
      <c r="AF205" s="175">
        <v>0</v>
      </c>
      <c r="AG205" s="167">
        <v>0</v>
      </c>
      <c r="AH205" s="172">
        <v>0</v>
      </c>
      <c r="AI205" s="175">
        <v>0</v>
      </c>
      <c r="AJ205" s="171">
        <v>0</v>
      </c>
      <c r="AK205" s="175">
        <v>0</v>
      </c>
      <c r="AL205" s="171">
        <f t="shared" si="105"/>
        <v>5127.195685</v>
      </c>
      <c r="AM205" s="172">
        <v>0</v>
      </c>
      <c r="AN205" s="175">
        <v>647.707111</v>
      </c>
      <c r="AO205" s="172">
        <v>4479.488574</v>
      </c>
      <c r="AP205" s="168">
        <f t="shared" si="106"/>
        <v>461.1</v>
      </c>
      <c r="AQ205" s="168">
        <f t="shared" si="90"/>
        <v>0.4611</v>
      </c>
      <c r="AR205" s="168">
        <f t="shared" si="87"/>
        <v>0.00658714285714286</v>
      </c>
      <c r="AS205" s="168">
        <f t="shared" si="91"/>
        <v>0.4611</v>
      </c>
      <c r="AT205" s="168">
        <f t="shared" si="88"/>
        <v>0.00838363636363636</v>
      </c>
      <c r="AU205" s="168">
        <f t="shared" si="92"/>
        <v>0.23055</v>
      </c>
      <c r="AV205" s="168">
        <f t="shared" si="89"/>
        <v>0.002881875</v>
      </c>
      <c r="AW205" s="168">
        <f t="shared" si="107"/>
        <v>0.9222</v>
      </c>
      <c r="AX205" s="176">
        <v>0</v>
      </c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58"/>
      <c r="BM205" s="158"/>
      <c r="BN205" s="171" t="s">
        <v>102</v>
      </c>
      <c r="BO205" s="171" t="s">
        <v>102</v>
      </c>
    </row>
    <row r="206" s="144" customFormat="1" ht="22.5" customHeight="1" spans="1:67">
      <c r="A206" s="165">
        <v>201</v>
      </c>
      <c r="B206" s="166" t="s">
        <v>220</v>
      </c>
      <c r="C206" s="166" t="s">
        <v>220</v>
      </c>
      <c r="D206" s="166" t="s">
        <v>169</v>
      </c>
      <c r="E206" s="166" t="s">
        <v>224</v>
      </c>
      <c r="F206" s="174">
        <v>1371.59</v>
      </c>
      <c r="G206" s="168">
        <f t="shared" si="93"/>
        <v>42.9188788697789</v>
      </c>
      <c r="H206" s="168">
        <f t="shared" si="94"/>
        <v>58867.105069</v>
      </c>
      <c r="I206" s="174">
        <v>2</v>
      </c>
      <c r="J206" s="166">
        <v>3</v>
      </c>
      <c r="K206" s="170"/>
      <c r="L206" s="168">
        <f t="shared" si="95"/>
        <v>30510.723251</v>
      </c>
      <c r="M206" s="168">
        <f t="shared" si="96"/>
        <v>5566.093988</v>
      </c>
      <c r="N206" s="170">
        <f t="shared" si="97"/>
        <v>4</v>
      </c>
      <c r="O206" s="166">
        <v>4</v>
      </c>
      <c r="P206" s="166">
        <v>0</v>
      </c>
      <c r="Q206" s="168">
        <f t="shared" si="98"/>
        <v>5486.36</v>
      </c>
      <c r="R206" s="167">
        <v>25015.191438</v>
      </c>
      <c r="S206" s="167">
        <v>0</v>
      </c>
      <c r="T206" s="168">
        <f t="shared" si="99"/>
        <v>16459.08</v>
      </c>
      <c r="U206" s="168">
        <f t="shared" si="100"/>
        <v>0</v>
      </c>
      <c r="V206" s="168">
        <f t="shared" si="101"/>
        <v>5566.093988</v>
      </c>
      <c r="W206" s="171">
        <f t="shared" si="102"/>
        <v>6</v>
      </c>
      <c r="X206" s="168">
        <v>0</v>
      </c>
      <c r="Y206" s="173">
        <v>8485.549263</v>
      </c>
      <c r="Z206" s="166">
        <v>2</v>
      </c>
      <c r="AA206" s="171"/>
      <c r="AB206" s="175">
        <v>5566.093988</v>
      </c>
      <c r="AC206" s="175">
        <v>0</v>
      </c>
      <c r="AD206" s="168">
        <f t="shared" si="103"/>
        <v>0</v>
      </c>
      <c r="AE206" s="171">
        <f t="shared" si="104"/>
        <v>1053.774642</v>
      </c>
      <c r="AF206" s="175">
        <v>1053.774642</v>
      </c>
      <c r="AG206" s="167">
        <v>0</v>
      </c>
      <c r="AH206" s="172">
        <v>0</v>
      </c>
      <c r="AI206" s="175">
        <v>0</v>
      </c>
      <c r="AJ206" s="171">
        <v>0</v>
      </c>
      <c r="AK206" s="175">
        <v>0</v>
      </c>
      <c r="AL206" s="171">
        <f t="shared" si="105"/>
        <v>19800.27038</v>
      </c>
      <c r="AM206" s="172">
        <v>2460.518299</v>
      </c>
      <c r="AN206" s="175">
        <v>4554.158016</v>
      </c>
      <c r="AO206" s="172">
        <v>12785.594065</v>
      </c>
      <c r="AP206" s="168">
        <f t="shared" si="106"/>
        <v>2743.18</v>
      </c>
      <c r="AQ206" s="168">
        <f t="shared" si="90"/>
        <v>5.48636</v>
      </c>
      <c r="AR206" s="168">
        <f t="shared" si="87"/>
        <v>0.0783765714285714</v>
      </c>
      <c r="AS206" s="168">
        <f t="shared" si="91"/>
        <v>5.48636</v>
      </c>
      <c r="AT206" s="168">
        <f t="shared" si="88"/>
        <v>0.099752</v>
      </c>
      <c r="AU206" s="168">
        <f t="shared" si="92"/>
        <v>2.74318</v>
      </c>
      <c r="AV206" s="168">
        <f t="shared" si="89"/>
        <v>0.03428975</v>
      </c>
      <c r="AW206" s="168">
        <f t="shared" si="107"/>
        <v>5.48636</v>
      </c>
      <c r="AX206" s="176">
        <v>30</v>
      </c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58"/>
      <c r="BM206" s="158"/>
      <c r="BN206" s="171" t="s">
        <v>102</v>
      </c>
      <c r="BO206" s="171" t="s">
        <v>102</v>
      </c>
    </row>
    <row r="207" s="144" customFormat="1" ht="22.5" customHeight="1" spans="1:67">
      <c r="A207" s="165">
        <v>202</v>
      </c>
      <c r="B207" s="166" t="s">
        <v>113</v>
      </c>
      <c r="C207" s="166" t="s">
        <v>235</v>
      </c>
      <c r="D207" s="166"/>
      <c r="E207" s="166"/>
      <c r="F207" s="166">
        <v>31.02</v>
      </c>
      <c r="G207" s="168">
        <f t="shared" si="93"/>
        <v>42.4132352675693</v>
      </c>
      <c r="H207" s="168">
        <f t="shared" si="94"/>
        <v>1315.658558</v>
      </c>
      <c r="I207" s="174">
        <v>2</v>
      </c>
      <c r="J207" s="174">
        <v>2</v>
      </c>
      <c r="K207" s="174" t="s">
        <v>221</v>
      </c>
      <c r="L207" s="168">
        <f t="shared" si="95"/>
        <v>186.12</v>
      </c>
      <c r="M207" s="168">
        <f t="shared" si="96"/>
        <v>0</v>
      </c>
      <c r="N207" s="170">
        <f t="shared" si="97"/>
        <v>0</v>
      </c>
      <c r="O207" s="166">
        <v>0</v>
      </c>
      <c r="P207" s="166">
        <v>0</v>
      </c>
      <c r="Q207" s="168">
        <f t="shared" si="98"/>
        <v>62.04</v>
      </c>
      <c r="R207" s="167">
        <v>1315.658558</v>
      </c>
      <c r="S207" s="167">
        <v>0</v>
      </c>
      <c r="T207" s="168">
        <f t="shared" si="99"/>
        <v>186.12</v>
      </c>
      <c r="U207" s="168">
        <f t="shared" si="100"/>
        <v>0</v>
      </c>
      <c r="V207" s="168">
        <f t="shared" si="101"/>
        <v>0</v>
      </c>
      <c r="W207" s="171">
        <f t="shared" si="102"/>
        <v>0</v>
      </c>
      <c r="X207" s="168">
        <v>0</v>
      </c>
      <c r="Y207" s="167">
        <v>0</v>
      </c>
      <c r="Z207" s="166">
        <v>0</v>
      </c>
      <c r="AA207" s="171"/>
      <c r="AB207" s="167">
        <v>0</v>
      </c>
      <c r="AC207" s="175">
        <v>0</v>
      </c>
      <c r="AD207" s="168">
        <f t="shared" si="103"/>
        <v>0</v>
      </c>
      <c r="AE207" s="171">
        <f t="shared" si="104"/>
        <v>0</v>
      </c>
      <c r="AF207" s="167">
        <v>0</v>
      </c>
      <c r="AG207" s="167">
        <v>0</v>
      </c>
      <c r="AH207" s="167">
        <v>0</v>
      </c>
      <c r="AI207" s="167">
        <v>0</v>
      </c>
      <c r="AJ207" s="171">
        <v>0</v>
      </c>
      <c r="AK207" s="167">
        <v>0</v>
      </c>
      <c r="AL207" s="171">
        <f t="shared" si="105"/>
        <v>0</v>
      </c>
      <c r="AM207" s="172">
        <v>0</v>
      </c>
      <c r="AN207" s="175">
        <v>0</v>
      </c>
      <c r="AO207" s="172">
        <v>0</v>
      </c>
      <c r="AP207" s="168">
        <f t="shared" si="106"/>
        <v>62.04</v>
      </c>
      <c r="AQ207" s="168">
        <f>Q207*IF(I207=1,0,IF(I207=2,0,IF(I207=3,1,IF(I207=4,0))))/1000</f>
        <v>0</v>
      </c>
      <c r="AR207" s="168">
        <f t="shared" si="87"/>
        <v>0</v>
      </c>
      <c r="AS207" s="168">
        <f>Q207*IF(I207=1,2,IF(I207=2,2,IF(I207=3,0,IF(I207=4,0))))/1000</f>
        <v>0.12408</v>
      </c>
      <c r="AT207" s="168">
        <f t="shared" si="88"/>
        <v>0.002256</v>
      </c>
      <c r="AU207" s="168">
        <f>Q207/1000/2*IF(I207=1,2,IF(I207=2,0,IF(I207=3,1,IF(I207=4,0))))</f>
        <v>0</v>
      </c>
      <c r="AV207" s="168">
        <f t="shared" si="89"/>
        <v>0</v>
      </c>
      <c r="AW207" s="168">
        <f t="shared" si="107"/>
        <v>0</v>
      </c>
      <c r="AX207" s="176">
        <v>0</v>
      </c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58"/>
      <c r="BM207" s="158"/>
      <c r="BN207" s="171"/>
      <c r="BO207" s="171"/>
    </row>
    <row r="208" s="144" customFormat="1" ht="22.5" customHeight="1" spans="1:67">
      <c r="A208" s="165">
        <v>203</v>
      </c>
      <c r="B208" s="166" t="s">
        <v>113</v>
      </c>
      <c r="C208" s="166" t="s">
        <v>113</v>
      </c>
      <c r="D208" s="166" t="s">
        <v>99</v>
      </c>
      <c r="E208" s="166" t="s">
        <v>125</v>
      </c>
      <c r="F208" s="166">
        <v>778.67</v>
      </c>
      <c r="G208" s="168">
        <f t="shared" si="93"/>
        <v>59.979832745579</v>
      </c>
      <c r="H208" s="168">
        <f t="shared" si="94"/>
        <v>46704.496364</v>
      </c>
      <c r="I208" s="174">
        <v>2</v>
      </c>
      <c r="J208" s="174">
        <v>2</v>
      </c>
      <c r="K208" s="174" t="s">
        <v>221</v>
      </c>
      <c r="L208" s="168">
        <f t="shared" si="95"/>
        <v>12277.453312</v>
      </c>
      <c r="M208" s="168">
        <f t="shared" si="96"/>
        <v>7354.647194</v>
      </c>
      <c r="N208" s="170">
        <f t="shared" si="97"/>
        <v>2</v>
      </c>
      <c r="O208" s="166">
        <v>2</v>
      </c>
      <c r="P208" s="166">
        <v>0</v>
      </c>
      <c r="Q208" s="168">
        <f t="shared" si="98"/>
        <v>1557.34</v>
      </c>
      <c r="R208" s="167">
        <v>20777.843109</v>
      </c>
      <c r="S208" s="167">
        <v>0</v>
      </c>
      <c r="T208" s="168">
        <f t="shared" si="99"/>
        <v>4672.02</v>
      </c>
      <c r="U208" s="168">
        <f t="shared" si="100"/>
        <v>0</v>
      </c>
      <c r="V208" s="168">
        <f t="shared" si="101"/>
        <v>7354.647194</v>
      </c>
      <c r="W208" s="171">
        <f t="shared" si="102"/>
        <v>6</v>
      </c>
      <c r="X208" s="168">
        <v>0</v>
      </c>
      <c r="Y208" s="167">
        <v>250.786118</v>
      </c>
      <c r="Z208" s="166">
        <v>2</v>
      </c>
      <c r="AA208" s="171"/>
      <c r="AB208" s="167">
        <v>5460.989054</v>
      </c>
      <c r="AC208" s="167">
        <v>946.82907</v>
      </c>
      <c r="AD208" s="168">
        <f t="shared" si="103"/>
        <v>1893.65814</v>
      </c>
      <c r="AE208" s="171">
        <f t="shared" si="104"/>
        <v>17.751549</v>
      </c>
      <c r="AF208" s="167">
        <v>17.751549</v>
      </c>
      <c r="AG208" s="167">
        <v>0</v>
      </c>
      <c r="AH208" s="167">
        <v>0</v>
      </c>
      <c r="AI208" s="167">
        <v>0</v>
      </c>
      <c r="AJ208" s="171">
        <v>0</v>
      </c>
      <c r="AK208" s="167">
        <v>51.309581</v>
      </c>
      <c r="AL208" s="171">
        <f t="shared" si="105"/>
        <v>18269.910362</v>
      </c>
      <c r="AM208" s="167">
        <v>0</v>
      </c>
      <c r="AN208" s="167">
        <v>119.240799</v>
      </c>
      <c r="AO208" s="167">
        <v>18150.669563</v>
      </c>
      <c r="AP208" s="168">
        <f t="shared" si="106"/>
        <v>1557.34</v>
      </c>
      <c r="AQ208" s="168">
        <f>Q208*IF(I208=1,0,IF(I208=2,0,IF(I208=3,1,IF(I208=4,0))))/1000</f>
        <v>0</v>
      </c>
      <c r="AR208" s="168">
        <f t="shared" si="87"/>
        <v>0</v>
      </c>
      <c r="AS208" s="168">
        <f>Q208*IF(I208=1,2,IF(I208=2,2,IF(I208=3,0,IF(I208=4,0))))/1000</f>
        <v>3.11468</v>
      </c>
      <c r="AT208" s="168">
        <f t="shared" si="88"/>
        <v>0.0566305454545455</v>
      </c>
      <c r="AU208" s="168">
        <f>Q208/1000/2*IF(I208=1,2,IF(I208=2,0,IF(I208=3,1,IF(I208=4,0))))</f>
        <v>0</v>
      </c>
      <c r="AV208" s="168">
        <f t="shared" si="89"/>
        <v>0</v>
      </c>
      <c r="AW208" s="168">
        <f t="shared" si="107"/>
        <v>3.11468</v>
      </c>
      <c r="AX208" s="176">
        <v>0</v>
      </c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58"/>
      <c r="BM208" s="158"/>
      <c r="BN208" s="171"/>
      <c r="BO208" s="171"/>
    </row>
    <row r="209" s="144" customFormat="1" ht="22.5" customHeight="1" spans="1:67">
      <c r="A209" s="165">
        <v>204</v>
      </c>
      <c r="B209" s="166"/>
      <c r="C209" s="166" t="s">
        <v>236</v>
      </c>
      <c r="D209" s="166" t="s">
        <v>121</v>
      </c>
      <c r="E209" s="166" t="s">
        <v>155</v>
      </c>
      <c r="F209" s="166">
        <v>237.15</v>
      </c>
      <c r="G209" s="168">
        <f t="shared" si="93"/>
        <v>13</v>
      </c>
      <c r="H209" s="168">
        <f t="shared" si="94"/>
        <v>3082.95</v>
      </c>
      <c r="I209" s="174">
        <v>3</v>
      </c>
      <c r="J209" s="166">
        <v>3</v>
      </c>
      <c r="K209" s="170"/>
      <c r="L209" s="168">
        <f t="shared" si="95"/>
        <v>3035.52</v>
      </c>
      <c r="M209" s="168">
        <f t="shared" si="96"/>
        <v>1612.62</v>
      </c>
      <c r="N209" s="170">
        <f t="shared" si="97"/>
        <v>2</v>
      </c>
      <c r="O209" s="166">
        <v>2</v>
      </c>
      <c r="P209" s="166">
        <v>0</v>
      </c>
      <c r="Q209" s="168">
        <f t="shared" si="98"/>
        <v>474.3</v>
      </c>
      <c r="R209" s="167">
        <f>237.15*6.2</f>
        <v>1470.33</v>
      </c>
      <c r="S209" s="167">
        <v>0</v>
      </c>
      <c r="T209" s="168">
        <f t="shared" si="99"/>
        <v>1422.9</v>
      </c>
      <c r="U209" s="168">
        <f t="shared" si="100"/>
        <v>0</v>
      </c>
      <c r="V209" s="168">
        <f t="shared" si="101"/>
        <v>1612.62</v>
      </c>
      <c r="W209" s="171">
        <f t="shared" si="102"/>
        <v>0</v>
      </c>
      <c r="X209" s="168">
        <v>0</v>
      </c>
      <c r="Y209" s="167">
        <v>0</v>
      </c>
      <c r="Z209" s="167">
        <v>0</v>
      </c>
      <c r="AA209" s="171"/>
      <c r="AB209" s="167">
        <f>237.15*(2.8+4)</f>
        <v>1612.62</v>
      </c>
      <c r="AC209" s="167">
        <v>0</v>
      </c>
      <c r="AD209" s="168">
        <f t="shared" si="103"/>
        <v>0</v>
      </c>
      <c r="AE209" s="171">
        <f t="shared" si="104"/>
        <v>0</v>
      </c>
      <c r="AF209" s="167">
        <v>0</v>
      </c>
      <c r="AG209" s="167">
        <v>0</v>
      </c>
      <c r="AH209" s="167">
        <v>0</v>
      </c>
      <c r="AI209" s="167">
        <v>0</v>
      </c>
      <c r="AJ209" s="171">
        <v>0</v>
      </c>
      <c r="AK209" s="167">
        <v>0</v>
      </c>
      <c r="AL209" s="171">
        <f t="shared" si="105"/>
        <v>0</v>
      </c>
      <c r="AM209" s="167">
        <v>0</v>
      </c>
      <c r="AN209" s="167">
        <v>0</v>
      </c>
      <c r="AO209" s="167">
        <v>0</v>
      </c>
      <c r="AP209" s="168">
        <f t="shared" si="106"/>
        <v>474.3</v>
      </c>
      <c r="AQ209" s="168">
        <f>Q209*IF(I209=1,0,IF(I209=2,1,IF(I209=3,1,IF(I209=4,0))))/1000</f>
        <v>0.4743</v>
      </c>
      <c r="AR209" s="168">
        <f t="shared" si="87"/>
        <v>0.00677571428571429</v>
      </c>
      <c r="AS209" s="168">
        <f>Q209*IF(I209=1,2,IF(I209=2,1,IF(I209=3,0,IF(I209=4,0))))/1000</f>
        <v>0</v>
      </c>
      <c r="AT209" s="168">
        <f t="shared" si="88"/>
        <v>0</v>
      </c>
      <c r="AU209" s="168">
        <f>Q209/1000/2*IF(I209=1,2,IF(I209=2,1,IF(I209=3,1,IF(I209=4,0))))</f>
        <v>0.23715</v>
      </c>
      <c r="AV209" s="168">
        <f t="shared" si="89"/>
        <v>0.002964375</v>
      </c>
      <c r="AW209" s="168">
        <f t="shared" si="107"/>
        <v>0</v>
      </c>
      <c r="AX209" s="176">
        <v>0</v>
      </c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58"/>
      <c r="BM209" s="158"/>
      <c r="BN209" s="171"/>
      <c r="BO209" s="171"/>
    </row>
    <row r="210" s="144" customFormat="1" ht="22.5" customHeight="1" spans="1:67">
      <c r="A210" s="165">
        <v>205</v>
      </c>
      <c r="B210" s="166"/>
      <c r="C210" s="166" t="s">
        <v>237</v>
      </c>
      <c r="D210" s="166" t="s">
        <v>121</v>
      </c>
      <c r="E210" s="166" t="s">
        <v>115</v>
      </c>
      <c r="F210" s="167">
        <v>137</v>
      </c>
      <c r="G210" s="168">
        <f t="shared" si="93"/>
        <v>12.9649635036496</v>
      </c>
      <c r="H210" s="168">
        <f t="shared" si="94"/>
        <v>1776.2</v>
      </c>
      <c r="I210" s="174">
        <v>3</v>
      </c>
      <c r="J210" s="166">
        <v>3</v>
      </c>
      <c r="K210" s="170"/>
      <c r="L210" s="168">
        <f t="shared" si="95"/>
        <v>822</v>
      </c>
      <c r="M210" s="168">
        <f t="shared" si="96"/>
        <v>0</v>
      </c>
      <c r="N210" s="170">
        <f t="shared" si="97"/>
        <v>2</v>
      </c>
      <c r="O210" s="166">
        <v>2</v>
      </c>
      <c r="P210" s="166">
        <v>0</v>
      </c>
      <c r="Q210" s="168">
        <f t="shared" si="98"/>
        <v>274</v>
      </c>
      <c r="R210" s="167">
        <f>(7+11.6)*53/2+(137-53)*7</f>
        <v>1080.9</v>
      </c>
      <c r="S210" s="167">
        <v>0</v>
      </c>
      <c r="T210" s="168">
        <f t="shared" si="99"/>
        <v>822</v>
      </c>
      <c r="U210" s="168">
        <f t="shared" si="100"/>
        <v>0</v>
      </c>
      <c r="V210" s="168">
        <f t="shared" si="101"/>
        <v>0</v>
      </c>
      <c r="W210" s="171">
        <f t="shared" si="102"/>
        <v>0</v>
      </c>
      <c r="X210" s="168">
        <v>0</v>
      </c>
      <c r="Y210" s="167">
        <v>0</v>
      </c>
      <c r="Z210" s="167">
        <v>0</v>
      </c>
      <c r="AA210" s="171"/>
      <c r="AB210" s="167">
        <v>0</v>
      </c>
      <c r="AC210" s="167">
        <v>0</v>
      </c>
      <c r="AD210" s="168">
        <f t="shared" si="103"/>
        <v>0</v>
      </c>
      <c r="AE210" s="171">
        <f t="shared" si="104"/>
        <v>0</v>
      </c>
      <c r="AF210" s="167">
        <v>0</v>
      </c>
      <c r="AG210" s="167">
        <v>0</v>
      </c>
      <c r="AH210" s="167">
        <v>0</v>
      </c>
      <c r="AI210" s="167">
        <v>0</v>
      </c>
      <c r="AJ210" s="171">
        <v>0</v>
      </c>
      <c r="AK210" s="167">
        <v>0</v>
      </c>
      <c r="AL210" s="171">
        <f t="shared" si="105"/>
        <v>695.3</v>
      </c>
      <c r="AM210" s="167">
        <v>0</v>
      </c>
      <c r="AN210" s="167">
        <v>0</v>
      </c>
      <c r="AO210" s="167">
        <f>(1+1.3)*17.5/2+(1.3+10)*(137-17.5)/2</f>
        <v>695.3</v>
      </c>
      <c r="AP210" s="168">
        <f t="shared" si="106"/>
        <v>274</v>
      </c>
      <c r="AQ210" s="168">
        <f>Q210*IF(I210=1,0,IF(I210=2,1,IF(I210=3,1,IF(I210=4,0))))/1000</f>
        <v>0.274</v>
      </c>
      <c r="AR210" s="168">
        <f t="shared" si="87"/>
        <v>0.00391428571428571</v>
      </c>
      <c r="AS210" s="168">
        <f>Q210*IF(I210=1,2,IF(I210=2,1,IF(I210=3,0,IF(I210=4,0))))/1000</f>
        <v>0</v>
      </c>
      <c r="AT210" s="168">
        <f t="shared" si="88"/>
        <v>0</v>
      </c>
      <c r="AU210" s="168">
        <f t="shared" ref="AU210:AU217" si="108">Q210/1000/2*IF(I210=1,2,IF(I210=2,1,IF(I210=3,1,IF(I210=4,0))))</f>
        <v>0.137</v>
      </c>
      <c r="AV210" s="168">
        <f t="shared" si="89"/>
        <v>0.0017125</v>
      </c>
      <c r="AW210" s="168">
        <f t="shared" si="107"/>
        <v>0</v>
      </c>
      <c r="AX210" s="176">
        <v>0</v>
      </c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58"/>
      <c r="BM210" s="158"/>
      <c r="BN210" s="171"/>
      <c r="BO210" s="171"/>
    </row>
    <row r="211" s="144" customFormat="1" ht="22.5" customHeight="1" spans="1:67">
      <c r="A211" s="165">
        <v>206</v>
      </c>
      <c r="B211" s="166"/>
      <c r="C211" s="166" t="s">
        <v>238</v>
      </c>
      <c r="D211" s="166" t="s">
        <v>135</v>
      </c>
      <c r="E211" s="166" t="s">
        <v>120</v>
      </c>
      <c r="F211" s="167">
        <v>135</v>
      </c>
      <c r="G211" s="168">
        <f t="shared" si="93"/>
        <v>17.2</v>
      </c>
      <c r="H211" s="168">
        <f t="shared" si="94"/>
        <v>2322</v>
      </c>
      <c r="I211" s="174">
        <v>3</v>
      </c>
      <c r="J211" s="166">
        <v>3</v>
      </c>
      <c r="K211" s="170"/>
      <c r="L211" s="168">
        <f t="shared" si="95"/>
        <v>1485</v>
      </c>
      <c r="M211" s="168">
        <f t="shared" si="96"/>
        <v>675</v>
      </c>
      <c r="N211" s="170">
        <f t="shared" si="97"/>
        <v>2</v>
      </c>
      <c r="O211" s="166">
        <v>2</v>
      </c>
      <c r="P211" s="166">
        <v>0</v>
      </c>
      <c r="Q211" s="168">
        <f t="shared" si="98"/>
        <v>270</v>
      </c>
      <c r="R211" s="167">
        <f>135*7.2</f>
        <v>972</v>
      </c>
      <c r="S211" s="167">
        <v>0</v>
      </c>
      <c r="T211" s="168">
        <f t="shared" si="99"/>
        <v>810</v>
      </c>
      <c r="U211" s="168">
        <f t="shared" si="100"/>
        <v>0</v>
      </c>
      <c r="V211" s="168">
        <f t="shared" si="101"/>
        <v>675</v>
      </c>
      <c r="W211" s="171">
        <f t="shared" si="102"/>
        <v>0</v>
      </c>
      <c r="X211" s="168">
        <v>0</v>
      </c>
      <c r="Y211" s="167">
        <v>0</v>
      </c>
      <c r="Z211" s="167">
        <v>0</v>
      </c>
      <c r="AA211" s="171"/>
      <c r="AB211" s="167">
        <f>135*2.5*2</f>
        <v>675</v>
      </c>
      <c r="AC211" s="167">
        <v>0</v>
      </c>
      <c r="AD211" s="168">
        <f t="shared" si="103"/>
        <v>0</v>
      </c>
      <c r="AE211" s="171">
        <f t="shared" si="104"/>
        <v>0</v>
      </c>
      <c r="AF211" s="167">
        <v>0</v>
      </c>
      <c r="AG211" s="167">
        <v>0</v>
      </c>
      <c r="AH211" s="167">
        <v>0</v>
      </c>
      <c r="AI211" s="167">
        <v>0</v>
      </c>
      <c r="AJ211" s="171">
        <v>0</v>
      </c>
      <c r="AK211" s="167">
        <v>0</v>
      </c>
      <c r="AL211" s="171">
        <f t="shared" si="105"/>
        <v>675</v>
      </c>
      <c r="AM211" s="167">
        <v>0</v>
      </c>
      <c r="AN211" s="167">
        <v>0</v>
      </c>
      <c r="AO211" s="167">
        <f>135*5</f>
        <v>675</v>
      </c>
      <c r="AP211" s="168">
        <f t="shared" si="106"/>
        <v>270</v>
      </c>
      <c r="AQ211" s="168">
        <f>Q211*IF(I211=1,0,IF(I211=2,1,IF(I211=3,1,IF(I211=4,0))))/1000</f>
        <v>0.27</v>
      </c>
      <c r="AR211" s="168">
        <f t="shared" si="87"/>
        <v>0.00385714285714286</v>
      </c>
      <c r="AS211" s="168">
        <f>Q211*IF(I211=1,2,IF(I211=2,1,IF(I211=3,0,IF(I211=4,0))))/1000</f>
        <v>0</v>
      </c>
      <c r="AT211" s="168">
        <f t="shared" si="88"/>
        <v>0</v>
      </c>
      <c r="AU211" s="168">
        <f t="shared" si="108"/>
        <v>0.135</v>
      </c>
      <c r="AV211" s="168">
        <f t="shared" si="89"/>
        <v>0.0016875</v>
      </c>
      <c r="AW211" s="168">
        <f t="shared" si="107"/>
        <v>0</v>
      </c>
      <c r="AX211" s="176">
        <v>0</v>
      </c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58"/>
      <c r="BM211" s="158"/>
      <c r="BN211" s="171"/>
      <c r="BO211" s="171"/>
    </row>
    <row r="212" s="144" customFormat="1" ht="22.5" customHeight="1" spans="1:67">
      <c r="A212" s="165">
        <v>207</v>
      </c>
      <c r="B212" s="166"/>
      <c r="C212" s="166" t="s">
        <v>239</v>
      </c>
      <c r="D212" s="166" t="s">
        <v>112</v>
      </c>
      <c r="E212" s="166" t="s">
        <v>130</v>
      </c>
      <c r="F212" s="167">
        <v>330</v>
      </c>
      <c r="G212" s="168">
        <f t="shared" ref="G212:G220" si="109">H212/F212</f>
        <v>38.3307575757576</v>
      </c>
      <c r="H212" s="168">
        <f t="shared" ref="H212:H220" si="110">R212+Y212+AB212+AD212+AJ212+AK212+AL212+S212</f>
        <v>12649.15</v>
      </c>
      <c r="I212" s="174">
        <v>3</v>
      </c>
      <c r="J212" s="174">
        <v>3</v>
      </c>
      <c r="K212" s="170"/>
      <c r="L212" s="168">
        <f t="shared" ref="L212:L220" si="111">T212+U212+Y212+AB212+AD212</f>
        <v>3389.33</v>
      </c>
      <c r="M212" s="168">
        <f t="shared" ref="M212:M220" si="112">U212+X212+AB212+AD212</f>
        <v>1409.33</v>
      </c>
      <c r="N212" s="170">
        <v>2</v>
      </c>
      <c r="O212" s="166">
        <v>2</v>
      </c>
      <c r="P212" s="166">
        <v>0</v>
      </c>
      <c r="Q212" s="168">
        <f t="shared" ref="Q212:Q220" si="113">F212*IF(N212=4,4,IF(N212=6,6,2))</f>
        <v>660</v>
      </c>
      <c r="R212" s="167">
        <v>6039.82</v>
      </c>
      <c r="S212" s="167">
        <v>0</v>
      </c>
      <c r="T212" s="168">
        <f t="shared" ref="T212:T220" si="114">Q212*3*IF(I212=4,0,1)</f>
        <v>1980</v>
      </c>
      <c r="U212" s="168">
        <f t="shared" ref="U212:U220" si="115">R212*IF(I212=4,1,0)</f>
        <v>0</v>
      </c>
      <c r="V212" s="168">
        <f t="shared" ref="V212:V220" si="116">U212+X212+AB212+AD212+AJ212</f>
        <v>1409.33</v>
      </c>
      <c r="W212" s="171">
        <f t="shared" ref="W212:W220" si="117">Z212*3</f>
        <v>0</v>
      </c>
      <c r="X212" s="168">
        <v>0</v>
      </c>
      <c r="Y212" s="167">
        <v>0</v>
      </c>
      <c r="Z212" s="167">
        <v>0</v>
      </c>
      <c r="AA212" s="171"/>
      <c r="AB212" s="167">
        <v>943.33</v>
      </c>
      <c r="AC212" s="167">
        <v>233</v>
      </c>
      <c r="AD212" s="168">
        <f t="shared" ref="AD212:AD220" si="118">AC212*2</f>
        <v>466</v>
      </c>
      <c r="AE212" s="171">
        <f t="shared" ref="AE212:AE220" si="119">AF212+AG212+AH212+AI212</f>
        <v>0</v>
      </c>
      <c r="AF212" s="167">
        <v>0</v>
      </c>
      <c r="AG212" s="167">
        <v>0</v>
      </c>
      <c r="AH212" s="167">
        <v>0</v>
      </c>
      <c r="AI212" s="167">
        <v>0</v>
      </c>
      <c r="AJ212" s="171">
        <v>0</v>
      </c>
      <c r="AK212" s="167">
        <v>0</v>
      </c>
      <c r="AL212" s="171">
        <f t="shared" ref="AL212:AL220" si="120">AM212+AN212+AO212</f>
        <v>5200</v>
      </c>
      <c r="AM212" s="167">
        <v>0</v>
      </c>
      <c r="AN212" s="167">
        <v>0</v>
      </c>
      <c r="AO212" s="167">
        <v>5200</v>
      </c>
      <c r="AP212" s="168">
        <f t="shared" ref="AP212:AP220" si="121">F212*2</f>
        <v>660</v>
      </c>
      <c r="AQ212" s="168">
        <f t="shared" ref="AQ212:AQ220" si="122">Q212*IF(I212=1,0,IF(I212=2,1,IF(I212=3,1,IF(I212=4,0))))/1000</f>
        <v>0.66</v>
      </c>
      <c r="AR212" s="168">
        <f t="shared" ref="AR212:AR220" si="123">AQ212/70</f>
        <v>0.00942857142857143</v>
      </c>
      <c r="AS212" s="168">
        <f t="shared" ref="AS212:AS220" si="124">Q212*IF(I212=1,2,IF(I212=2,1,IF(I212=3,0,IF(I212=4,0))))/1000</f>
        <v>0</v>
      </c>
      <c r="AT212" s="168">
        <f t="shared" ref="AT212:AT220" si="125">AS212/55</f>
        <v>0</v>
      </c>
      <c r="AU212" s="168">
        <f t="shared" si="108"/>
        <v>0.33</v>
      </c>
      <c r="AV212" s="168">
        <f t="shared" ref="AV212:AV220" si="126">AU212/80</f>
        <v>0.004125</v>
      </c>
      <c r="AW212" s="168">
        <f t="shared" ref="AW212:AW220" si="127">F212*Z212/1000*2</f>
        <v>0</v>
      </c>
      <c r="AX212" s="176">
        <v>0</v>
      </c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58"/>
      <c r="BM212" s="158"/>
      <c r="BN212" s="171"/>
      <c r="BO212" s="171"/>
    </row>
    <row r="213" s="144" customFormat="1" ht="22.5" customHeight="1" spans="1:67">
      <c r="A213" s="165">
        <v>208</v>
      </c>
      <c r="B213" s="166"/>
      <c r="C213" s="166" t="s">
        <v>240</v>
      </c>
      <c r="D213" s="166" t="s">
        <v>215</v>
      </c>
      <c r="E213" s="166" t="s">
        <v>176</v>
      </c>
      <c r="F213" s="167">
        <v>3500</v>
      </c>
      <c r="G213" s="168">
        <f t="shared" si="109"/>
        <v>56.3460685714286</v>
      </c>
      <c r="H213" s="168">
        <f t="shared" si="110"/>
        <v>197211.24</v>
      </c>
      <c r="I213" s="174">
        <v>2</v>
      </c>
      <c r="J213" s="174">
        <v>2</v>
      </c>
      <c r="K213" s="170"/>
      <c r="L213" s="168">
        <f t="shared" si="111"/>
        <v>64470.73</v>
      </c>
      <c r="M213" s="168">
        <f t="shared" si="112"/>
        <v>13315.54</v>
      </c>
      <c r="N213" s="170">
        <v>4</v>
      </c>
      <c r="O213" s="166">
        <v>4</v>
      </c>
      <c r="P213" s="166">
        <v>0</v>
      </c>
      <c r="Q213" s="168">
        <f t="shared" si="113"/>
        <v>14000</v>
      </c>
      <c r="R213" s="167">
        <v>105740.51</v>
      </c>
      <c r="S213" s="167">
        <v>0</v>
      </c>
      <c r="T213" s="168">
        <f t="shared" si="114"/>
        <v>42000</v>
      </c>
      <c r="U213" s="168">
        <f t="shared" si="115"/>
        <v>0</v>
      </c>
      <c r="V213" s="168">
        <f t="shared" si="116"/>
        <v>13315.54</v>
      </c>
      <c r="W213" s="171">
        <f t="shared" si="117"/>
        <v>6</v>
      </c>
      <c r="X213" s="168">
        <v>0</v>
      </c>
      <c r="Y213" s="167">
        <v>9155.19</v>
      </c>
      <c r="Z213" s="167">
        <v>2</v>
      </c>
      <c r="AA213" s="171"/>
      <c r="AB213" s="167">
        <v>13177.54</v>
      </c>
      <c r="AC213" s="167">
        <v>69</v>
      </c>
      <c r="AD213" s="168">
        <f t="shared" si="118"/>
        <v>138</v>
      </c>
      <c r="AE213" s="171">
        <f t="shared" si="119"/>
        <v>4474</v>
      </c>
      <c r="AF213" s="167">
        <v>1808</v>
      </c>
      <c r="AG213" s="167">
        <v>2666</v>
      </c>
      <c r="AH213" s="167">
        <v>0</v>
      </c>
      <c r="AI213" s="167">
        <v>0</v>
      </c>
      <c r="AJ213" s="171">
        <v>0</v>
      </c>
      <c r="AK213" s="167">
        <v>0</v>
      </c>
      <c r="AL213" s="171">
        <f t="shared" si="120"/>
        <v>69000</v>
      </c>
      <c r="AM213" s="167">
        <v>6000</v>
      </c>
      <c r="AN213" s="167">
        <v>0</v>
      </c>
      <c r="AO213" s="167">
        <v>63000</v>
      </c>
      <c r="AP213" s="168">
        <f t="shared" si="121"/>
        <v>7000</v>
      </c>
      <c r="AQ213" s="168">
        <f t="shared" si="122"/>
        <v>14</v>
      </c>
      <c r="AR213" s="168">
        <f t="shared" si="123"/>
        <v>0.2</v>
      </c>
      <c r="AS213" s="168">
        <f t="shared" si="124"/>
        <v>14</v>
      </c>
      <c r="AT213" s="168">
        <f t="shared" si="125"/>
        <v>0.254545454545455</v>
      </c>
      <c r="AU213" s="168">
        <f t="shared" si="108"/>
        <v>7</v>
      </c>
      <c r="AV213" s="168">
        <f t="shared" si="126"/>
        <v>0.0875</v>
      </c>
      <c r="AW213" s="168">
        <f t="shared" si="127"/>
        <v>14</v>
      </c>
      <c r="AX213" s="176">
        <v>9</v>
      </c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58"/>
      <c r="BM213" s="158"/>
      <c r="BN213" s="171"/>
      <c r="BO213" s="171"/>
    </row>
    <row r="214" s="144" customFormat="1" ht="22.5" customHeight="1" spans="1:67">
      <c r="A214" s="165">
        <v>209</v>
      </c>
      <c r="B214" s="166"/>
      <c r="C214" s="166" t="s">
        <v>241</v>
      </c>
      <c r="D214" s="166" t="s">
        <v>105</v>
      </c>
      <c r="E214" s="166" t="s">
        <v>113</v>
      </c>
      <c r="F214" s="167">
        <v>590</v>
      </c>
      <c r="G214" s="168">
        <f t="shared" si="109"/>
        <v>29.4915254237288</v>
      </c>
      <c r="H214" s="168">
        <f t="shared" si="110"/>
        <v>17400</v>
      </c>
      <c r="I214" s="174">
        <v>3</v>
      </c>
      <c r="J214" s="174">
        <v>3</v>
      </c>
      <c r="K214" s="170"/>
      <c r="L214" s="168">
        <f t="shared" si="111"/>
        <v>7940</v>
      </c>
      <c r="M214" s="168">
        <f t="shared" si="112"/>
        <v>4400</v>
      </c>
      <c r="N214" s="170">
        <v>2</v>
      </c>
      <c r="O214" s="166">
        <v>2</v>
      </c>
      <c r="P214" s="166">
        <v>0</v>
      </c>
      <c r="Q214" s="168">
        <f t="shared" si="113"/>
        <v>1180</v>
      </c>
      <c r="R214" s="167">
        <v>13000</v>
      </c>
      <c r="S214" s="167">
        <v>0</v>
      </c>
      <c r="T214" s="168">
        <f t="shared" si="114"/>
        <v>3540</v>
      </c>
      <c r="U214" s="168">
        <f t="shared" si="115"/>
        <v>0</v>
      </c>
      <c r="V214" s="168">
        <f t="shared" si="116"/>
        <v>4400</v>
      </c>
      <c r="W214" s="171">
        <f t="shared" si="117"/>
        <v>0</v>
      </c>
      <c r="X214" s="168">
        <v>0</v>
      </c>
      <c r="Y214" s="167">
        <v>0</v>
      </c>
      <c r="Z214" s="167">
        <v>0</v>
      </c>
      <c r="AA214" s="171"/>
      <c r="AB214" s="167">
        <v>3300</v>
      </c>
      <c r="AC214" s="167">
        <v>550</v>
      </c>
      <c r="AD214" s="168">
        <f t="shared" si="118"/>
        <v>1100</v>
      </c>
      <c r="AE214" s="171">
        <f t="shared" si="119"/>
        <v>0</v>
      </c>
      <c r="AF214" s="167">
        <v>0</v>
      </c>
      <c r="AG214" s="167">
        <v>0</v>
      </c>
      <c r="AH214" s="167">
        <v>0</v>
      </c>
      <c r="AI214" s="167">
        <v>0</v>
      </c>
      <c r="AJ214" s="171">
        <v>0</v>
      </c>
      <c r="AK214" s="167">
        <v>0</v>
      </c>
      <c r="AL214" s="171">
        <f t="shared" si="120"/>
        <v>0</v>
      </c>
      <c r="AM214" s="167">
        <v>0</v>
      </c>
      <c r="AN214" s="167">
        <v>0</v>
      </c>
      <c r="AO214" s="167">
        <v>0</v>
      </c>
      <c r="AP214" s="168">
        <f t="shared" si="121"/>
        <v>1180</v>
      </c>
      <c r="AQ214" s="168">
        <f t="shared" si="122"/>
        <v>1.18</v>
      </c>
      <c r="AR214" s="168">
        <f t="shared" si="123"/>
        <v>0.0168571428571429</v>
      </c>
      <c r="AS214" s="168">
        <f t="shared" si="124"/>
        <v>0</v>
      </c>
      <c r="AT214" s="168">
        <f t="shared" si="125"/>
        <v>0</v>
      </c>
      <c r="AU214" s="168">
        <f t="shared" si="108"/>
        <v>0.59</v>
      </c>
      <c r="AV214" s="168">
        <f t="shared" si="126"/>
        <v>0.007375</v>
      </c>
      <c r="AW214" s="168">
        <f t="shared" si="127"/>
        <v>0</v>
      </c>
      <c r="AX214" s="176">
        <v>0</v>
      </c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58"/>
      <c r="BM214" s="158"/>
      <c r="BN214" s="171"/>
      <c r="BO214" s="171"/>
    </row>
    <row r="215" s="144" customFormat="1" ht="22.5" customHeight="1" spans="1:67">
      <c r="A215" s="165">
        <v>210</v>
      </c>
      <c r="B215" s="166"/>
      <c r="C215" s="166" t="s">
        <v>242</v>
      </c>
      <c r="D215" s="166" t="s">
        <v>124</v>
      </c>
      <c r="E215" s="166" t="s">
        <v>132</v>
      </c>
      <c r="F215" s="167">
        <v>1400</v>
      </c>
      <c r="G215" s="168">
        <f t="shared" si="109"/>
        <v>18.7778571428571</v>
      </c>
      <c r="H215" s="168">
        <f t="shared" si="110"/>
        <v>26289</v>
      </c>
      <c r="I215" s="174">
        <v>3</v>
      </c>
      <c r="J215" s="174">
        <v>3</v>
      </c>
      <c r="K215" s="170"/>
      <c r="L215" s="168">
        <f t="shared" si="111"/>
        <v>12732</v>
      </c>
      <c r="M215" s="168">
        <f t="shared" si="112"/>
        <v>4332</v>
      </c>
      <c r="N215" s="170">
        <v>2</v>
      </c>
      <c r="O215" s="166">
        <v>2</v>
      </c>
      <c r="P215" s="166">
        <v>0</v>
      </c>
      <c r="Q215" s="168">
        <f t="shared" si="113"/>
        <v>2800</v>
      </c>
      <c r="R215" s="167">
        <v>20158</v>
      </c>
      <c r="S215" s="167">
        <v>0</v>
      </c>
      <c r="T215" s="168">
        <f t="shared" si="114"/>
        <v>8400</v>
      </c>
      <c r="U215" s="168">
        <f t="shared" si="115"/>
        <v>0</v>
      </c>
      <c r="V215" s="168">
        <f t="shared" si="116"/>
        <v>4332</v>
      </c>
      <c r="W215" s="171">
        <f t="shared" si="117"/>
        <v>0</v>
      </c>
      <c r="X215" s="168">
        <v>0</v>
      </c>
      <c r="Y215" s="167">
        <v>0</v>
      </c>
      <c r="Z215" s="167">
        <v>0</v>
      </c>
      <c r="AA215" s="171"/>
      <c r="AB215" s="167">
        <v>2274</v>
      </c>
      <c r="AC215" s="167">
        <v>1029</v>
      </c>
      <c r="AD215" s="168">
        <f t="shared" si="118"/>
        <v>2058</v>
      </c>
      <c r="AE215" s="171">
        <v>0</v>
      </c>
      <c r="AF215" s="167">
        <v>0</v>
      </c>
      <c r="AG215" s="167">
        <v>0</v>
      </c>
      <c r="AH215" s="167">
        <v>0</v>
      </c>
      <c r="AI215" s="167">
        <v>0</v>
      </c>
      <c r="AJ215" s="171">
        <v>0</v>
      </c>
      <c r="AK215" s="167">
        <v>0</v>
      </c>
      <c r="AL215" s="171">
        <f t="shared" si="120"/>
        <v>1799</v>
      </c>
      <c r="AM215" s="167">
        <v>0</v>
      </c>
      <c r="AN215" s="167">
        <v>0</v>
      </c>
      <c r="AO215" s="167">
        <v>1799</v>
      </c>
      <c r="AP215" s="168">
        <f t="shared" si="121"/>
        <v>2800</v>
      </c>
      <c r="AQ215" s="168">
        <f t="shared" si="122"/>
        <v>2.8</v>
      </c>
      <c r="AR215" s="168">
        <f t="shared" si="123"/>
        <v>0.04</v>
      </c>
      <c r="AS215" s="168">
        <f t="shared" si="124"/>
        <v>0</v>
      </c>
      <c r="AT215" s="168">
        <f t="shared" si="125"/>
        <v>0</v>
      </c>
      <c r="AU215" s="168">
        <f t="shared" si="108"/>
        <v>1.4</v>
      </c>
      <c r="AV215" s="168">
        <f t="shared" si="126"/>
        <v>0.0175</v>
      </c>
      <c r="AW215" s="168">
        <f t="shared" si="127"/>
        <v>0</v>
      </c>
      <c r="AX215" s="176">
        <v>0</v>
      </c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58"/>
      <c r="BM215" s="158"/>
      <c r="BN215" s="171"/>
      <c r="BO215" s="171"/>
    </row>
    <row r="216" s="144" customFormat="1" ht="22.5" customHeight="1" spans="1:67">
      <c r="A216" s="165">
        <v>211</v>
      </c>
      <c r="B216" s="166"/>
      <c r="C216" s="166" t="s">
        <v>243</v>
      </c>
      <c r="D216" s="166" t="s">
        <v>100</v>
      </c>
      <c r="E216" s="166" t="s">
        <v>201</v>
      </c>
      <c r="F216" s="167">
        <v>650</v>
      </c>
      <c r="G216" s="168">
        <f t="shared" si="109"/>
        <v>18.9492307692308</v>
      </c>
      <c r="H216" s="168">
        <f t="shared" si="110"/>
        <v>12317</v>
      </c>
      <c r="I216" s="174">
        <v>3</v>
      </c>
      <c r="J216" s="174">
        <v>3</v>
      </c>
      <c r="K216" s="170"/>
      <c r="L216" s="168">
        <f t="shared" si="111"/>
        <v>6712</v>
      </c>
      <c r="M216" s="168">
        <f t="shared" si="112"/>
        <v>2812</v>
      </c>
      <c r="N216" s="170">
        <v>2</v>
      </c>
      <c r="O216" s="166">
        <v>2</v>
      </c>
      <c r="P216" s="166">
        <v>0</v>
      </c>
      <c r="Q216" s="168">
        <f t="shared" si="113"/>
        <v>1300</v>
      </c>
      <c r="R216" s="167">
        <v>9505</v>
      </c>
      <c r="S216" s="167">
        <v>0</v>
      </c>
      <c r="T216" s="168">
        <f t="shared" si="114"/>
        <v>3900</v>
      </c>
      <c r="U216" s="168">
        <f t="shared" si="115"/>
        <v>0</v>
      </c>
      <c r="V216" s="168">
        <f t="shared" si="116"/>
        <v>2812</v>
      </c>
      <c r="W216" s="171">
        <f t="shared" si="117"/>
        <v>0</v>
      </c>
      <c r="X216" s="168">
        <v>0</v>
      </c>
      <c r="Y216" s="167">
        <v>0</v>
      </c>
      <c r="Z216" s="167">
        <v>0</v>
      </c>
      <c r="AA216" s="171"/>
      <c r="AB216" s="167">
        <v>2812</v>
      </c>
      <c r="AC216" s="167">
        <v>0</v>
      </c>
      <c r="AD216" s="168">
        <f t="shared" si="118"/>
        <v>0</v>
      </c>
      <c r="AE216" s="171">
        <f t="shared" si="119"/>
        <v>0</v>
      </c>
      <c r="AF216" s="167">
        <v>0</v>
      </c>
      <c r="AG216" s="167">
        <v>0</v>
      </c>
      <c r="AH216" s="167">
        <v>0</v>
      </c>
      <c r="AI216" s="167">
        <v>0</v>
      </c>
      <c r="AJ216" s="171">
        <v>0</v>
      </c>
      <c r="AK216" s="167">
        <v>0</v>
      </c>
      <c r="AL216" s="171">
        <f t="shared" si="120"/>
        <v>0</v>
      </c>
      <c r="AM216" s="167">
        <v>0</v>
      </c>
      <c r="AN216" s="167">
        <v>0</v>
      </c>
      <c r="AO216" s="167">
        <v>0</v>
      </c>
      <c r="AP216" s="168">
        <f t="shared" si="121"/>
        <v>1300</v>
      </c>
      <c r="AQ216" s="168">
        <f t="shared" si="122"/>
        <v>1.3</v>
      </c>
      <c r="AR216" s="168">
        <f t="shared" si="123"/>
        <v>0.0185714285714286</v>
      </c>
      <c r="AS216" s="168">
        <f t="shared" si="124"/>
        <v>0</v>
      </c>
      <c r="AT216" s="168">
        <f t="shared" si="125"/>
        <v>0</v>
      </c>
      <c r="AU216" s="168">
        <f t="shared" si="108"/>
        <v>0.65</v>
      </c>
      <c r="AV216" s="168">
        <f t="shared" si="126"/>
        <v>0.008125</v>
      </c>
      <c r="AW216" s="168">
        <f t="shared" si="127"/>
        <v>0</v>
      </c>
      <c r="AX216" s="176">
        <v>0</v>
      </c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58"/>
      <c r="BM216" s="158"/>
      <c r="BN216" s="171"/>
      <c r="BO216" s="171"/>
    </row>
    <row r="217" s="144" customFormat="1" ht="22.5" customHeight="1" spans="1:67">
      <c r="A217" s="165">
        <v>212</v>
      </c>
      <c r="B217" s="166"/>
      <c r="C217" s="166" t="s">
        <v>244</v>
      </c>
      <c r="D217" s="166" t="s">
        <v>99</v>
      </c>
      <c r="E217" s="166" t="s">
        <v>124</v>
      </c>
      <c r="F217" s="167">
        <v>400</v>
      </c>
      <c r="G217" s="168">
        <f t="shared" si="109"/>
        <v>18.37375</v>
      </c>
      <c r="H217" s="168">
        <f t="shared" si="110"/>
        <v>7349.5</v>
      </c>
      <c r="I217" s="174">
        <v>3</v>
      </c>
      <c r="J217" s="174">
        <v>3</v>
      </c>
      <c r="K217" s="170"/>
      <c r="L217" s="168">
        <f t="shared" si="111"/>
        <v>4037.5</v>
      </c>
      <c r="M217" s="168">
        <f t="shared" si="112"/>
        <v>1637.5</v>
      </c>
      <c r="N217" s="170">
        <v>2</v>
      </c>
      <c r="O217" s="166">
        <v>2</v>
      </c>
      <c r="P217" s="166">
        <v>0</v>
      </c>
      <c r="Q217" s="168">
        <f t="shared" si="113"/>
        <v>800</v>
      </c>
      <c r="R217" s="167">
        <v>5712</v>
      </c>
      <c r="S217" s="167">
        <v>0</v>
      </c>
      <c r="T217" s="168">
        <f t="shared" si="114"/>
        <v>2400</v>
      </c>
      <c r="U217" s="168">
        <f t="shared" si="115"/>
        <v>0</v>
      </c>
      <c r="V217" s="168">
        <f t="shared" si="116"/>
        <v>1637.5</v>
      </c>
      <c r="W217" s="171">
        <f t="shared" si="117"/>
        <v>0</v>
      </c>
      <c r="X217" s="168">
        <v>0</v>
      </c>
      <c r="Y217" s="167">
        <v>0</v>
      </c>
      <c r="Z217" s="167">
        <v>0</v>
      </c>
      <c r="AA217" s="171"/>
      <c r="AB217" s="167">
        <v>1637.5</v>
      </c>
      <c r="AC217" s="167">
        <v>0</v>
      </c>
      <c r="AD217" s="168">
        <f t="shared" si="118"/>
        <v>0</v>
      </c>
      <c r="AE217" s="171">
        <f t="shared" si="119"/>
        <v>0</v>
      </c>
      <c r="AF217" s="167">
        <v>0</v>
      </c>
      <c r="AG217" s="167">
        <v>0</v>
      </c>
      <c r="AH217" s="167">
        <v>0</v>
      </c>
      <c r="AI217" s="167">
        <v>0</v>
      </c>
      <c r="AJ217" s="171">
        <v>0</v>
      </c>
      <c r="AK217" s="167">
        <v>0</v>
      </c>
      <c r="AL217" s="171">
        <f t="shared" si="120"/>
        <v>0</v>
      </c>
      <c r="AM217" s="167">
        <v>0</v>
      </c>
      <c r="AN217" s="167">
        <v>0</v>
      </c>
      <c r="AO217" s="167">
        <v>0</v>
      </c>
      <c r="AP217" s="168">
        <f t="shared" si="121"/>
        <v>800</v>
      </c>
      <c r="AQ217" s="168">
        <f t="shared" si="122"/>
        <v>0.8</v>
      </c>
      <c r="AR217" s="168">
        <f t="shared" si="123"/>
        <v>0.0114285714285714</v>
      </c>
      <c r="AS217" s="168">
        <f t="shared" si="124"/>
        <v>0</v>
      </c>
      <c r="AT217" s="168">
        <f t="shared" si="125"/>
        <v>0</v>
      </c>
      <c r="AU217" s="168">
        <f t="shared" si="108"/>
        <v>0.4</v>
      </c>
      <c r="AV217" s="168">
        <f t="shared" si="126"/>
        <v>0.005</v>
      </c>
      <c r="AW217" s="168">
        <f t="shared" si="127"/>
        <v>0</v>
      </c>
      <c r="AX217" s="176">
        <v>0</v>
      </c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58"/>
      <c r="BM217" s="158"/>
      <c r="BN217" s="171"/>
      <c r="BO217" s="171"/>
    </row>
    <row r="218" s="144" customFormat="1" ht="22.5" customHeight="1" spans="1:67">
      <c r="A218" s="165">
        <v>213</v>
      </c>
      <c r="B218" s="166"/>
      <c r="C218" s="166" t="s">
        <v>245</v>
      </c>
      <c r="D218" s="166" t="s">
        <v>246</v>
      </c>
      <c r="E218" s="166" t="s">
        <v>157</v>
      </c>
      <c r="F218" s="134">
        <v>495.27</v>
      </c>
      <c r="G218" s="168">
        <f t="shared" si="109"/>
        <v>6.66720260262079</v>
      </c>
      <c r="H218" s="168">
        <f t="shared" si="110"/>
        <v>3302.065433</v>
      </c>
      <c r="I218" s="174">
        <v>2</v>
      </c>
      <c r="J218" s="174">
        <v>2</v>
      </c>
      <c r="K218" s="174" t="s">
        <v>221</v>
      </c>
      <c r="L218" s="168">
        <f t="shared" si="111"/>
        <v>2971.62</v>
      </c>
      <c r="M218" s="168">
        <f t="shared" si="112"/>
        <v>0</v>
      </c>
      <c r="N218" s="128">
        <v>2</v>
      </c>
      <c r="O218" s="128">
        <v>0</v>
      </c>
      <c r="P218" s="166">
        <v>0</v>
      </c>
      <c r="Q218" s="168">
        <f t="shared" si="113"/>
        <v>990.54</v>
      </c>
      <c r="R218" s="128">
        <v>3302.065433</v>
      </c>
      <c r="S218" s="167">
        <v>0</v>
      </c>
      <c r="T218" s="168">
        <f t="shared" si="114"/>
        <v>2971.62</v>
      </c>
      <c r="U218" s="168">
        <f t="shared" si="115"/>
        <v>0</v>
      </c>
      <c r="V218" s="168">
        <f t="shared" si="116"/>
        <v>0</v>
      </c>
      <c r="W218" s="171">
        <f t="shared" si="117"/>
        <v>0</v>
      </c>
      <c r="X218" s="168">
        <v>0</v>
      </c>
      <c r="Y218" s="167">
        <v>0</v>
      </c>
      <c r="Z218" s="167">
        <v>0</v>
      </c>
      <c r="AA218" s="171"/>
      <c r="AB218" s="167">
        <v>0</v>
      </c>
      <c r="AC218" s="167">
        <v>0</v>
      </c>
      <c r="AD218" s="168">
        <f t="shared" si="118"/>
        <v>0</v>
      </c>
      <c r="AE218" s="171">
        <f t="shared" si="119"/>
        <v>0</v>
      </c>
      <c r="AF218" s="167">
        <v>0</v>
      </c>
      <c r="AG218" s="167">
        <v>0</v>
      </c>
      <c r="AH218" s="167">
        <v>0</v>
      </c>
      <c r="AI218" s="167">
        <v>0</v>
      </c>
      <c r="AJ218" s="167">
        <v>0</v>
      </c>
      <c r="AK218" s="167">
        <v>0</v>
      </c>
      <c r="AL218" s="171">
        <f t="shared" si="120"/>
        <v>0</v>
      </c>
      <c r="AM218" s="167">
        <v>0</v>
      </c>
      <c r="AN218" s="167">
        <v>0</v>
      </c>
      <c r="AO218" s="167">
        <v>0</v>
      </c>
      <c r="AP218" s="168">
        <f t="shared" si="121"/>
        <v>990.54</v>
      </c>
      <c r="AQ218" s="168">
        <v>0</v>
      </c>
      <c r="AR218" s="168">
        <f t="shared" si="123"/>
        <v>0</v>
      </c>
      <c r="AS218" s="168">
        <f>Q207*IF(I207=1,2,IF(I207=2,2,IF(I207=3,0,IF(I207=4,0))))/1000</f>
        <v>0.12408</v>
      </c>
      <c r="AT218" s="168">
        <f t="shared" si="125"/>
        <v>0.002256</v>
      </c>
      <c r="AU218" s="168">
        <f>Q218/1000/2*IF(I218=1,2,IF(I218=2,0,IF(I218=3,1,IF(I218=4,0))))</f>
        <v>0</v>
      </c>
      <c r="AV218" s="168">
        <f t="shared" si="126"/>
        <v>0</v>
      </c>
      <c r="AW218" s="168">
        <f t="shared" si="127"/>
        <v>0</v>
      </c>
      <c r="AX218" s="176">
        <v>0</v>
      </c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58"/>
      <c r="BM218" s="158"/>
      <c r="BN218" s="171"/>
      <c r="BO218" s="171"/>
    </row>
    <row r="219" s="144" customFormat="1" ht="22.5" customHeight="1" spans="1:67">
      <c r="A219" s="165">
        <v>214</v>
      </c>
      <c r="B219" s="166"/>
      <c r="C219" s="166" t="s">
        <v>247</v>
      </c>
      <c r="D219" s="166" t="s">
        <v>246</v>
      </c>
      <c r="E219" s="166" t="s">
        <v>157</v>
      </c>
      <c r="F219" s="134">
        <v>276.91</v>
      </c>
      <c r="G219" s="168">
        <f t="shared" si="109"/>
        <v>6.72451692246578</v>
      </c>
      <c r="H219" s="168">
        <f t="shared" si="110"/>
        <v>1862.085981</v>
      </c>
      <c r="I219" s="174">
        <v>2</v>
      </c>
      <c r="J219" s="174">
        <v>2</v>
      </c>
      <c r="K219" s="174" t="s">
        <v>221</v>
      </c>
      <c r="L219" s="168">
        <f t="shared" si="111"/>
        <v>1661.46</v>
      </c>
      <c r="M219" s="168">
        <f t="shared" si="112"/>
        <v>0</v>
      </c>
      <c r="N219" s="128">
        <v>2</v>
      </c>
      <c r="O219" s="128">
        <v>0</v>
      </c>
      <c r="P219" s="166">
        <v>0</v>
      </c>
      <c r="Q219" s="168">
        <f t="shared" si="113"/>
        <v>553.82</v>
      </c>
      <c r="R219" s="128">
        <v>1862.085981</v>
      </c>
      <c r="S219" s="167">
        <v>0</v>
      </c>
      <c r="T219" s="168">
        <f t="shared" si="114"/>
        <v>1661.46</v>
      </c>
      <c r="U219" s="168">
        <f t="shared" si="115"/>
        <v>0</v>
      </c>
      <c r="V219" s="168">
        <f t="shared" si="116"/>
        <v>0</v>
      </c>
      <c r="W219" s="171">
        <f t="shared" si="117"/>
        <v>0</v>
      </c>
      <c r="X219" s="168">
        <v>0</v>
      </c>
      <c r="Y219" s="167">
        <v>0</v>
      </c>
      <c r="Z219" s="167">
        <v>0</v>
      </c>
      <c r="AA219" s="171"/>
      <c r="AB219" s="167">
        <v>0</v>
      </c>
      <c r="AC219" s="167">
        <v>0</v>
      </c>
      <c r="AD219" s="168">
        <f t="shared" si="118"/>
        <v>0</v>
      </c>
      <c r="AE219" s="171">
        <f t="shared" si="119"/>
        <v>0</v>
      </c>
      <c r="AF219" s="167">
        <v>0</v>
      </c>
      <c r="AG219" s="167">
        <v>0</v>
      </c>
      <c r="AH219" s="167">
        <v>0</v>
      </c>
      <c r="AI219" s="167">
        <v>0</v>
      </c>
      <c r="AJ219" s="167">
        <v>0</v>
      </c>
      <c r="AK219" s="167">
        <v>0</v>
      </c>
      <c r="AL219" s="171">
        <f t="shared" si="120"/>
        <v>0</v>
      </c>
      <c r="AM219" s="167">
        <v>0</v>
      </c>
      <c r="AN219" s="167">
        <v>0</v>
      </c>
      <c r="AO219" s="167">
        <v>0</v>
      </c>
      <c r="AP219" s="168">
        <f t="shared" si="121"/>
        <v>553.82</v>
      </c>
      <c r="AQ219" s="168">
        <v>0</v>
      </c>
      <c r="AR219" s="168">
        <f t="shared" si="123"/>
        <v>0</v>
      </c>
      <c r="AS219" s="168">
        <f t="shared" si="124"/>
        <v>0.55382</v>
      </c>
      <c r="AT219" s="168">
        <f t="shared" si="125"/>
        <v>0.0100694545454545</v>
      </c>
      <c r="AU219" s="168">
        <f>Q219/1000/2*IF(I219=1,2,IF(I219=2,0,IF(I219=3,1,IF(I219=4,0))))</f>
        <v>0</v>
      </c>
      <c r="AV219" s="168">
        <f t="shared" si="126"/>
        <v>0</v>
      </c>
      <c r="AW219" s="168">
        <f t="shared" si="127"/>
        <v>0</v>
      </c>
      <c r="AX219" s="176">
        <v>0</v>
      </c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58"/>
      <c r="BM219" s="158"/>
      <c r="BN219" s="171"/>
      <c r="BO219" s="171"/>
    </row>
    <row r="220" s="144" customFormat="1" ht="22.5" customHeight="1" spans="1:67">
      <c r="A220" s="165">
        <v>215</v>
      </c>
      <c r="B220" s="166"/>
      <c r="C220" s="166" t="s">
        <v>248</v>
      </c>
      <c r="D220" s="166" t="s">
        <v>246</v>
      </c>
      <c r="E220" s="166" t="s">
        <v>157</v>
      </c>
      <c r="F220" s="134">
        <v>281.55</v>
      </c>
      <c r="G220" s="168">
        <f t="shared" si="109"/>
        <v>6.89535414313621</v>
      </c>
      <c r="H220" s="168">
        <f t="shared" si="110"/>
        <v>1941.386959</v>
      </c>
      <c r="I220" s="174">
        <v>2</v>
      </c>
      <c r="J220" s="174">
        <v>2</v>
      </c>
      <c r="K220" s="174" t="s">
        <v>221</v>
      </c>
      <c r="L220" s="168">
        <f t="shared" si="111"/>
        <v>1689.3</v>
      </c>
      <c r="M220" s="168">
        <f t="shared" si="112"/>
        <v>0</v>
      </c>
      <c r="N220" s="128">
        <v>2</v>
      </c>
      <c r="O220" s="128">
        <v>0</v>
      </c>
      <c r="P220" s="166">
        <v>0</v>
      </c>
      <c r="Q220" s="168">
        <f t="shared" si="113"/>
        <v>563.1</v>
      </c>
      <c r="R220" s="128">
        <v>1941.386959</v>
      </c>
      <c r="S220" s="167">
        <v>0</v>
      </c>
      <c r="T220" s="168">
        <f t="shared" si="114"/>
        <v>1689.3</v>
      </c>
      <c r="U220" s="168">
        <f t="shared" si="115"/>
        <v>0</v>
      </c>
      <c r="V220" s="168">
        <f t="shared" si="116"/>
        <v>0</v>
      </c>
      <c r="W220" s="171">
        <f t="shared" si="117"/>
        <v>0</v>
      </c>
      <c r="X220" s="168">
        <v>0</v>
      </c>
      <c r="Y220" s="167">
        <v>0</v>
      </c>
      <c r="Z220" s="167">
        <v>0</v>
      </c>
      <c r="AA220" s="171"/>
      <c r="AB220" s="167">
        <v>0</v>
      </c>
      <c r="AC220" s="167">
        <v>0</v>
      </c>
      <c r="AD220" s="168">
        <f t="shared" si="118"/>
        <v>0</v>
      </c>
      <c r="AE220" s="171">
        <f t="shared" si="119"/>
        <v>0</v>
      </c>
      <c r="AF220" s="167">
        <v>0</v>
      </c>
      <c r="AG220" s="167">
        <v>0</v>
      </c>
      <c r="AH220" s="167">
        <v>0</v>
      </c>
      <c r="AI220" s="167">
        <v>0</v>
      </c>
      <c r="AJ220" s="167">
        <v>0</v>
      </c>
      <c r="AK220" s="167">
        <v>0</v>
      </c>
      <c r="AL220" s="171">
        <f t="shared" si="120"/>
        <v>0</v>
      </c>
      <c r="AM220" s="167">
        <v>0</v>
      </c>
      <c r="AN220" s="167">
        <v>0</v>
      </c>
      <c r="AO220" s="167">
        <v>0</v>
      </c>
      <c r="AP220" s="168">
        <f t="shared" si="121"/>
        <v>563.1</v>
      </c>
      <c r="AQ220" s="168">
        <v>0</v>
      </c>
      <c r="AR220" s="168">
        <f t="shared" si="123"/>
        <v>0</v>
      </c>
      <c r="AS220" s="168">
        <f t="shared" si="124"/>
        <v>0.5631</v>
      </c>
      <c r="AT220" s="168">
        <f t="shared" si="125"/>
        <v>0.0102381818181818</v>
      </c>
      <c r="AU220" s="168">
        <f>Q220/1000/2*IF(I220=1,2,IF(I220=2,0,IF(I220=3,1,IF(I220=4,0))))</f>
        <v>0</v>
      </c>
      <c r="AV220" s="168">
        <f t="shared" si="126"/>
        <v>0</v>
      </c>
      <c r="AW220" s="168">
        <f t="shared" si="127"/>
        <v>0</v>
      </c>
      <c r="AX220" s="176">
        <v>0</v>
      </c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58"/>
      <c r="BM220" s="158"/>
      <c r="BN220" s="171"/>
      <c r="BO220" s="171"/>
    </row>
    <row r="221" s="144" customFormat="1" ht="22.5" customHeight="1" spans="1:67">
      <c r="A221" s="165"/>
      <c r="B221" s="166"/>
      <c r="C221" s="166"/>
      <c r="D221" s="166"/>
      <c r="E221" s="166"/>
      <c r="F221" s="166"/>
      <c r="G221" s="168"/>
      <c r="H221" s="168"/>
      <c r="I221" s="174"/>
      <c r="J221" s="166"/>
      <c r="K221" s="170"/>
      <c r="L221" s="168"/>
      <c r="M221" s="168"/>
      <c r="N221" s="170"/>
      <c r="O221" s="166"/>
      <c r="P221" s="166"/>
      <c r="Q221" s="168"/>
      <c r="R221" s="167"/>
      <c r="S221" s="167"/>
      <c r="T221" s="168"/>
      <c r="U221" s="168"/>
      <c r="V221" s="168"/>
      <c r="W221" s="171"/>
      <c r="X221" s="168"/>
      <c r="Y221" s="167"/>
      <c r="Z221" s="166"/>
      <c r="AA221" s="171"/>
      <c r="AB221" s="167"/>
      <c r="AC221" s="167"/>
      <c r="AD221" s="168"/>
      <c r="AE221" s="171"/>
      <c r="AF221" s="167"/>
      <c r="AG221" s="167"/>
      <c r="AH221" s="167"/>
      <c r="AI221" s="167"/>
      <c r="AJ221" s="171"/>
      <c r="AK221" s="167"/>
      <c r="AL221" s="171"/>
      <c r="AM221" s="167"/>
      <c r="AN221" s="167"/>
      <c r="AO221" s="167"/>
      <c r="AP221" s="168"/>
      <c r="AQ221" s="168"/>
      <c r="AR221" s="168"/>
      <c r="AS221" s="168"/>
      <c r="AT221" s="168"/>
      <c r="AU221" s="168"/>
      <c r="AV221" s="168"/>
      <c r="AW221" s="168"/>
      <c r="AX221" s="176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58"/>
      <c r="BM221" s="158"/>
      <c r="BN221" s="171"/>
      <c r="BO221" s="171"/>
    </row>
    <row r="222" s="145" customFormat="1" ht="22.5" customHeight="1" spans="1:67">
      <c r="A222" s="178"/>
      <c r="B222" s="161" t="s">
        <v>249</v>
      </c>
      <c r="C222" s="161"/>
      <c r="D222" s="161"/>
      <c r="E222" s="161"/>
      <c r="F222" s="158">
        <f>SUM(F6:F221)</f>
        <v>100802.1</v>
      </c>
      <c r="G222" s="158">
        <f t="shared" ref="G222:AY222" si="128">SUM(G6:G221)</f>
        <v>8886.01387460723</v>
      </c>
      <c r="H222" s="158">
        <f t="shared" si="128"/>
        <v>4764178.82300629</v>
      </c>
      <c r="I222" s="158">
        <f t="shared" si="128"/>
        <v>550</v>
      </c>
      <c r="J222" s="158">
        <f t="shared" si="128"/>
        <v>618</v>
      </c>
      <c r="K222" s="158">
        <f t="shared" si="128"/>
        <v>0</v>
      </c>
      <c r="L222" s="158">
        <f t="shared" si="128"/>
        <v>1353235.34383698</v>
      </c>
      <c r="M222" s="158">
        <f t="shared" si="128"/>
        <v>444938.923165659</v>
      </c>
      <c r="N222" s="158">
        <f t="shared" si="128"/>
        <v>322</v>
      </c>
      <c r="O222" s="158">
        <f t="shared" si="128"/>
        <v>314</v>
      </c>
      <c r="P222" s="158">
        <f t="shared" si="128"/>
        <v>2</v>
      </c>
      <c r="Q222" s="158">
        <f t="shared" si="128"/>
        <v>241167</v>
      </c>
      <c r="R222" s="158">
        <f t="shared" si="128"/>
        <v>1789991.90495373</v>
      </c>
      <c r="S222" s="158">
        <f t="shared" si="128"/>
        <v>42306.297336</v>
      </c>
      <c r="T222" s="158">
        <f t="shared" si="128"/>
        <v>723501</v>
      </c>
      <c r="U222" s="158">
        <f t="shared" si="128"/>
        <v>0</v>
      </c>
      <c r="V222" s="158">
        <f t="shared" si="128"/>
        <v>459294.976435469</v>
      </c>
      <c r="W222" s="158">
        <f t="shared" si="128"/>
        <v>261</v>
      </c>
      <c r="X222" s="158">
        <f t="shared" si="128"/>
        <v>0</v>
      </c>
      <c r="Y222" s="158">
        <f t="shared" si="128"/>
        <v>184795.420671317</v>
      </c>
      <c r="Z222" s="158">
        <f t="shared" si="128"/>
        <v>87</v>
      </c>
      <c r="AA222" s="158">
        <f t="shared" si="128"/>
        <v>0</v>
      </c>
      <c r="AB222" s="158">
        <f t="shared" si="128"/>
        <v>425913.040466</v>
      </c>
      <c r="AC222" s="158">
        <f t="shared" si="128"/>
        <v>9512.94134982957</v>
      </c>
      <c r="AD222" s="158">
        <f t="shared" si="128"/>
        <v>19025.8826996591</v>
      </c>
      <c r="AE222" s="158">
        <f t="shared" si="128"/>
        <v>31323.8356950965</v>
      </c>
      <c r="AF222" s="158">
        <f t="shared" si="128"/>
        <v>3875.814898</v>
      </c>
      <c r="AG222" s="158">
        <f t="shared" si="128"/>
        <v>9351.11227982957</v>
      </c>
      <c r="AH222" s="158">
        <f t="shared" si="128"/>
        <v>445.156465</v>
      </c>
      <c r="AI222" s="158">
        <f t="shared" si="128"/>
        <v>17651.752052267</v>
      </c>
      <c r="AJ222" s="158">
        <f t="shared" si="128"/>
        <v>14356.05326981</v>
      </c>
      <c r="AK222" s="158">
        <f t="shared" si="128"/>
        <v>55062.408325</v>
      </c>
      <c r="AL222" s="158">
        <f t="shared" si="128"/>
        <v>2232727.81528477</v>
      </c>
      <c r="AM222" s="158">
        <f t="shared" si="128"/>
        <v>123738.703228485</v>
      </c>
      <c r="AN222" s="158">
        <f t="shared" si="128"/>
        <v>75876.632569</v>
      </c>
      <c r="AO222" s="158">
        <f t="shared" si="128"/>
        <v>2033112.47948728</v>
      </c>
      <c r="AP222" s="158">
        <f t="shared" si="128"/>
        <v>201604.2</v>
      </c>
      <c r="AQ222" s="158">
        <f t="shared" si="128"/>
        <v>207.67836</v>
      </c>
      <c r="AR222" s="158">
        <f t="shared" si="128"/>
        <v>2.96683371428571</v>
      </c>
      <c r="AS222" s="158">
        <f t="shared" si="128"/>
        <v>154.60706</v>
      </c>
      <c r="AT222" s="158">
        <f t="shared" si="128"/>
        <v>2.81103745454545</v>
      </c>
      <c r="AU222" s="158">
        <f t="shared" si="128"/>
        <v>112.41164</v>
      </c>
      <c r="AV222" s="158">
        <f t="shared" si="128"/>
        <v>1.4051455</v>
      </c>
      <c r="AW222" s="158">
        <f t="shared" si="128"/>
        <v>126.49776</v>
      </c>
      <c r="AX222" s="158">
        <f t="shared" si="128"/>
        <v>260</v>
      </c>
      <c r="AY222" s="158">
        <f t="shared" si="128"/>
        <v>0</v>
      </c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8"/>
      <c r="BK222" s="158"/>
      <c r="BL222" s="158"/>
      <c r="BM222" s="158"/>
      <c r="BN222" s="161"/>
      <c r="BO222" s="161"/>
    </row>
  </sheetData>
  <autoFilter xmlns:etc="http://www.wps.cn/officeDocument/2017/etCustomData" ref="A5:BO220" etc:filterBottomFollowUsedRange="0">
    <extLst/>
  </autoFilter>
  <mergeCells count="73">
    <mergeCell ref="A1:BO1"/>
    <mergeCell ref="M2:AO2"/>
    <mergeCell ref="N3:U3"/>
    <mergeCell ref="W3:Z3"/>
    <mergeCell ref="AA3:AB3"/>
    <mergeCell ref="AC3:AD3"/>
    <mergeCell ref="AF3:AI3"/>
    <mergeCell ref="AJ3:AK3"/>
    <mergeCell ref="AM3:AO3"/>
    <mergeCell ref="R4:U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3:M5"/>
    <mergeCell ref="N4:N5"/>
    <mergeCell ref="O4:O5"/>
    <mergeCell ref="P4:P5"/>
    <mergeCell ref="Q4:Q5"/>
    <mergeCell ref="V3:V5"/>
    <mergeCell ref="W4:W5"/>
    <mergeCell ref="X4:X5"/>
    <mergeCell ref="Y4:Y5"/>
    <mergeCell ref="Z4:Z5"/>
    <mergeCell ref="AA4:AA5"/>
    <mergeCell ref="AB4:AB5"/>
    <mergeCell ref="AC4:AC5"/>
    <mergeCell ref="AD4:AD5"/>
    <mergeCell ref="AE3:AE5"/>
    <mergeCell ref="AF4:AF5"/>
    <mergeCell ref="AG4:AG5"/>
    <mergeCell ref="AH4:AH5"/>
    <mergeCell ref="AI4:AI5"/>
    <mergeCell ref="AJ4:AJ5"/>
    <mergeCell ref="AK4:AK5"/>
    <mergeCell ref="AL3:AL5"/>
    <mergeCell ref="AM4:AM5"/>
    <mergeCell ref="AN4:AN5"/>
    <mergeCell ref="AO4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</mergeCells>
  <printOptions horizontalCentered="1"/>
  <pageMargins left="0.196527777777778" right="0.196527777777778" top="0.393055555555556" bottom="0.393055555555556" header="0.314583333333333" footer="0.314583333333333"/>
  <pageSetup paperSize="9" scale="25" fitToHeight="0" orientation="landscape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K363"/>
  <sheetViews>
    <sheetView topLeftCell="Y1" workbookViewId="0">
      <pane ySplit="6" topLeftCell="A7" activePane="bottomLeft" state="frozen"/>
      <selection/>
      <selection pane="bottomLeft" activeCell="AS13" sqref="AS13"/>
    </sheetView>
  </sheetViews>
  <sheetFormatPr defaultColWidth="9" defaultRowHeight="13.5"/>
  <cols>
    <col min="1" max="4" width="9" style="111"/>
    <col min="5" max="5" width="9.75" style="111" customWidth="1"/>
    <col min="6" max="6" width="9" style="111"/>
    <col min="7" max="7" width="12.625" style="111"/>
    <col min="8" max="10" width="9" style="111" customWidth="1"/>
    <col min="11" max="12" width="9.625" style="111" customWidth="1"/>
    <col min="13" max="13" width="9" style="111"/>
    <col min="14" max="15" width="9.625" style="111" customWidth="1"/>
    <col min="16" max="16" width="9" style="111"/>
    <col min="17" max="18" width="9.625" style="111" customWidth="1"/>
    <col min="19" max="22" width="9" style="111"/>
    <col min="23" max="23" width="9" style="111" hidden="1" customWidth="1"/>
    <col min="24" max="24" width="9.625" style="111" customWidth="1"/>
    <col min="25" max="27" width="9" style="111"/>
    <col min="28" max="31" width="9" style="111" hidden="1" customWidth="1"/>
    <col min="32" max="33" width="9.25" style="111"/>
    <col min="34" max="34" width="9.625" style="111" customWidth="1"/>
    <col min="35" max="36" width="9" style="111" hidden="1" customWidth="1"/>
    <col min="37" max="37" width="9.625" style="111" hidden="1" customWidth="1"/>
    <col min="38" max="38" width="9.625" style="111" customWidth="1"/>
    <col min="39" max="44" width="9" style="111" hidden="1" customWidth="1"/>
    <col min="45" max="45" width="9.75" style="111" customWidth="1"/>
    <col min="46" max="59" width="9" style="111" customWidth="1"/>
    <col min="60" max="61" width="9" style="111"/>
    <col min="62" max="63" width="9" style="111" customWidth="1"/>
    <col min="64" max="16384" width="9" style="111"/>
  </cols>
  <sheetData>
    <row r="1" ht="22.5" spans="1:63">
      <c r="A1" s="113" t="s">
        <v>250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4"/>
      <c r="BJ1" s="115"/>
      <c r="BK1" s="115"/>
    </row>
    <row r="2" spans="1:63">
      <c r="A2" s="116" t="s">
        <v>1</v>
      </c>
      <c r="B2" s="117" t="s">
        <v>27</v>
      </c>
      <c r="C2" s="117" t="s">
        <v>28</v>
      </c>
      <c r="D2" s="117" t="s">
        <v>29</v>
      </c>
      <c r="E2" s="117" t="s">
        <v>30</v>
      </c>
      <c r="F2" s="118" t="s">
        <v>31</v>
      </c>
      <c r="G2" s="118" t="s">
        <v>32</v>
      </c>
      <c r="H2" s="119" t="s">
        <v>251</v>
      </c>
      <c r="I2" s="119" t="s">
        <v>34</v>
      </c>
      <c r="J2" s="119" t="s">
        <v>33</v>
      </c>
      <c r="K2" s="118" t="s">
        <v>35</v>
      </c>
      <c r="L2" s="120" t="s">
        <v>36</v>
      </c>
      <c r="M2" s="121"/>
      <c r="N2" s="120"/>
      <c r="O2" s="121"/>
      <c r="P2" s="120"/>
      <c r="Q2" s="120"/>
      <c r="R2" s="120"/>
      <c r="S2" s="121"/>
      <c r="T2" s="120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18" t="s">
        <v>37</v>
      </c>
      <c r="AM2" s="122" t="s">
        <v>38</v>
      </c>
      <c r="AN2" s="122" t="s">
        <v>39</v>
      </c>
      <c r="AO2" s="118" t="s">
        <v>40</v>
      </c>
      <c r="AP2" s="118" t="s">
        <v>41</v>
      </c>
      <c r="AQ2" s="118" t="s">
        <v>42</v>
      </c>
      <c r="AR2" s="118" t="s">
        <v>43</v>
      </c>
      <c r="AS2" s="118" t="s">
        <v>44</v>
      </c>
      <c r="AT2" s="117" t="s">
        <v>45</v>
      </c>
      <c r="AU2" s="118" t="s">
        <v>46</v>
      </c>
      <c r="AV2" s="118" t="s">
        <v>47</v>
      </c>
      <c r="AW2" s="118" t="s">
        <v>48</v>
      </c>
      <c r="AX2" s="118" t="s">
        <v>49</v>
      </c>
      <c r="AY2" s="118" t="s">
        <v>50</v>
      </c>
      <c r="AZ2" s="118" t="s">
        <v>51</v>
      </c>
      <c r="BA2" s="118" t="s">
        <v>52</v>
      </c>
      <c r="BB2" s="118" t="s">
        <v>252</v>
      </c>
      <c r="BC2" s="118" t="s">
        <v>54</v>
      </c>
      <c r="BD2" s="118" t="s">
        <v>55</v>
      </c>
      <c r="BE2" s="118" t="s">
        <v>56</v>
      </c>
      <c r="BF2" s="118" t="s">
        <v>57</v>
      </c>
      <c r="BG2" s="118" t="s">
        <v>58</v>
      </c>
      <c r="BH2" s="118" t="s">
        <v>59</v>
      </c>
      <c r="BI2" s="123" t="s">
        <v>60</v>
      </c>
      <c r="BJ2" s="124" t="s">
        <v>61</v>
      </c>
      <c r="BK2" s="124" t="s">
        <v>62</v>
      </c>
    </row>
    <row r="3" spans="1:63">
      <c r="A3" s="116"/>
      <c r="B3" s="117"/>
      <c r="C3" s="117"/>
      <c r="D3" s="117"/>
      <c r="E3" s="117"/>
      <c r="F3" s="118"/>
      <c r="G3" s="118"/>
      <c r="H3" s="119"/>
      <c r="I3" s="119"/>
      <c r="J3" s="119"/>
      <c r="K3" s="118"/>
      <c r="L3" s="118" t="s">
        <v>63</v>
      </c>
      <c r="M3" s="121" t="s">
        <v>74</v>
      </c>
      <c r="N3" s="120"/>
      <c r="O3" s="121"/>
      <c r="P3" s="120"/>
      <c r="Q3" s="120"/>
      <c r="R3" s="118" t="s">
        <v>65</v>
      </c>
      <c r="S3" s="121" t="s">
        <v>66</v>
      </c>
      <c r="T3" s="120"/>
      <c r="U3" s="121"/>
      <c r="V3" s="121"/>
      <c r="W3" s="121" t="s">
        <v>67</v>
      </c>
      <c r="X3" s="121"/>
      <c r="Y3" s="121" t="s">
        <v>68</v>
      </c>
      <c r="Z3" s="121"/>
      <c r="AA3" s="117" t="s">
        <v>69</v>
      </c>
      <c r="AB3" s="121" t="s">
        <v>70</v>
      </c>
      <c r="AC3" s="121"/>
      <c r="AD3" s="121"/>
      <c r="AE3" s="121"/>
      <c r="AF3" s="121" t="s">
        <v>71</v>
      </c>
      <c r="AG3" s="121"/>
      <c r="AH3" s="117" t="s">
        <v>72</v>
      </c>
      <c r="AI3" s="121" t="s">
        <v>73</v>
      </c>
      <c r="AJ3" s="121"/>
      <c r="AK3" s="121"/>
      <c r="AL3" s="118"/>
      <c r="AM3" s="122"/>
      <c r="AN3" s="122"/>
      <c r="AO3" s="118"/>
      <c r="AP3" s="118"/>
      <c r="AQ3" s="118"/>
      <c r="AR3" s="118"/>
      <c r="AS3" s="118"/>
      <c r="AT3" s="117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23"/>
      <c r="BJ3" s="125"/>
      <c r="BK3" s="125"/>
    </row>
    <row r="4" spans="1:63">
      <c r="A4" s="116"/>
      <c r="B4" s="117"/>
      <c r="C4" s="117"/>
      <c r="D4" s="117"/>
      <c r="E4" s="117"/>
      <c r="F4" s="118"/>
      <c r="G4" s="118"/>
      <c r="H4" s="119"/>
      <c r="I4" s="119"/>
      <c r="J4" s="119"/>
      <c r="K4" s="118"/>
      <c r="L4" s="118"/>
      <c r="M4" s="117" t="s">
        <v>74</v>
      </c>
      <c r="N4" s="120" t="s">
        <v>77</v>
      </c>
      <c r="O4" s="121" t="s">
        <v>78</v>
      </c>
      <c r="P4" s="120"/>
      <c r="Q4" s="120"/>
      <c r="R4" s="118"/>
      <c r="S4" s="117" t="s">
        <v>79</v>
      </c>
      <c r="T4" s="118" t="s">
        <v>80</v>
      </c>
      <c r="U4" s="117" t="s">
        <v>81</v>
      </c>
      <c r="V4" s="117" t="s">
        <v>82</v>
      </c>
      <c r="W4" s="117" t="s">
        <v>253</v>
      </c>
      <c r="X4" s="117" t="s">
        <v>83</v>
      </c>
      <c r="Y4" s="117" t="s">
        <v>84</v>
      </c>
      <c r="Z4" s="117" t="s">
        <v>85</v>
      </c>
      <c r="AA4" s="117"/>
      <c r="AB4" s="117" t="s">
        <v>86</v>
      </c>
      <c r="AC4" s="117" t="s">
        <v>87</v>
      </c>
      <c r="AD4" s="117" t="s">
        <v>88</v>
      </c>
      <c r="AE4" s="117" t="s">
        <v>89</v>
      </c>
      <c r="AF4" s="117" t="s">
        <v>90</v>
      </c>
      <c r="AG4" s="117" t="s">
        <v>91</v>
      </c>
      <c r="AH4" s="117"/>
      <c r="AI4" s="117" t="s">
        <v>92</v>
      </c>
      <c r="AJ4" s="117" t="s">
        <v>93</v>
      </c>
      <c r="AK4" s="117" t="s">
        <v>94</v>
      </c>
      <c r="AL4" s="118"/>
      <c r="AM4" s="122"/>
      <c r="AN4" s="122"/>
      <c r="AO4" s="118"/>
      <c r="AP4" s="118"/>
      <c r="AQ4" s="118"/>
      <c r="AR4" s="118"/>
      <c r="AS4" s="118"/>
      <c r="AT4" s="117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23"/>
      <c r="BJ4" s="125"/>
      <c r="BK4" s="125"/>
    </row>
    <row r="5" ht="27" spans="1:63">
      <c r="A5" s="116"/>
      <c r="B5" s="117"/>
      <c r="C5" s="117"/>
      <c r="D5" s="117"/>
      <c r="E5" s="117"/>
      <c r="F5" s="118"/>
      <c r="G5" s="118"/>
      <c r="H5" s="119"/>
      <c r="I5" s="119"/>
      <c r="J5" s="119"/>
      <c r="K5" s="118"/>
      <c r="L5" s="118"/>
      <c r="M5" s="117"/>
      <c r="N5" s="120"/>
      <c r="O5" s="117" t="s">
        <v>95</v>
      </c>
      <c r="P5" s="120" t="s">
        <v>97</v>
      </c>
      <c r="Q5" s="120" t="s">
        <v>98</v>
      </c>
      <c r="R5" s="118"/>
      <c r="S5" s="117"/>
      <c r="T5" s="118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8"/>
      <c r="AM5" s="122"/>
      <c r="AN5" s="122"/>
      <c r="AO5" s="118"/>
      <c r="AP5" s="118"/>
      <c r="AQ5" s="118"/>
      <c r="AR5" s="118"/>
      <c r="AS5" s="118"/>
      <c r="AT5" s="117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23"/>
      <c r="BJ5" s="125"/>
      <c r="BK5" s="125"/>
    </row>
    <row r="6" ht="22.5" customHeight="1" spans="1:63">
      <c r="A6" s="126">
        <v>1</v>
      </c>
      <c r="B6" s="127" t="s">
        <v>254</v>
      </c>
      <c r="C6" s="127" t="s">
        <v>255</v>
      </c>
      <c r="D6" s="127" t="s">
        <v>120</v>
      </c>
      <c r="E6" s="128">
        <v>426.98</v>
      </c>
      <c r="F6" s="129">
        <f t="shared" ref="F6:F50" si="0">G6/E6</f>
        <v>27.1777242423533</v>
      </c>
      <c r="G6" s="129">
        <f t="shared" ref="G6:G50" si="1">O6+U6+X6+Z6+AF6+AG6+AH6</f>
        <v>11604.344697</v>
      </c>
      <c r="H6" s="130">
        <v>4</v>
      </c>
      <c r="I6" s="131"/>
      <c r="J6" s="131" t="s">
        <v>256</v>
      </c>
      <c r="K6" s="129">
        <f t="shared" ref="K6:K50" si="2">P6+Q6+U6+X6+Z6</f>
        <v>4447.31232</v>
      </c>
      <c r="L6" s="129">
        <f t="shared" ref="L6:L50" si="3">Q6+T6+X6+Z6</f>
        <v>4447.31232</v>
      </c>
      <c r="M6" s="128">
        <v>0</v>
      </c>
      <c r="N6" s="129">
        <f t="shared" ref="N6:N50" si="4">E6*IF(M6=4,4,IF(M6=6,6,2))</f>
        <v>853.96</v>
      </c>
      <c r="O6" s="128">
        <v>2655.781062</v>
      </c>
      <c r="P6" s="129">
        <f t="shared" ref="P6:P50" si="5">N6*3*IF(H6=4,0,1)</f>
        <v>0</v>
      </c>
      <c r="Q6" s="129">
        <f t="shared" ref="Q6:Q50" si="6">O6*IF(H6=4,1,0)</f>
        <v>2655.781062</v>
      </c>
      <c r="R6" s="129">
        <f t="shared" ref="R6:R50" si="7">Q6+T6+X6+Z6+AF6</f>
        <v>4447.31232</v>
      </c>
      <c r="S6" s="132">
        <f t="shared" ref="S6:S50" si="8">V6*3</f>
        <v>0</v>
      </c>
      <c r="T6" s="128">
        <v>0</v>
      </c>
      <c r="U6" s="128">
        <v>0</v>
      </c>
      <c r="V6" s="128">
        <v>0</v>
      </c>
      <c r="W6" s="132"/>
      <c r="X6" s="128">
        <v>1791.531258</v>
      </c>
      <c r="Y6" s="128">
        <v>0</v>
      </c>
      <c r="Z6" s="129">
        <f t="shared" ref="Z6:Z50" si="9">Y6*2</f>
        <v>0</v>
      </c>
      <c r="AA6" s="132">
        <f t="shared" ref="AA6:AA50" si="10">AB6+AC6+AD6+AE6</f>
        <v>0</v>
      </c>
      <c r="AB6" s="128">
        <v>0</v>
      </c>
      <c r="AC6" s="128">
        <v>0</v>
      </c>
      <c r="AD6" s="128">
        <v>0</v>
      </c>
      <c r="AE6" s="128">
        <v>0</v>
      </c>
      <c r="AF6" s="128">
        <v>0</v>
      </c>
      <c r="AG6" s="128">
        <v>0</v>
      </c>
      <c r="AH6" s="132">
        <f t="shared" ref="AH6:AH50" si="11">AI6+AJ6+AK6</f>
        <v>7157.032377</v>
      </c>
      <c r="AI6" s="128">
        <v>19.408688</v>
      </c>
      <c r="AJ6" s="128">
        <v>0</v>
      </c>
      <c r="AK6" s="128">
        <v>7137.623689</v>
      </c>
      <c r="AL6" s="129">
        <f t="shared" ref="AL6:AL50" si="12">E6</f>
        <v>426.98</v>
      </c>
      <c r="AM6" s="129">
        <f t="shared" ref="AM6:AM50" si="13">N6*IF(H6=1,0,IF(H6=2,0,IF(H6=3,1,IF(H6=4,0))))/1000</f>
        <v>0</v>
      </c>
      <c r="AN6" s="129">
        <f t="shared" ref="AN6:AN50" si="14">AM6/60</f>
        <v>0</v>
      </c>
      <c r="AO6" s="129">
        <f t="shared" ref="AO6:AO50" si="15">N6*IF(H6=1,2,IF(H6=2,2,IF(H6=3,1,IF(H6=4,0))))/1000</f>
        <v>0</v>
      </c>
      <c r="AP6" s="129">
        <f t="shared" ref="AP6:AP50" si="16">AO6/32</f>
        <v>0</v>
      </c>
      <c r="AQ6" s="129">
        <f t="shared" ref="AQ6:AQ50" si="17">N6/1000/2*IF(H6=1,3,IF(H6=2,3,IF(H6=3,2,IF(H6=4,0))))</f>
        <v>0</v>
      </c>
      <c r="AR6" s="129">
        <f t="shared" ref="AR6:AR50" si="18">AQ6/48</f>
        <v>0</v>
      </c>
      <c r="AS6" s="129">
        <f t="shared" ref="AS6:AS50" si="19">(E6*V6/1000*2+AL6*2*2/1000*IF(F6&gt;7,1,0))*2/3</f>
        <v>1.13861333333333</v>
      </c>
      <c r="AT6" s="132">
        <v>0</v>
      </c>
      <c r="AU6" s="133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32"/>
      <c r="BK6" s="132" t="s">
        <v>102</v>
      </c>
    </row>
    <row r="7" ht="22.5" customHeight="1" spans="1:63">
      <c r="A7" s="126">
        <v>2</v>
      </c>
      <c r="B7" s="127" t="s">
        <v>257</v>
      </c>
      <c r="C7" s="127" t="s">
        <v>155</v>
      </c>
      <c r="D7" s="127" t="s">
        <v>258</v>
      </c>
      <c r="E7" s="128">
        <v>741.28</v>
      </c>
      <c r="F7" s="129">
        <f t="shared" si="0"/>
        <v>9.3032802260954</v>
      </c>
      <c r="G7" s="129">
        <f t="shared" si="1"/>
        <v>6896.335566</v>
      </c>
      <c r="H7" s="130">
        <v>4</v>
      </c>
      <c r="I7" s="131"/>
      <c r="J7" s="131" t="s">
        <v>256</v>
      </c>
      <c r="K7" s="129">
        <f t="shared" si="2"/>
        <v>5503.096279</v>
      </c>
      <c r="L7" s="129">
        <f t="shared" si="3"/>
        <v>5503.096279</v>
      </c>
      <c r="M7" s="128">
        <v>0</v>
      </c>
      <c r="N7" s="129">
        <f t="shared" si="4"/>
        <v>1482.56</v>
      </c>
      <c r="O7" s="128">
        <v>3892.648341</v>
      </c>
      <c r="P7" s="129">
        <f t="shared" si="5"/>
        <v>0</v>
      </c>
      <c r="Q7" s="129">
        <f t="shared" si="6"/>
        <v>3892.648341</v>
      </c>
      <c r="R7" s="129">
        <f t="shared" si="7"/>
        <v>5503.096279</v>
      </c>
      <c r="S7" s="132">
        <f t="shared" si="8"/>
        <v>0</v>
      </c>
      <c r="T7" s="128">
        <v>0</v>
      </c>
      <c r="U7" s="128">
        <v>0</v>
      </c>
      <c r="V7" s="128">
        <v>0</v>
      </c>
      <c r="W7" s="132"/>
      <c r="X7" s="128">
        <v>1610.447938</v>
      </c>
      <c r="Y7" s="128">
        <v>0</v>
      </c>
      <c r="Z7" s="129">
        <f t="shared" si="9"/>
        <v>0</v>
      </c>
      <c r="AA7" s="132">
        <f t="shared" si="10"/>
        <v>69.666653</v>
      </c>
      <c r="AB7" s="128">
        <v>0</v>
      </c>
      <c r="AC7" s="128">
        <v>0</v>
      </c>
      <c r="AD7" s="128">
        <v>0</v>
      </c>
      <c r="AE7" s="128">
        <v>69.666653</v>
      </c>
      <c r="AF7" s="128">
        <v>0</v>
      </c>
      <c r="AG7" s="128">
        <v>481.634808</v>
      </c>
      <c r="AH7" s="132">
        <f t="shared" si="11"/>
        <v>911.604479</v>
      </c>
      <c r="AI7" s="128">
        <v>0</v>
      </c>
      <c r="AJ7" s="128">
        <v>0</v>
      </c>
      <c r="AK7" s="128">
        <v>911.604479</v>
      </c>
      <c r="AL7" s="129">
        <f t="shared" si="12"/>
        <v>741.28</v>
      </c>
      <c r="AM7" s="129">
        <f t="shared" si="13"/>
        <v>0</v>
      </c>
      <c r="AN7" s="129">
        <f t="shared" si="14"/>
        <v>0</v>
      </c>
      <c r="AO7" s="129">
        <f t="shared" si="15"/>
        <v>0</v>
      </c>
      <c r="AP7" s="129">
        <f t="shared" si="16"/>
        <v>0</v>
      </c>
      <c r="AQ7" s="129">
        <f t="shared" si="17"/>
        <v>0</v>
      </c>
      <c r="AR7" s="129">
        <f t="shared" si="18"/>
        <v>0</v>
      </c>
      <c r="AS7" s="129">
        <f t="shared" si="19"/>
        <v>1.97674666666667</v>
      </c>
      <c r="AT7" s="132">
        <v>0</v>
      </c>
      <c r="AU7" s="133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32"/>
      <c r="BK7" s="132" t="s">
        <v>102</v>
      </c>
    </row>
    <row r="8" ht="22.5" customHeight="1" spans="1:63">
      <c r="A8" s="126">
        <v>3</v>
      </c>
      <c r="B8" s="127" t="s">
        <v>258</v>
      </c>
      <c r="C8" s="127" t="s">
        <v>259</v>
      </c>
      <c r="D8" s="127" t="s">
        <v>260</v>
      </c>
      <c r="E8" s="128">
        <v>705.85</v>
      </c>
      <c r="F8" s="129">
        <f t="shared" si="0"/>
        <v>5.75959562371609</v>
      </c>
      <c r="G8" s="129">
        <f t="shared" si="1"/>
        <v>4065.410571</v>
      </c>
      <c r="H8" s="130">
        <v>4</v>
      </c>
      <c r="I8" s="131"/>
      <c r="J8" s="131" t="s">
        <v>256</v>
      </c>
      <c r="K8" s="129">
        <f t="shared" si="2"/>
        <v>3930.990162</v>
      </c>
      <c r="L8" s="129">
        <f t="shared" si="3"/>
        <v>3930.990162</v>
      </c>
      <c r="M8" s="128">
        <v>0</v>
      </c>
      <c r="N8" s="129">
        <f t="shared" si="4"/>
        <v>1411.7</v>
      </c>
      <c r="O8" s="128">
        <v>2461.866977</v>
      </c>
      <c r="P8" s="129">
        <f t="shared" si="5"/>
        <v>0</v>
      </c>
      <c r="Q8" s="129">
        <f t="shared" si="6"/>
        <v>2461.866977</v>
      </c>
      <c r="R8" s="129">
        <f t="shared" si="7"/>
        <v>3930.990162</v>
      </c>
      <c r="S8" s="132">
        <f t="shared" si="8"/>
        <v>0</v>
      </c>
      <c r="T8" s="128">
        <v>0</v>
      </c>
      <c r="U8" s="128">
        <v>0</v>
      </c>
      <c r="V8" s="128">
        <v>0</v>
      </c>
      <c r="W8" s="132"/>
      <c r="X8" s="128">
        <v>1469.123185</v>
      </c>
      <c r="Y8" s="128">
        <v>0</v>
      </c>
      <c r="Z8" s="129">
        <f t="shared" si="9"/>
        <v>0</v>
      </c>
      <c r="AA8" s="132">
        <f t="shared" si="10"/>
        <v>0</v>
      </c>
      <c r="AB8" s="128">
        <v>0</v>
      </c>
      <c r="AC8" s="128">
        <v>0</v>
      </c>
      <c r="AD8" s="128">
        <v>0</v>
      </c>
      <c r="AE8" s="128">
        <v>0</v>
      </c>
      <c r="AF8" s="128">
        <v>0</v>
      </c>
      <c r="AG8" s="128">
        <v>0</v>
      </c>
      <c r="AH8" s="132">
        <f t="shared" si="11"/>
        <v>134.420409</v>
      </c>
      <c r="AI8" s="128">
        <v>0</v>
      </c>
      <c r="AJ8" s="128">
        <v>0</v>
      </c>
      <c r="AK8" s="128">
        <v>134.420409</v>
      </c>
      <c r="AL8" s="129">
        <f t="shared" si="12"/>
        <v>705.85</v>
      </c>
      <c r="AM8" s="129">
        <f t="shared" si="13"/>
        <v>0</v>
      </c>
      <c r="AN8" s="129">
        <f t="shared" si="14"/>
        <v>0</v>
      </c>
      <c r="AO8" s="129">
        <f t="shared" si="15"/>
        <v>0</v>
      </c>
      <c r="AP8" s="129">
        <f t="shared" si="16"/>
        <v>0</v>
      </c>
      <c r="AQ8" s="129">
        <f t="shared" si="17"/>
        <v>0</v>
      </c>
      <c r="AR8" s="129">
        <f t="shared" si="18"/>
        <v>0</v>
      </c>
      <c r="AS8" s="129">
        <f t="shared" si="19"/>
        <v>0</v>
      </c>
      <c r="AT8" s="132">
        <v>0</v>
      </c>
      <c r="AU8" s="133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32"/>
      <c r="BK8" s="132" t="s">
        <v>102</v>
      </c>
    </row>
    <row r="9" ht="22.5" customHeight="1" spans="1:63">
      <c r="A9" s="126">
        <v>4</v>
      </c>
      <c r="B9" s="127" t="s">
        <v>261</v>
      </c>
      <c r="C9" s="127" t="s">
        <v>257</v>
      </c>
      <c r="D9" s="127" t="s">
        <v>157</v>
      </c>
      <c r="E9" s="128">
        <v>940.65</v>
      </c>
      <c r="F9" s="129">
        <f t="shared" si="0"/>
        <v>2.69753929942061</v>
      </c>
      <c r="G9" s="129">
        <f t="shared" si="1"/>
        <v>2537.440342</v>
      </c>
      <c r="H9" s="130">
        <v>4</v>
      </c>
      <c r="I9" s="131"/>
      <c r="J9" s="131" t="s">
        <v>256</v>
      </c>
      <c r="K9" s="129">
        <f t="shared" si="2"/>
        <v>2537.440342</v>
      </c>
      <c r="L9" s="129">
        <f t="shared" si="3"/>
        <v>2537.440342</v>
      </c>
      <c r="M9" s="128">
        <v>0</v>
      </c>
      <c r="N9" s="129">
        <f t="shared" si="4"/>
        <v>1881.3</v>
      </c>
      <c r="O9" s="128">
        <v>2506.938405</v>
      </c>
      <c r="P9" s="129">
        <f t="shared" si="5"/>
        <v>0</v>
      </c>
      <c r="Q9" s="129">
        <f t="shared" si="6"/>
        <v>2506.938405</v>
      </c>
      <c r="R9" s="129">
        <f t="shared" si="7"/>
        <v>2537.440342</v>
      </c>
      <c r="S9" s="132">
        <f t="shared" si="8"/>
        <v>0</v>
      </c>
      <c r="T9" s="128">
        <v>0</v>
      </c>
      <c r="U9" s="128">
        <v>0</v>
      </c>
      <c r="V9" s="128">
        <v>0</v>
      </c>
      <c r="W9" s="132"/>
      <c r="X9" s="128">
        <v>30.501937</v>
      </c>
      <c r="Y9" s="128">
        <v>0</v>
      </c>
      <c r="Z9" s="129">
        <f t="shared" si="9"/>
        <v>0</v>
      </c>
      <c r="AA9" s="132">
        <f t="shared" si="10"/>
        <v>0</v>
      </c>
      <c r="AB9" s="128">
        <v>0</v>
      </c>
      <c r="AC9" s="128">
        <v>0</v>
      </c>
      <c r="AD9" s="128">
        <v>0</v>
      </c>
      <c r="AE9" s="128">
        <v>0</v>
      </c>
      <c r="AF9" s="128">
        <v>0</v>
      </c>
      <c r="AG9" s="128">
        <v>0</v>
      </c>
      <c r="AH9" s="132">
        <f t="shared" si="11"/>
        <v>0</v>
      </c>
      <c r="AI9" s="128">
        <v>0</v>
      </c>
      <c r="AJ9" s="128">
        <v>0</v>
      </c>
      <c r="AK9" s="128">
        <v>0</v>
      </c>
      <c r="AL9" s="129">
        <f t="shared" si="12"/>
        <v>940.65</v>
      </c>
      <c r="AM9" s="129">
        <f t="shared" si="13"/>
        <v>0</v>
      </c>
      <c r="AN9" s="129">
        <f t="shared" si="14"/>
        <v>0</v>
      </c>
      <c r="AO9" s="129">
        <f t="shared" si="15"/>
        <v>0</v>
      </c>
      <c r="AP9" s="129">
        <f t="shared" si="16"/>
        <v>0</v>
      </c>
      <c r="AQ9" s="129">
        <f t="shared" si="17"/>
        <v>0</v>
      </c>
      <c r="AR9" s="129">
        <f t="shared" si="18"/>
        <v>0</v>
      </c>
      <c r="AS9" s="129">
        <f t="shared" si="19"/>
        <v>0</v>
      </c>
      <c r="AT9" s="132">
        <v>0</v>
      </c>
      <c r="AU9" s="133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32"/>
      <c r="BK9" s="132" t="s">
        <v>102</v>
      </c>
    </row>
    <row r="10" ht="22.5" customHeight="1" spans="1:63">
      <c r="A10" s="126">
        <v>5</v>
      </c>
      <c r="B10" s="127" t="s">
        <v>261</v>
      </c>
      <c r="C10" s="127" t="s">
        <v>262</v>
      </c>
      <c r="D10" s="127" t="s">
        <v>257</v>
      </c>
      <c r="E10" s="128">
        <v>88.7</v>
      </c>
      <c r="F10" s="129">
        <f t="shared" si="0"/>
        <v>3.67189222096956</v>
      </c>
      <c r="G10" s="129">
        <f t="shared" si="1"/>
        <v>325.69684</v>
      </c>
      <c r="H10" s="130">
        <v>4</v>
      </c>
      <c r="I10" s="131"/>
      <c r="J10" s="131" t="s">
        <v>256</v>
      </c>
      <c r="K10" s="129">
        <f t="shared" si="2"/>
        <v>325.69684</v>
      </c>
      <c r="L10" s="129">
        <f t="shared" si="3"/>
        <v>325.69684</v>
      </c>
      <c r="M10" s="128">
        <v>0</v>
      </c>
      <c r="N10" s="129">
        <f t="shared" si="4"/>
        <v>177.4</v>
      </c>
      <c r="O10" s="128">
        <v>208.198211</v>
      </c>
      <c r="P10" s="129">
        <f t="shared" si="5"/>
        <v>0</v>
      </c>
      <c r="Q10" s="129">
        <f t="shared" si="6"/>
        <v>208.198211</v>
      </c>
      <c r="R10" s="129">
        <f t="shared" si="7"/>
        <v>325.69684</v>
      </c>
      <c r="S10" s="132">
        <f t="shared" si="8"/>
        <v>0</v>
      </c>
      <c r="T10" s="128">
        <v>0</v>
      </c>
      <c r="U10" s="128">
        <v>0</v>
      </c>
      <c r="V10" s="128">
        <v>0</v>
      </c>
      <c r="W10" s="132"/>
      <c r="X10" s="128">
        <v>117.498629</v>
      </c>
      <c r="Y10" s="128">
        <v>0</v>
      </c>
      <c r="Z10" s="129">
        <f t="shared" si="9"/>
        <v>0</v>
      </c>
      <c r="AA10" s="132">
        <f t="shared" si="10"/>
        <v>0</v>
      </c>
      <c r="AB10" s="128">
        <v>0</v>
      </c>
      <c r="AC10" s="128">
        <v>0</v>
      </c>
      <c r="AD10" s="128">
        <v>0</v>
      </c>
      <c r="AE10" s="128">
        <v>0</v>
      </c>
      <c r="AF10" s="128">
        <v>0</v>
      </c>
      <c r="AG10" s="128">
        <v>0</v>
      </c>
      <c r="AH10" s="132">
        <f t="shared" si="11"/>
        <v>0</v>
      </c>
      <c r="AI10" s="128">
        <v>0</v>
      </c>
      <c r="AJ10" s="128">
        <v>0</v>
      </c>
      <c r="AK10" s="128">
        <v>0</v>
      </c>
      <c r="AL10" s="129">
        <f t="shared" si="12"/>
        <v>88.7</v>
      </c>
      <c r="AM10" s="129">
        <f t="shared" si="13"/>
        <v>0</v>
      </c>
      <c r="AN10" s="129">
        <f t="shared" si="14"/>
        <v>0</v>
      </c>
      <c r="AO10" s="129">
        <f t="shared" si="15"/>
        <v>0</v>
      </c>
      <c r="AP10" s="129">
        <f t="shared" si="16"/>
        <v>0</v>
      </c>
      <c r="AQ10" s="129">
        <f t="shared" si="17"/>
        <v>0</v>
      </c>
      <c r="AR10" s="129">
        <f t="shared" si="18"/>
        <v>0</v>
      </c>
      <c r="AS10" s="129">
        <f t="shared" si="19"/>
        <v>0</v>
      </c>
      <c r="AT10" s="132">
        <v>0</v>
      </c>
      <c r="AU10" s="133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32"/>
      <c r="BK10" s="132" t="s">
        <v>102</v>
      </c>
    </row>
    <row r="11" ht="22.5" customHeight="1" spans="1:63">
      <c r="A11" s="126">
        <v>6</v>
      </c>
      <c r="B11" s="127" t="s">
        <v>263</v>
      </c>
      <c r="C11" s="127" t="s">
        <v>258</v>
      </c>
      <c r="D11" s="127" t="s">
        <v>257</v>
      </c>
      <c r="E11" s="128">
        <v>369.01</v>
      </c>
      <c r="F11" s="129">
        <f t="shared" si="0"/>
        <v>8.18098679168586</v>
      </c>
      <c r="G11" s="129">
        <f t="shared" si="1"/>
        <v>3018.865936</v>
      </c>
      <c r="H11" s="130">
        <v>4</v>
      </c>
      <c r="I11" s="131"/>
      <c r="J11" s="131" t="s">
        <v>256</v>
      </c>
      <c r="K11" s="129">
        <f t="shared" si="2"/>
        <v>2013.820869</v>
      </c>
      <c r="L11" s="129">
        <f t="shared" si="3"/>
        <v>2013.820869</v>
      </c>
      <c r="M11" s="128">
        <v>0</v>
      </c>
      <c r="N11" s="129">
        <f t="shared" si="4"/>
        <v>738.02</v>
      </c>
      <c r="O11" s="128">
        <v>1030.868478</v>
      </c>
      <c r="P11" s="129">
        <f t="shared" si="5"/>
        <v>0</v>
      </c>
      <c r="Q11" s="129">
        <f t="shared" si="6"/>
        <v>1030.868478</v>
      </c>
      <c r="R11" s="129">
        <f t="shared" si="7"/>
        <v>2013.820869</v>
      </c>
      <c r="S11" s="132">
        <f t="shared" si="8"/>
        <v>0</v>
      </c>
      <c r="T11" s="128">
        <v>0</v>
      </c>
      <c r="U11" s="128">
        <v>0</v>
      </c>
      <c r="V11" s="128">
        <v>0</v>
      </c>
      <c r="W11" s="132"/>
      <c r="X11" s="128">
        <v>982.952391</v>
      </c>
      <c r="Y11" s="128">
        <v>0</v>
      </c>
      <c r="Z11" s="129">
        <f t="shared" si="9"/>
        <v>0</v>
      </c>
      <c r="AA11" s="132">
        <f t="shared" si="10"/>
        <v>0</v>
      </c>
      <c r="AB11" s="128">
        <v>0</v>
      </c>
      <c r="AC11" s="128">
        <v>0</v>
      </c>
      <c r="AD11" s="128">
        <v>0</v>
      </c>
      <c r="AE11" s="128">
        <v>0</v>
      </c>
      <c r="AF11" s="128">
        <v>0</v>
      </c>
      <c r="AG11" s="128">
        <v>0</v>
      </c>
      <c r="AH11" s="132">
        <f t="shared" si="11"/>
        <v>1005.045067</v>
      </c>
      <c r="AI11" s="128">
        <v>0</v>
      </c>
      <c r="AJ11" s="128">
        <v>0</v>
      </c>
      <c r="AK11" s="128">
        <v>1005.045067</v>
      </c>
      <c r="AL11" s="129">
        <f t="shared" si="12"/>
        <v>369.01</v>
      </c>
      <c r="AM11" s="129">
        <f t="shared" si="13"/>
        <v>0</v>
      </c>
      <c r="AN11" s="129">
        <f t="shared" si="14"/>
        <v>0</v>
      </c>
      <c r="AO11" s="129">
        <f t="shared" si="15"/>
        <v>0</v>
      </c>
      <c r="AP11" s="129">
        <f t="shared" si="16"/>
        <v>0</v>
      </c>
      <c r="AQ11" s="129">
        <f t="shared" si="17"/>
        <v>0</v>
      </c>
      <c r="AR11" s="129">
        <f t="shared" si="18"/>
        <v>0</v>
      </c>
      <c r="AS11" s="129">
        <f t="shared" si="19"/>
        <v>0.984026666666667</v>
      </c>
      <c r="AT11" s="132">
        <v>0</v>
      </c>
      <c r="AU11" s="133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32"/>
      <c r="BK11" s="132" t="s">
        <v>102</v>
      </c>
    </row>
    <row r="12" ht="22.5" customHeight="1" spans="1:63">
      <c r="A12" s="126">
        <v>7</v>
      </c>
      <c r="B12" s="127" t="s">
        <v>264</v>
      </c>
      <c r="C12" s="127" t="s">
        <v>257</v>
      </c>
      <c r="D12" s="127" t="s">
        <v>265</v>
      </c>
      <c r="E12" s="128">
        <v>53.07</v>
      </c>
      <c r="F12" s="129">
        <f t="shared" si="0"/>
        <v>5.74644968908988</v>
      </c>
      <c r="G12" s="129">
        <f t="shared" si="1"/>
        <v>304.964085</v>
      </c>
      <c r="H12" s="130">
        <v>4</v>
      </c>
      <c r="I12" s="131"/>
      <c r="J12" s="131" t="s">
        <v>256</v>
      </c>
      <c r="K12" s="129">
        <f t="shared" si="2"/>
        <v>304.964085</v>
      </c>
      <c r="L12" s="129">
        <f t="shared" si="3"/>
        <v>304.964085</v>
      </c>
      <c r="M12" s="128">
        <v>0</v>
      </c>
      <c r="N12" s="129">
        <f t="shared" si="4"/>
        <v>106.14</v>
      </c>
      <c r="O12" s="128">
        <v>126.805329</v>
      </c>
      <c r="P12" s="129">
        <f t="shared" si="5"/>
        <v>0</v>
      </c>
      <c r="Q12" s="129">
        <f t="shared" si="6"/>
        <v>126.805329</v>
      </c>
      <c r="R12" s="129">
        <f t="shared" si="7"/>
        <v>304.964085</v>
      </c>
      <c r="S12" s="132">
        <f t="shared" si="8"/>
        <v>0</v>
      </c>
      <c r="T12" s="128">
        <v>0</v>
      </c>
      <c r="U12" s="128">
        <v>0</v>
      </c>
      <c r="V12" s="128">
        <v>0</v>
      </c>
      <c r="W12" s="132"/>
      <c r="X12" s="128">
        <v>178.158756</v>
      </c>
      <c r="Y12" s="128">
        <v>0</v>
      </c>
      <c r="Z12" s="129">
        <f t="shared" si="9"/>
        <v>0</v>
      </c>
      <c r="AA12" s="132">
        <f t="shared" si="10"/>
        <v>0</v>
      </c>
      <c r="AB12" s="128">
        <v>0</v>
      </c>
      <c r="AC12" s="128">
        <v>0</v>
      </c>
      <c r="AD12" s="128">
        <v>0</v>
      </c>
      <c r="AE12" s="128">
        <v>0</v>
      </c>
      <c r="AF12" s="128">
        <v>0</v>
      </c>
      <c r="AG12" s="128">
        <v>0</v>
      </c>
      <c r="AH12" s="132">
        <f t="shared" si="11"/>
        <v>0</v>
      </c>
      <c r="AI12" s="128">
        <v>0</v>
      </c>
      <c r="AJ12" s="128">
        <v>0</v>
      </c>
      <c r="AK12" s="128">
        <v>0</v>
      </c>
      <c r="AL12" s="129">
        <f t="shared" si="12"/>
        <v>53.07</v>
      </c>
      <c r="AM12" s="129">
        <f t="shared" si="13"/>
        <v>0</v>
      </c>
      <c r="AN12" s="129">
        <f t="shared" si="14"/>
        <v>0</v>
      </c>
      <c r="AO12" s="129">
        <f t="shared" si="15"/>
        <v>0</v>
      </c>
      <c r="AP12" s="129">
        <f t="shared" si="16"/>
        <v>0</v>
      </c>
      <c r="AQ12" s="129">
        <f t="shared" si="17"/>
        <v>0</v>
      </c>
      <c r="AR12" s="129">
        <f t="shared" si="18"/>
        <v>0</v>
      </c>
      <c r="AS12" s="129">
        <f t="shared" si="19"/>
        <v>0</v>
      </c>
      <c r="AT12" s="132">
        <v>0</v>
      </c>
      <c r="AU12" s="133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32"/>
      <c r="BK12" s="132" t="s">
        <v>102</v>
      </c>
    </row>
    <row r="13" ht="22.5" customHeight="1" spans="1:63">
      <c r="A13" s="126">
        <v>8</v>
      </c>
      <c r="B13" s="127" t="s">
        <v>266</v>
      </c>
      <c r="C13" s="127" t="s">
        <v>258</v>
      </c>
      <c r="D13" s="127" t="s">
        <v>265</v>
      </c>
      <c r="E13" s="128">
        <v>44.38</v>
      </c>
      <c r="F13" s="129">
        <f t="shared" si="0"/>
        <v>10.6881833483551</v>
      </c>
      <c r="G13" s="129">
        <f t="shared" si="1"/>
        <v>474.341577</v>
      </c>
      <c r="H13" s="130">
        <v>4</v>
      </c>
      <c r="I13" s="131"/>
      <c r="J13" s="131" t="s">
        <v>256</v>
      </c>
      <c r="K13" s="129">
        <f t="shared" si="2"/>
        <v>474.341577</v>
      </c>
      <c r="L13" s="129">
        <f t="shared" si="3"/>
        <v>474.341577</v>
      </c>
      <c r="M13" s="128">
        <v>0</v>
      </c>
      <c r="N13" s="129">
        <f t="shared" si="4"/>
        <v>88.76</v>
      </c>
      <c r="O13" s="128">
        <v>261.014451</v>
      </c>
      <c r="P13" s="129">
        <f t="shared" si="5"/>
        <v>0</v>
      </c>
      <c r="Q13" s="129">
        <f t="shared" si="6"/>
        <v>261.014451</v>
      </c>
      <c r="R13" s="129">
        <f t="shared" si="7"/>
        <v>474.341577</v>
      </c>
      <c r="S13" s="132">
        <f t="shared" si="8"/>
        <v>0</v>
      </c>
      <c r="T13" s="128">
        <v>0</v>
      </c>
      <c r="U13" s="128">
        <v>0</v>
      </c>
      <c r="V13" s="128">
        <v>0</v>
      </c>
      <c r="W13" s="132"/>
      <c r="X13" s="128">
        <v>213.327126</v>
      </c>
      <c r="Y13" s="128">
        <v>0</v>
      </c>
      <c r="Z13" s="129">
        <f t="shared" si="9"/>
        <v>0</v>
      </c>
      <c r="AA13" s="132">
        <f t="shared" si="10"/>
        <v>0</v>
      </c>
      <c r="AB13" s="128">
        <v>0</v>
      </c>
      <c r="AC13" s="128">
        <v>0</v>
      </c>
      <c r="AD13" s="128">
        <v>0</v>
      </c>
      <c r="AE13" s="128">
        <v>0</v>
      </c>
      <c r="AF13" s="128">
        <v>0</v>
      </c>
      <c r="AG13" s="128">
        <v>0</v>
      </c>
      <c r="AH13" s="132">
        <f t="shared" si="11"/>
        <v>0</v>
      </c>
      <c r="AI13" s="128">
        <v>0</v>
      </c>
      <c r="AJ13" s="128">
        <v>0</v>
      </c>
      <c r="AK13" s="128">
        <v>0</v>
      </c>
      <c r="AL13" s="129">
        <f t="shared" si="12"/>
        <v>44.38</v>
      </c>
      <c r="AM13" s="129">
        <f t="shared" si="13"/>
        <v>0</v>
      </c>
      <c r="AN13" s="129">
        <f t="shared" si="14"/>
        <v>0</v>
      </c>
      <c r="AO13" s="129">
        <f t="shared" si="15"/>
        <v>0</v>
      </c>
      <c r="AP13" s="129">
        <f t="shared" si="16"/>
        <v>0</v>
      </c>
      <c r="AQ13" s="129">
        <f t="shared" si="17"/>
        <v>0</v>
      </c>
      <c r="AR13" s="129">
        <f t="shared" si="18"/>
        <v>0</v>
      </c>
      <c r="AS13" s="129">
        <f t="shared" si="19"/>
        <v>0.118346666666667</v>
      </c>
      <c r="AT13" s="132">
        <v>0</v>
      </c>
      <c r="AU13" s="133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32"/>
      <c r="BK13" s="132" t="s">
        <v>102</v>
      </c>
    </row>
    <row r="14" ht="22.5" customHeight="1" spans="1:63">
      <c r="A14" s="126">
        <v>9</v>
      </c>
      <c r="B14" s="127" t="s">
        <v>267</v>
      </c>
      <c r="C14" s="127" t="s">
        <v>268</v>
      </c>
      <c r="D14" s="127" t="s">
        <v>99</v>
      </c>
      <c r="E14" s="128">
        <v>211.83</v>
      </c>
      <c r="F14" s="129">
        <f t="shared" si="0"/>
        <v>9.74853180380494</v>
      </c>
      <c r="G14" s="129">
        <f t="shared" si="1"/>
        <v>2065.031492</v>
      </c>
      <c r="H14" s="130">
        <v>4</v>
      </c>
      <c r="I14" s="131"/>
      <c r="J14" s="131" t="s">
        <v>256</v>
      </c>
      <c r="K14" s="129">
        <f t="shared" si="2"/>
        <v>1397.520362</v>
      </c>
      <c r="L14" s="129">
        <f t="shared" si="3"/>
        <v>1397.520362</v>
      </c>
      <c r="M14" s="128">
        <v>0</v>
      </c>
      <c r="N14" s="129">
        <f t="shared" si="4"/>
        <v>423.66</v>
      </c>
      <c r="O14" s="128">
        <v>1262.610704</v>
      </c>
      <c r="P14" s="129">
        <f t="shared" si="5"/>
        <v>0</v>
      </c>
      <c r="Q14" s="129">
        <f t="shared" si="6"/>
        <v>1262.610704</v>
      </c>
      <c r="R14" s="129">
        <f t="shared" si="7"/>
        <v>1397.520362</v>
      </c>
      <c r="S14" s="132">
        <f t="shared" si="8"/>
        <v>0</v>
      </c>
      <c r="T14" s="128">
        <v>0</v>
      </c>
      <c r="U14" s="128">
        <v>0</v>
      </c>
      <c r="V14" s="128">
        <v>0</v>
      </c>
      <c r="W14" s="132"/>
      <c r="X14" s="128">
        <v>134.909658</v>
      </c>
      <c r="Y14" s="128">
        <v>0</v>
      </c>
      <c r="Z14" s="129">
        <f t="shared" si="9"/>
        <v>0</v>
      </c>
      <c r="AA14" s="132">
        <f t="shared" si="10"/>
        <v>0</v>
      </c>
      <c r="AB14" s="128">
        <v>0</v>
      </c>
      <c r="AC14" s="128">
        <v>0</v>
      </c>
      <c r="AD14" s="128">
        <v>0</v>
      </c>
      <c r="AE14" s="128">
        <v>0</v>
      </c>
      <c r="AF14" s="128">
        <v>0</v>
      </c>
      <c r="AG14" s="128">
        <v>0</v>
      </c>
      <c r="AH14" s="132">
        <f t="shared" si="11"/>
        <v>667.51113</v>
      </c>
      <c r="AI14" s="128">
        <v>0</v>
      </c>
      <c r="AJ14" s="128">
        <v>0</v>
      </c>
      <c r="AK14" s="128">
        <v>667.51113</v>
      </c>
      <c r="AL14" s="129">
        <f t="shared" si="12"/>
        <v>211.83</v>
      </c>
      <c r="AM14" s="129">
        <f t="shared" si="13"/>
        <v>0</v>
      </c>
      <c r="AN14" s="129">
        <f t="shared" si="14"/>
        <v>0</v>
      </c>
      <c r="AO14" s="129">
        <f t="shared" si="15"/>
        <v>0</v>
      </c>
      <c r="AP14" s="129">
        <f t="shared" si="16"/>
        <v>0</v>
      </c>
      <c r="AQ14" s="129">
        <f t="shared" si="17"/>
        <v>0</v>
      </c>
      <c r="AR14" s="129">
        <f t="shared" si="18"/>
        <v>0</v>
      </c>
      <c r="AS14" s="129">
        <f t="shared" si="19"/>
        <v>0.56488</v>
      </c>
      <c r="AT14" s="132">
        <v>0</v>
      </c>
      <c r="AU14" s="133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32"/>
      <c r="BK14" s="132" t="s">
        <v>102</v>
      </c>
    </row>
    <row r="15" ht="22.5" customHeight="1" spans="1:63">
      <c r="A15" s="126">
        <v>10</v>
      </c>
      <c r="B15" s="127" t="s">
        <v>269</v>
      </c>
      <c r="C15" s="127" t="s">
        <v>99</v>
      </c>
      <c r="D15" s="127" t="s">
        <v>267</v>
      </c>
      <c r="E15" s="128">
        <v>35.98</v>
      </c>
      <c r="F15" s="129">
        <f t="shared" si="0"/>
        <v>16.8186857976654</v>
      </c>
      <c r="G15" s="129">
        <f t="shared" si="1"/>
        <v>605.136315</v>
      </c>
      <c r="H15" s="130">
        <v>4</v>
      </c>
      <c r="I15" s="131"/>
      <c r="J15" s="131" t="s">
        <v>256</v>
      </c>
      <c r="K15" s="129">
        <f t="shared" si="2"/>
        <v>570.100096</v>
      </c>
      <c r="L15" s="129">
        <f t="shared" si="3"/>
        <v>570.100096</v>
      </c>
      <c r="M15" s="128">
        <v>0</v>
      </c>
      <c r="N15" s="129">
        <f t="shared" si="4"/>
        <v>71.96</v>
      </c>
      <c r="O15" s="128">
        <v>344.6472</v>
      </c>
      <c r="P15" s="129">
        <f t="shared" si="5"/>
        <v>0</v>
      </c>
      <c r="Q15" s="129">
        <f t="shared" si="6"/>
        <v>344.6472</v>
      </c>
      <c r="R15" s="129">
        <f t="shared" si="7"/>
        <v>570.100096</v>
      </c>
      <c r="S15" s="132">
        <f t="shared" si="8"/>
        <v>3</v>
      </c>
      <c r="T15" s="128">
        <v>74.628544</v>
      </c>
      <c r="U15" s="128">
        <v>74.628544</v>
      </c>
      <c r="V15" s="128">
        <v>1</v>
      </c>
      <c r="W15" s="132"/>
      <c r="X15" s="128">
        <v>150.824352</v>
      </c>
      <c r="Y15" s="128">
        <v>0</v>
      </c>
      <c r="Z15" s="129">
        <f t="shared" si="9"/>
        <v>0</v>
      </c>
      <c r="AA15" s="132">
        <f t="shared" si="10"/>
        <v>36.565665</v>
      </c>
      <c r="AB15" s="128">
        <v>0</v>
      </c>
      <c r="AC15" s="128">
        <v>36.565665</v>
      </c>
      <c r="AD15" s="128">
        <v>0</v>
      </c>
      <c r="AE15" s="128">
        <v>0</v>
      </c>
      <c r="AF15" s="128">
        <v>0</v>
      </c>
      <c r="AG15" s="128">
        <v>0</v>
      </c>
      <c r="AH15" s="132">
        <f t="shared" si="11"/>
        <v>35.036219</v>
      </c>
      <c r="AI15" s="128">
        <v>0</v>
      </c>
      <c r="AJ15" s="128">
        <v>0</v>
      </c>
      <c r="AK15" s="128">
        <v>35.036219</v>
      </c>
      <c r="AL15" s="129">
        <f t="shared" si="12"/>
        <v>35.98</v>
      </c>
      <c r="AM15" s="129">
        <f t="shared" si="13"/>
        <v>0</v>
      </c>
      <c r="AN15" s="129">
        <f t="shared" si="14"/>
        <v>0</v>
      </c>
      <c r="AO15" s="129">
        <f t="shared" si="15"/>
        <v>0</v>
      </c>
      <c r="AP15" s="129">
        <f t="shared" si="16"/>
        <v>0</v>
      </c>
      <c r="AQ15" s="129">
        <f t="shared" si="17"/>
        <v>0</v>
      </c>
      <c r="AR15" s="129">
        <f t="shared" si="18"/>
        <v>0</v>
      </c>
      <c r="AS15" s="129">
        <f t="shared" si="19"/>
        <v>0.14392</v>
      </c>
      <c r="AT15" s="132">
        <v>0</v>
      </c>
      <c r="AU15" s="133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32"/>
      <c r="BK15" s="132" t="s">
        <v>102</v>
      </c>
    </row>
    <row r="16" ht="22.5" customHeight="1" spans="1:63">
      <c r="A16" s="126">
        <v>11</v>
      </c>
      <c r="B16" s="127" t="s">
        <v>270</v>
      </c>
      <c r="C16" s="127" t="s">
        <v>271</v>
      </c>
      <c r="D16" s="127" t="s">
        <v>106</v>
      </c>
      <c r="E16" s="128">
        <v>314.36</v>
      </c>
      <c r="F16" s="129">
        <f t="shared" si="0"/>
        <v>11.8713364391144</v>
      </c>
      <c r="G16" s="129">
        <f t="shared" si="1"/>
        <v>3731.873323</v>
      </c>
      <c r="H16" s="130">
        <v>4</v>
      </c>
      <c r="I16" s="131"/>
      <c r="J16" s="131" t="s">
        <v>256</v>
      </c>
      <c r="K16" s="129">
        <f t="shared" si="2"/>
        <v>2360.818997</v>
      </c>
      <c r="L16" s="129">
        <f t="shared" si="3"/>
        <v>2360.818997</v>
      </c>
      <c r="M16" s="128">
        <v>0</v>
      </c>
      <c r="N16" s="129">
        <f t="shared" si="4"/>
        <v>628.72</v>
      </c>
      <c r="O16" s="128">
        <v>1935.539181</v>
      </c>
      <c r="P16" s="129">
        <f t="shared" si="5"/>
        <v>0</v>
      </c>
      <c r="Q16" s="129">
        <f t="shared" si="6"/>
        <v>1935.539181</v>
      </c>
      <c r="R16" s="129">
        <f t="shared" si="7"/>
        <v>2360.818997</v>
      </c>
      <c r="S16" s="132">
        <f t="shared" si="8"/>
        <v>0</v>
      </c>
      <c r="T16" s="128">
        <v>0</v>
      </c>
      <c r="U16" s="128">
        <v>0</v>
      </c>
      <c r="V16" s="128">
        <v>0</v>
      </c>
      <c r="W16" s="132"/>
      <c r="X16" s="128">
        <v>425.279816</v>
      </c>
      <c r="Y16" s="128">
        <v>0</v>
      </c>
      <c r="Z16" s="129">
        <f t="shared" si="9"/>
        <v>0</v>
      </c>
      <c r="AA16" s="132">
        <f t="shared" si="10"/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0</v>
      </c>
      <c r="AG16" s="128">
        <v>0</v>
      </c>
      <c r="AH16" s="132">
        <f t="shared" si="11"/>
        <v>1371.054326</v>
      </c>
      <c r="AI16" s="128">
        <v>0</v>
      </c>
      <c r="AJ16" s="128">
        <v>0</v>
      </c>
      <c r="AK16" s="128">
        <v>1371.054326</v>
      </c>
      <c r="AL16" s="129">
        <f t="shared" si="12"/>
        <v>314.36</v>
      </c>
      <c r="AM16" s="129">
        <f t="shared" si="13"/>
        <v>0</v>
      </c>
      <c r="AN16" s="129">
        <f t="shared" si="14"/>
        <v>0</v>
      </c>
      <c r="AO16" s="129">
        <f t="shared" si="15"/>
        <v>0</v>
      </c>
      <c r="AP16" s="129">
        <f t="shared" si="16"/>
        <v>0</v>
      </c>
      <c r="AQ16" s="129">
        <f t="shared" si="17"/>
        <v>0</v>
      </c>
      <c r="AR16" s="129">
        <f t="shared" si="18"/>
        <v>0</v>
      </c>
      <c r="AS16" s="129">
        <f t="shared" si="19"/>
        <v>0.838293333333333</v>
      </c>
      <c r="AT16" s="132">
        <v>0</v>
      </c>
      <c r="AU16" s="133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32"/>
      <c r="BK16" s="132" t="s">
        <v>102</v>
      </c>
    </row>
    <row r="17" ht="22.5" customHeight="1" spans="1:63">
      <c r="A17" s="126">
        <v>12</v>
      </c>
      <c r="B17" s="127" t="s">
        <v>272</v>
      </c>
      <c r="C17" s="127" t="s">
        <v>270</v>
      </c>
      <c r="D17" s="127" t="s">
        <v>99</v>
      </c>
      <c r="E17" s="128">
        <v>30.84</v>
      </c>
      <c r="F17" s="129">
        <f t="shared" si="0"/>
        <v>17.8577342088197</v>
      </c>
      <c r="G17" s="129">
        <f t="shared" si="1"/>
        <v>550.732523</v>
      </c>
      <c r="H17" s="130">
        <v>4</v>
      </c>
      <c r="I17" s="131"/>
      <c r="J17" s="131" t="s">
        <v>256</v>
      </c>
      <c r="K17" s="129">
        <f t="shared" si="2"/>
        <v>486.100933</v>
      </c>
      <c r="L17" s="129">
        <f t="shared" si="3"/>
        <v>486.100933</v>
      </c>
      <c r="M17" s="128">
        <v>0</v>
      </c>
      <c r="N17" s="129">
        <f t="shared" si="4"/>
        <v>61.68</v>
      </c>
      <c r="O17" s="128">
        <v>265.04479</v>
      </c>
      <c r="P17" s="129">
        <f t="shared" si="5"/>
        <v>0</v>
      </c>
      <c r="Q17" s="129">
        <f t="shared" si="6"/>
        <v>265.04479</v>
      </c>
      <c r="R17" s="129">
        <f t="shared" si="7"/>
        <v>486.100933</v>
      </c>
      <c r="S17" s="132">
        <f t="shared" si="8"/>
        <v>3</v>
      </c>
      <c r="T17" s="128">
        <v>61.335596</v>
      </c>
      <c r="U17" s="128">
        <v>61.335596</v>
      </c>
      <c r="V17" s="128">
        <v>1</v>
      </c>
      <c r="W17" s="132"/>
      <c r="X17" s="128">
        <v>159.720547</v>
      </c>
      <c r="Y17" s="128">
        <v>0</v>
      </c>
      <c r="Z17" s="129">
        <f t="shared" si="9"/>
        <v>0</v>
      </c>
      <c r="AA17" s="132">
        <f t="shared" si="10"/>
        <v>30.619241</v>
      </c>
      <c r="AB17" s="128">
        <v>0</v>
      </c>
      <c r="AC17" s="128">
        <v>30.619241</v>
      </c>
      <c r="AD17" s="128">
        <v>0</v>
      </c>
      <c r="AE17" s="128">
        <v>0</v>
      </c>
      <c r="AF17" s="128">
        <v>0</v>
      </c>
      <c r="AG17" s="128">
        <v>0</v>
      </c>
      <c r="AH17" s="132">
        <f t="shared" si="11"/>
        <v>64.63159</v>
      </c>
      <c r="AI17" s="128">
        <v>0</v>
      </c>
      <c r="AJ17" s="128">
        <v>0</v>
      </c>
      <c r="AK17" s="128">
        <v>64.63159</v>
      </c>
      <c r="AL17" s="129">
        <f t="shared" si="12"/>
        <v>30.84</v>
      </c>
      <c r="AM17" s="129">
        <f t="shared" si="13"/>
        <v>0</v>
      </c>
      <c r="AN17" s="129">
        <f t="shared" si="14"/>
        <v>0</v>
      </c>
      <c r="AO17" s="129">
        <f t="shared" si="15"/>
        <v>0</v>
      </c>
      <c r="AP17" s="129">
        <f t="shared" si="16"/>
        <v>0</v>
      </c>
      <c r="AQ17" s="129">
        <f t="shared" si="17"/>
        <v>0</v>
      </c>
      <c r="AR17" s="129">
        <f t="shared" si="18"/>
        <v>0</v>
      </c>
      <c r="AS17" s="129">
        <f t="shared" si="19"/>
        <v>0.12336</v>
      </c>
      <c r="AT17" s="132">
        <v>0</v>
      </c>
      <c r="AU17" s="133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32"/>
      <c r="BK17" s="132" t="s">
        <v>102</v>
      </c>
    </row>
    <row r="18" ht="22.5" customHeight="1" spans="1:63">
      <c r="A18" s="126">
        <v>13</v>
      </c>
      <c r="B18" s="127" t="s">
        <v>273</v>
      </c>
      <c r="C18" s="127" t="s">
        <v>270</v>
      </c>
      <c r="D18" s="127" t="s">
        <v>99</v>
      </c>
      <c r="E18" s="128">
        <v>34.35</v>
      </c>
      <c r="F18" s="129">
        <f t="shared" si="0"/>
        <v>8.62047382823872</v>
      </c>
      <c r="G18" s="129">
        <f t="shared" si="1"/>
        <v>296.113276</v>
      </c>
      <c r="H18" s="130">
        <v>4</v>
      </c>
      <c r="I18" s="131"/>
      <c r="J18" s="131" t="s">
        <v>256</v>
      </c>
      <c r="K18" s="129">
        <f t="shared" si="2"/>
        <v>246.061124</v>
      </c>
      <c r="L18" s="129">
        <f t="shared" si="3"/>
        <v>246.061124</v>
      </c>
      <c r="M18" s="128">
        <v>0</v>
      </c>
      <c r="N18" s="129">
        <f t="shared" si="4"/>
        <v>68.7</v>
      </c>
      <c r="O18" s="128">
        <v>246.061124</v>
      </c>
      <c r="P18" s="129">
        <f t="shared" si="5"/>
        <v>0</v>
      </c>
      <c r="Q18" s="129">
        <f t="shared" si="6"/>
        <v>246.061124</v>
      </c>
      <c r="R18" s="129">
        <f t="shared" si="7"/>
        <v>246.061124</v>
      </c>
      <c r="S18" s="132">
        <f t="shared" si="8"/>
        <v>0</v>
      </c>
      <c r="T18" s="128">
        <v>0</v>
      </c>
      <c r="U18" s="128">
        <v>0</v>
      </c>
      <c r="V18" s="128">
        <v>0</v>
      </c>
      <c r="W18" s="132"/>
      <c r="X18" s="128">
        <v>0</v>
      </c>
      <c r="Y18" s="128">
        <v>0</v>
      </c>
      <c r="Z18" s="129">
        <f t="shared" si="9"/>
        <v>0</v>
      </c>
      <c r="AA18" s="132">
        <f t="shared" si="10"/>
        <v>0</v>
      </c>
      <c r="AB18" s="128">
        <v>0</v>
      </c>
      <c r="AC18" s="128">
        <v>0</v>
      </c>
      <c r="AD18" s="128">
        <v>0</v>
      </c>
      <c r="AE18" s="128">
        <v>0</v>
      </c>
      <c r="AF18" s="128">
        <v>0</v>
      </c>
      <c r="AG18" s="128">
        <v>0</v>
      </c>
      <c r="AH18" s="132">
        <f t="shared" si="11"/>
        <v>50.052152</v>
      </c>
      <c r="AI18" s="128">
        <v>0</v>
      </c>
      <c r="AJ18" s="128">
        <v>0</v>
      </c>
      <c r="AK18" s="128">
        <v>50.052152</v>
      </c>
      <c r="AL18" s="129">
        <f t="shared" si="12"/>
        <v>34.35</v>
      </c>
      <c r="AM18" s="129">
        <f t="shared" si="13"/>
        <v>0</v>
      </c>
      <c r="AN18" s="129">
        <f t="shared" si="14"/>
        <v>0</v>
      </c>
      <c r="AO18" s="129">
        <f t="shared" si="15"/>
        <v>0</v>
      </c>
      <c r="AP18" s="129">
        <f t="shared" si="16"/>
        <v>0</v>
      </c>
      <c r="AQ18" s="129">
        <f t="shared" si="17"/>
        <v>0</v>
      </c>
      <c r="AR18" s="129">
        <f t="shared" si="18"/>
        <v>0</v>
      </c>
      <c r="AS18" s="129">
        <f t="shared" si="19"/>
        <v>0.0916</v>
      </c>
      <c r="AT18" s="132">
        <v>0</v>
      </c>
      <c r="AU18" s="133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32"/>
      <c r="BK18" s="132" t="s">
        <v>102</v>
      </c>
    </row>
    <row r="19" ht="22.5" customHeight="1" spans="1:63">
      <c r="A19" s="126">
        <v>14</v>
      </c>
      <c r="B19" s="127" t="s">
        <v>274</v>
      </c>
      <c r="C19" s="127" t="s">
        <v>115</v>
      </c>
      <c r="D19" s="127" t="s">
        <v>121</v>
      </c>
      <c r="E19" s="128">
        <v>146.45</v>
      </c>
      <c r="F19" s="129">
        <f t="shared" si="0"/>
        <v>22.468037234551</v>
      </c>
      <c r="G19" s="129">
        <f t="shared" si="1"/>
        <v>3290.444053</v>
      </c>
      <c r="H19" s="130">
        <v>4</v>
      </c>
      <c r="I19" s="131"/>
      <c r="J19" s="131" t="s">
        <v>256</v>
      </c>
      <c r="K19" s="129">
        <f t="shared" si="2"/>
        <v>1211.14119</v>
      </c>
      <c r="L19" s="129">
        <f t="shared" si="3"/>
        <v>1211.14119</v>
      </c>
      <c r="M19" s="128">
        <v>0</v>
      </c>
      <c r="N19" s="129">
        <f t="shared" si="4"/>
        <v>292.9</v>
      </c>
      <c r="O19" s="128">
        <v>1211.14119</v>
      </c>
      <c r="P19" s="129">
        <f t="shared" si="5"/>
        <v>0</v>
      </c>
      <c r="Q19" s="129">
        <f t="shared" si="6"/>
        <v>1211.14119</v>
      </c>
      <c r="R19" s="129">
        <f t="shared" si="7"/>
        <v>1211.14119</v>
      </c>
      <c r="S19" s="132">
        <f t="shared" si="8"/>
        <v>0</v>
      </c>
      <c r="T19" s="128">
        <v>0</v>
      </c>
      <c r="U19" s="128">
        <v>0</v>
      </c>
      <c r="V19" s="128">
        <v>0</v>
      </c>
      <c r="W19" s="132"/>
      <c r="X19" s="128">
        <v>0</v>
      </c>
      <c r="Y19" s="128">
        <v>0</v>
      </c>
      <c r="Z19" s="129">
        <f t="shared" si="9"/>
        <v>0</v>
      </c>
      <c r="AA19" s="132">
        <f t="shared" si="10"/>
        <v>0</v>
      </c>
      <c r="AB19" s="128">
        <v>0</v>
      </c>
      <c r="AC19" s="128">
        <v>0</v>
      </c>
      <c r="AD19" s="128">
        <v>0</v>
      </c>
      <c r="AE19" s="128">
        <v>0</v>
      </c>
      <c r="AF19" s="128">
        <v>0</v>
      </c>
      <c r="AG19" s="128">
        <v>0</v>
      </c>
      <c r="AH19" s="132">
        <f t="shared" si="11"/>
        <v>2079.302863</v>
      </c>
      <c r="AI19" s="128">
        <v>0</v>
      </c>
      <c r="AJ19" s="128">
        <v>0</v>
      </c>
      <c r="AK19" s="128">
        <v>2079.302863</v>
      </c>
      <c r="AL19" s="129">
        <f t="shared" si="12"/>
        <v>146.45</v>
      </c>
      <c r="AM19" s="129">
        <f t="shared" si="13"/>
        <v>0</v>
      </c>
      <c r="AN19" s="129">
        <f t="shared" si="14"/>
        <v>0</v>
      </c>
      <c r="AO19" s="129">
        <f t="shared" si="15"/>
        <v>0</v>
      </c>
      <c r="AP19" s="129">
        <f t="shared" si="16"/>
        <v>0</v>
      </c>
      <c r="AQ19" s="129">
        <f t="shared" si="17"/>
        <v>0</v>
      </c>
      <c r="AR19" s="129">
        <f t="shared" si="18"/>
        <v>0</v>
      </c>
      <c r="AS19" s="129">
        <f t="shared" si="19"/>
        <v>0.390533333333333</v>
      </c>
      <c r="AT19" s="132">
        <v>0</v>
      </c>
      <c r="AU19" s="133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32"/>
      <c r="BK19" s="132" t="s">
        <v>102</v>
      </c>
    </row>
    <row r="20" ht="22.5" customHeight="1" spans="1:63">
      <c r="A20" s="126">
        <v>15</v>
      </c>
      <c r="B20" s="127" t="s">
        <v>275</v>
      </c>
      <c r="C20" s="127" t="s">
        <v>115</v>
      </c>
      <c r="D20" s="127" t="s">
        <v>121</v>
      </c>
      <c r="E20" s="128">
        <v>113.08</v>
      </c>
      <c r="F20" s="129">
        <f t="shared" si="0"/>
        <v>4.70446493632826</v>
      </c>
      <c r="G20" s="129">
        <f t="shared" si="1"/>
        <v>531.980895</v>
      </c>
      <c r="H20" s="130">
        <v>4</v>
      </c>
      <c r="I20" s="131"/>
      <c r="J20" s="131" t="s">
        <v>256</v>
      </c>
      <c r="K20" s="129">
        <f t="shared" si="2"/>
        <v>531.980895</v>
      </c>
      <c r="L20" s="129">
        <f t="shared" si="3"/>
        <v>531.980895</v>
      </c>
      <c r="M20" s="128">
        <v>0</v>
      </c>
      <c r="N20" s="129">
        <f t="shared" si="4"/>
        <v>226.16</v>
      </c>
      <c r="O20" s="128">
        <v>360.435372</v>
      </c>
      <c r="P20" s="129">
        <f t="shared" si="5"/>
        <v>0</v>
      </c>
      <c r="Q20" s="129">
        <f t="shared" si="6"/>
        <v>360.435372</v>
      </c>
      <c r="R20" s="129">
        <f t="shared" si="7"/>
        <v>531.980895</v>
      </c>
      <c r="S20" s="132">
        <f t="shared" si="8"/>
        <v>0</v>
      </c>
      <c r="T20" s="128">
        <v>0</v>
      </c>
      <c r="U20" s="128">
        <v>0</v>
      </c>
      <c r="V20" s="128">
        <v>0</v>
      </c>
      <c r="W20" s="132"/>
      <c r="X20" s="128">
        <v>171.545523</v>
      </c>
      <c r="Y20" s="128">
        <v>0</v>
      </c>
      <c r="Z20" s="129">
        <f t="shared" si="9"/>
        <v>0</v>
      </c>
      <c r="AA20" s="132">
        <f t="shared" si="10"/>
        <v>0</v>
      </c>
      <c r="AB20" s="128">
        <v>0</v>
      </c>
      <c r="AC20" s="128">
        <v>0</v>
      </c>
      <c r="AD20" s="128">
        <v>0</v>
      </c>
      <c r="AE20" s="128">
        <v>0</v>
      </c>
      <c r="AF20" s="128">
        <v>0</v>
      </c>
      <c r="AG20" s="128">
        <v>0</v>
      </c>
      <c r="AH20" s="132">
        <f t="shared" si="11"/>
        <v>0</v>
      </c>
      <c r="AI20" s="128">
        <v>0</v>
      </c>
      <c r="AJ20" s="128">
        <v>0</v>
      </c>
      <c r="AK20" s="128">
        <v>0</v>
      </c>
      <c r="AL20" s="129">
        <f t="shared" si="12"/>
        <v>113.08</v>
      </c>
      <c r="AM20" s="129">
        <f t="shared" si="13"/>
        <v>0</v>
      </c>
      <c r="AN20" s="129">
        <f t="shared" si="14"/>
        <v>0</v>
      </c>
      <c r="AO20" s="129">
        <f t="shared" si="15"/>
        <v>0</v>
      </c>
      <c r="AP20" s="129">
        <f t="shared" si="16"/>
        <v>0</v>
      </c>
      <c r="AQ20" s="129">
        <f t="shared" si="17"/>
        <v>0</v>
      </c>
      <c r="AR20" s="129">
        <f t="shared" si="18"/>
        <v>0</v>
      </c>
      <c r="AS20" s="129">
        <f t="shared" si="19"/>
        <v>0</v>
      </c>
      <c r="AT20" s="132">
        <v>0</v>
      </c>
      <c r="AU20" s="133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32"/>
      <c r="BK20" s="132" t="s">
        <v>102</v>
      </c>
    </row>
    <row r="21" ht="22.5" customHeight="1" spans="1:63">
      <c r="A21" s="126">
        <v>16</v>
      </c>
      <c r="B21" s="127" t="s">
        <v>276</v>
      </c>
      <c r="C21" s="127" t="s">
        <v>277</v>
      </c>
      <c r="D21" s="127" t="s">
        <v>262</v>
      </c>
      <c r="E21" s="128">
        <v>268.2</v>
      </c>
      <c r="F21" s="129">
        <f t="shared" si="0"/>
        <v>13.6399437658464</v>
      </c>
      <c r="G21" s="129">
        <f t="shared" si="1"/>
        <v>3658.232918</v>
      </c>
      <c r="H21" s="130">
        <v>4</v>
      </c>
      <c r="I21" s="131"/>
      <c r="J21" s="131" t="s">
        <v>256</v>
      </c>
      <c r="K21" s="129">
        <f t="shared" si="2"/>
        <v>3027.346446</v>
      </c>
      <c r="L21" s="129">
        <f t="shared" si="3"/>
        <v>3027.346446</v>
      </c>
      <c r="M21" s="128">
        <v>0</v>
      </c>
      <c r="N21" s="129">
        <f t="shared" si="4"/>
        <v>536.4</v>
      </c>
      <c r="O21" s="128">
        <v>982.746162</v>
      </c>
      <c r="P21" s="129">
        <f t="shared" si="5"/>
        <v>0</v>
      </c>
      <c r="Q21" s="129">
        <f t="shared" si="6"/>
        <v>982.746162</v>
      </c>
      <c r="R21" s="129">
        <f t="shared" si="7"/>
        <v>3027.346446</v>
      </c>
      <c r="S21" s="132">
        <f t="shared" si="8"/>
        <v>0</v>
      </c>
      <c r="T21" s="128">
        <v>0</v>
      </c>
      <c r="U21" s="128">
        <v>0</v>
      </c>
      <c r="V21" s="128">
        <v>0</v>
      </c>
      <c r="W21" s="132"/>
      <c r="X21" s="128">
        <v>2044.600284</v>
      </c>
      <c r="Y21" s="128">
        <v>0</v>
      </c>
      <c r="Z21" s="129">
        <f t="shared" si="9"/>
        <v>0</v>
      </c>
      <c r="AA21" s="132">
        <f t="shared" si="10"/>
        <v>0</v>
      </c>
      <c r="AB21" s="128">
        <v>0</v>
      </c>
      <c r="AC21" s="128">
        <v>0</v>
      </c>
      <c r="AD21" s="128">
        <v>0</v>
      </c>
      <c r="AE21" s="128">
        <v>0</v>
      </c>
      <c r="AF21" s="128">
        <v>0</v>
      </c>
      <c r="AG21" s="128">
        <v>0</v>
      </c>
      <c r="AH21" s="132">
        <f t="shared" si="11"/>
        <v>630.886472</v>
      </c>
      <c r="AI21" s="128">
        <v>0</v>
      </c>
      <c r="AJ21" s="128">
        <v>0</v>
      </c>
      <c r="AK21" s="128">
        <v>630.886472</v>
      </c>
      <c r="AL21" s="129">
        <f t="shared" si="12"/>
        <v>268.2</v>
      </c>
      <c r="AM21" s="129">
        <f t="shared" si="13"/>
        <v>0</v>
      </c>
      <c r="AN21" s="129">
        <f t="shared" si="14"/>
        <v>0</v>
      </c>
      <c r="AO21" s="129">
        <f t="shared" si="15"/>
        <v>0</v>
      </c>
      <c r="AP21" s="129">
        <f t="shared" si="16"/>
        <v>0</v>
      </c>
      <c r="AQ21" s="129">
        <f t="shared" si="17"/>
        <v>0</v>
      </c>
      <c r="AR21" s="129">
        <f t="shared" si="18"/>
        <v>0</v>
      </c>
      <c r="AS21" s="129">
        <f t="shared" si="19"/>
        <v>0.7152</v>
      </c>
      <c r="AT21" s="132">
        <v>0</v>
      </c>
      <c r="AU21" s="133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32"/>
      <c r="BK21" s="132" t="s">
        <v>102</v>
      </c>
    </row>
    <row r="22" ht="22.5" customHeight="1" spans="1:63">
      <c r="A22" s="126">
        <v>17</v>
      </c>
      <c r="B22" s="127" t="s">
        <v>278</v>
      </c>
      <c r="C22" s="127" t="s">
        <v>279</v>
      </c>
      <c r="D22" s="127" t="s">
        <v>277</v>
      </c>
      <c r="E22" s="128">
        <v>50.59</v>
      </c>
      <c r="F22" s="129">
        <f t="shared" si="0"/>
        <v>15.2335344139158</v>
      </c>
      <c r="G22" s="129">
        <f t="shared" si="1"/>
        <v>770.664506</v>
      </c>
      <c r="H22" s="130">
        <v>4</v>
      </c>
      <c r="I22" s="131"/>
      <c r="J22" s="131" t="s">
        <v>256</v>
      </c>
      <c r="K22" s="129">
        <f t="shared" si="2"/>
        <v>450.600478</v>
      </c>
      <c r="L22" s="129">
        <f t="shared" si="3"/>
        <v>450.600478</v>
      </c>
      <c r="M22" s="128">
        <v>0</v>
      </c>
      <c r="N22" s="129">
        <f t="shared" si="4"/>
        <v>101.18</v>
      </c>
      <c r="O22" s="128">
        <v>450.600478</v>
      </c>
      <c r="P22" s="129">
        <f t="shared" si="5"/>
        <v>0</v>
      </c>
      <c r="Q22" s="129">
        <f t="shared" si="6"/>
        <v>450.600478</v>
      </c>
      <c r="R22" s="129">
        <f t="shared" si="7"/>
        <v>450.600478</v>
      </c>
      <c r="S22" s="132">
        <f t="shared" si="8"/>
        <v>0</v>
      </c>
      <c r="T22" s="128">
        <v>0</v>
      </c>
      <c r="U22" s="128">
        <v>0</v>
      </c>
      <c r="V22" s="128">
        <v>0</v>
      </c>
      <c r="W22" s="132"/>
      <c r="X22" s="128">
        <v>0</v>
      </c>
      <c r="Y22" s="128">
        <v>0</v>
      </c>
      <c r="Z22" s="129">
        <f t="shared" si="9"/>
        <v>0</v>
      </c>
      <c r="AA22" s="132">
        <f t="shared" si="10"/>
        <v>0</v>
      </c>
      <c r="AB22" s="128">
        <v>0</v>
      </c>
      <c r="AC22" s="128">
        <v>0</v>
      </c>
      <c r="AD22" s="128">
        <v>0</v>
      </c>
      <c r="AE22" s="128">
        <v>0</v>
      </c>
      <c r="AF22" s="128">
        <v>0</v>
      </c>
      <c r="AG22" s="128">
        <v>0</v>
      </c>
      <c r="AH22" s="132">
        <f t="shared" si="11"/>
        <v>320.064028</v>
      </c>
      <c r="AI22" s="128">
        <v>0</v>
      </c>
      <c r="AJ22" s="128">
        <v>0</v>
      </c>
      <c r="AK22" s="128">
        <v>320.064028</v>
      </c>
      <c r="AL22" s="129">
        <f t="shared" si="12"/>
        <v>50.59</v>
      </c>
      <c r="AM22" s="129">
        <f t="shared" si="13"/>
        <v>0</v>
      </c>
      <c r="AN22" s="129">
        <f t="shared" si="14"/>
        <v>0</v>
      </c>
      <c r="AO22" s="129">
        <f t="shared" si="15"/>
        <v>0</v>
      </c>
      <c r="AP22" s="129">
        <f t="shared" si="16"/>
        <v>0</v>
      </c>
      <c r="AQ22" s="129">
        <f t="shared" si="17"/>
        <v>0</v>
      </c>
      <c r="AR22" s="129">
        <f t="shared" si="18"/>
        <v>0</v>
      </c>
      <c r="AS22" s="129">
        <f t="shared" si="19"/>
        <v>0.134906666666667</v>
      </c>
      <c r="AT22" s="132">
        <v>0</v>
      </c>
      <c r="AU22" s="133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32"/>
      <c r="BK22" s="132" t="s">
        <v>102</v>
      </c>
    </row>
    <row r="23" ht="22.5" customHeight="1" spans="1:63">
      <c r="A23" s="126">
        <v>18</v>
      </c>
      <c r="B23" s="127" t="s">
        <v>277</v>
      </c>
      <c r="C23" s="127" t="s">
        <v>280</v>
      </c>
      <c r="D23" s="127" t="s">
        <v>276</v>
      </c>
      <c r="E23" s="128">
        <v>272.84</v>
      </c>
      <c r="F23" s="129">
        <f t="shared" si="0"/>
        <v>6.94100679885647</v>
      </c>
      <c r="G23" s="129">
        <f t="shared" si="1"/>
        <v>1893.784295</v>
      </c>
      <c r="H23" s="130">
        <v>4</v>
      </c>
      <c r="I23" s="131"/>
      <c r="J23" s="131" t="s">
        <v>256</v>
      </c>
      <c r="K23" s="129">
        <f t="shared" si="2"/>
        <v>1752.823585</v>
      </c>
      <c r="L23" s="129">
        <f t="shared" si="3"/>
        <v>1752.823585</v>
      </c>
      <c r="M23" s="128">
        <v>0</v>
      </c>
      <c r="N23" s="129">
        <f t="shared" si="4"/>
        <v>545.68</v>
      </c>
      <c r="O23" s="128">
        <v>886.363365</v>
      </c>
      <c r="P23" s="129">
        <f t="shared" si="5"/>
        <v>0</v>
      </c>
      <c r="Q23" s="129">
        <f t="shared" si="6"/>
        <v>886.363365</v>
      </c>
      <c r="R23" s="129">
        <f t="shared" si="7"/>
        <v>1752.823585</v>
      </c>
      <c r="S23" s="132">
        <f t="shared" si="8"/>
        <v>0</v>
      </c>
      <c r="T23" s="128">
        <v>0</v>
      </c>
      <c r="U23" s="128">
        <v>0</v>
      </c>
      <c r="V23" s="128">
        <v>0</v>
      </c>
      <c r="W23" s="132"/>
      <c r="X23" s="128">
        <v>866.46022</v>
      </c>
      <c r="Y23" s="128">
        <v>0</v>
      </c>
      <c r="Z23" s="129">
        <f t="shared" si="9"/>
        <v>0</v>
      </c>
      <c r="AA23" s="132">
        <f t="shared" si="10"/>
        <v>0</v>
      </c>
      <c r="AB23" s="128">
        <v>0</v>
      </c>
      <c r="AC23" s="128">
        <v>0</v>
      </c>
      <c r="AD23" s="128">
        <v>0</v>
      </c>
      <c r="AE23" s="128">
        <v>0</v>
      </c>
      <c r="AF23" s="128">
        <v>0</v>
      </c>
      <c r="AG23" s="128">
        <v>0</v>
      </c>
      <c r="AH23" s="132">
        <f t="shared" si="11"/>
        <v>140.96071</v>
      </c>
      <c r="AI23" s="128">
        <v>0</v>
      </c>
      <c r="AJ23" s="128">
        <v>0</v>
      </c>
      <c r="AK23" s="128">
        <v>140.96071</v>
      </c>
      <c r="AL23" s="129">
        <f t="shared" si="12"/>
        <v>272.84</v>
      </c>
      <c r="AM23" s="129">
        <f t="shared" si="13"/>
        <v>0</v>
      </c>
      <c r="AN23" s="129">
        <f t="shared" si="14"/>
        <v>0</v>
      </c>
      <c r="AO23" s="129">
        <f t="shared" si="15"/>
        <v>0</v>
      </c>
      <c r="AP23" s="129">
        <f t="shared" si="16"/>
        <v>0</v>
      </c>
      <c r="AQ23" s="129">
        <f t="shared" si="17"/>
        <v>0</v>
      </c>
      <c r="AR23" s="129">
        <f t="shared" si="18"/>
        <v>0</v>
      </c>
      <c r="AS23" s="129">
        <f t="shared" si="19"/>
        <v>0</v>
      </c>
      <c r="AT23" s="132">
        <v>0</v>
      </c>
      <c r="AU23" s="133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32"/>
      <c r="BK23" s="132" t="s">
        <v>102</v>
      </c>
    </row>
    <row r="24" ht="22.5" customHeight="1" spans="1:63">
      <c r="A24" s="126">
        <v>19</v>
      </c>
      <c r="B24" s="127" t="s">
        <v>277</v>
      </c>
      <c r="C24" s="127" t="s">
        <v>276</v>
      </c>
      <c r="D24" s="127" t="s">
        <v>155</v>
      </c>
      <c r="E24" s="128">
        <v>105.8</v>
      </c>
      <c r="F24" s="129">
        <f t="shared" si="0"/>
        <v>12.4313689224953</v>
      </c>
      <c r="G24" s="129">
        <f t="shared" si="1"/>
        <v>1315.238832</v>
      </c>
      <c r="H24" s="130">
        <v>4</v>
      </c>
      <c r="I24" s="131"/>
      <c r="J24" s="131" t="s">
        <v>256</v>
      </c>
      <c r="K24" s="129">
        <f t="shared" si="2"/>
        <v>1239.221846</v>
      </c>
      <c r="L24" s="129">
        <f t="shared" si="3"/>
        <v>1239.221846</v>
      </c>
      <c r="M24" s="128">
        <v>0</v>
      </c>
      <c r="N24" s="129">
        <f t="shared" si="4"/>
        <v>211.6</v>
      </c>
      <c r="O24" s="128">
        <v>721.045309</v>
      </c>
      <c r="P24" s="129">
        <f t="shared" si="5"/>
        <v>0</v>
      </c>
      <c r="Q24" s="129">
        <f t="shared" si="6"/>
        <v>721.045309</v>
      </c>
      <c r="R24" s="129">
        <f t="shared" si="7"/>
        <v>1239.221846</v>
      </c>
      <c r="S24" s="132">
        <f t="shared" si="8"/>
        <v>0</v>
      </c>
      <c r="T24" s="128">
        <v>0</v>
      </c>
      <c r="U24" s="128">
        <v>0</v>
      </c>
      <c r="V24" s="128">
        <v>0</v>
      </c>
      <c r="W24" s="132"/>
      <c r="X24" s="128">
        <v>518.176537</v>
      </c>
      <c r="Y24" s="128">
        <v>0</v>
      </c>
      <c r="Z24" s="129">
        <f t="shared" si="9"/>
        <v>0</v>
      </c>
      <c r="AA24" s="132">
        <f t="shared" si="10"/>
        <v>0</v>
      </c>
      <c r="AB24" s="128">
        <v>0</v>
      </c>
      <c r="AC24" s="128">
        <v>0</v>
      </c>
      <c r="AD24" s="128">
        <v>0</v>
      </c>
      <c r="AE24" s="128">
        <v>0</v>
      </c>
      <c r="AF24" s="128">
        <v>0</v>
      </c>
      <c r="AG24" s="128">
        <v>0</v>
      </c>
      <c r="AH24" s="132">
        <f t="shared" si="11"/>
        <v>76.016986</v>
      </c>
      <c r="AI24" s="128">
        <v>0</v>
      </c>
      <c r="AJ24" s="128">
        <v>0</v>
      </c>
      <c r="AK24" s="128">
        <v>76.016986</v>
      </c>
      <c r="AL24" s="129">
        <f t="shared" si="12"/>
        <v>105.8</v>
      </c>
      <c r="AM24" s="129">
        <f t="shared" si="13"/>
        <v>0</v>
      </c>
      <c r="AN24" s="129">
        <f t="shared" si="14"/>
        <v>0</v>
      </c>
      <c r="AO24" s="129">
        <f t="shared" si="15"/>
        <v>0</v>
      </c>
      <c r="AP24" s="129">
        <f t="shared" si="16"/>
        <v>0</v>
      </c>
      <c r="AQ24" s="129">
        <f t="shared" si="17"/>
        <v>0</v>
      </c>
      <c r="AR24" s="129">
        <f t="shared" si="18"/>
        <v>0</v>
      </c>
      <c r="AS24" s="129">
        <f t="shared" si="19"/>
        <v>0.282133333333333</v>
      </c>
      <c r="AT24" s="132">
        <v>0</v>
      </c>
      <c r="AU24" s="133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32"/>
      <c r="BK24" s="132" t="s">
        <v>102</v>
      </c>
    </row>
    <row r="25" ht="22.5" customHeight="1" spans="1:63">
      <c r="A25" s="126">
        <v>20</v>
      </c>
      <c r="B25" s="127" t="s">
        <v>281</v>
      </c>
      <c r="C25" s="127" t="s">
        <v>277</v>
      </c>
      <c r="D25" s="127" t="s">
        <v>121</v>
      </c>
      <c r="E25" s="128">
        <v>166.54</v>
      </c>
      <c r="F25" s="129">
        <f t="shared" si="0"/>
        <v>4.05130009006845</v>
      </c>
      <c r="G25" s="129">
        <f t="shared" si="1"/>
        <v>674.703517</v>
      </c>
      <c r="H25" s="130">
        <v>4</v>
      </c>
      <c r="I25" s="131"/>
      <c r="J25" s="131" t="s">
        <v>256</v>
      </c>
      <c r="K25" s="129">
        <f t="shared" si="2"/>
        <v>674.703517</v>
      </c>
      <c r="L25" s="129">
        <f t="shared" si="3"/>
        <v>674.703517</v>
      </c>
      <c r="M25" s="128">
        <v>0</v>
      </c>
      <c r="N25" s="129">
        <f t="shared" si="4"/>
        <v>333.08</v>
      </c>
      <c r="O25" s="128">
        <v>426.549407</v>
      </c>
      <c r="P25" s="129">
        <f t="shared" si="5"/>
        <v>0</v>
      </c>
      <c r="Q25" s="129">
        <f t="shared" si="6"/>
        <v>426.549407</v>
      </c>
      <c r="R25" s="129">
        <f t="shared" si="7"/>
        <v>674.703517</v>
      </c>
      <c r="S25" s="132">
        <f t="shared" si="8"/>
        <v>0</v>
      </c>
      <c r="T25" s="128">
        <v>0</v>
      </c>
      <c r="U25" s="128">
        <v>0</v>
      </c>
      <c r="V25" s="128">
        <v>0</v>
      </c>
      <c r="W25" s="132"/>
      <c r="X25" s="128">
        <v>248.15411</v>
      </c>
      <c r="Y25" s="128">
        <v>0</v>
      </c>
      <c r="Z25" s="129">
        <f t="shared" si="9"/>
        <v>0</v>
      </c>
      <c r="AA25" s="132">
        <f t="shared" si="10"/>
        <v>0</v>
      </c>
      <c r="AB25" s="128">
        <v>0</v>
      </c>
      <c r="AC25" s="128">
        <v>0</v>
      </c>
      <c r="AD25" s="128">
        <v>0</v>
      </c>
      <c r="AE25" s="128">
        <v>0</v>
      </c>
      <c r="AF25" s="128">
        <v>0</v>
      </c>
      <c r="AG25" s="128">
        <v>0</v>
      </c>
      <c r="AH25" s="132">
        <f t="shared" si="11"/>
        <v>0</v>
      </c>
      <c r="AI25" s="128">
        <v>0</v>
      </c>
      <c r="AJ25" s="128">
        <v>0</v>
      </c>
      <c r="AK25" s="128">
        <v>0</v>
      </c>
      <c r="AL25" s="129">
        <f t="shared" si="12"/>
        <v>166.54</v>
      </c>
      <c r="AM25" s="129">
        <f t="shared" si="13"/>
        <v>0</v>
      </c>
      <c r="AN25" s="129">
        <f t="shared" si="14"/>
        <v>0</v>
      </c>
      <c r="AO25" s="129">
        <f t="shared" si="15"/>
        <v>0</v>
      </c>
      <c r="AP25" s="129">
        <f t="shared" si="16"/>
        <v>0</v>
      </c>
      <c r="AQ25" s="129">
        <f t="shared" si="17"/>
        <v>0</v>
      </c>
      <c r="AR25" s="129">
        <f t="shared" si="18"/>
        <v>0</v>
      </c>
      <c r="AS25" s="129">
        <f t="shared" si="19"/>
        <v>0</v>
      </c>
      <c r="AT25" s="132">
        <v>0</v>
      </c>
      <c r="AU25" s="133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32"/>
      <c r="BK25" s="132" t="s">
        <v>102</v>
      </c>
    </row>
    <row r="26" ht="22.5" customHeight="1" spans="1:63">
      <c r="A26" s="126">
        <v>21</v>
      </c>
      <c r="B26" s="127" t="s">
        <v>282</v>
      </c>
      <c r="C26" s="127" t="s">
        <v>283</v>
      </c>
      <c r="D26" s="127" t="s">
        <v>284</v>
      </c>
      <c r="E26" s="128">
        <v>214.22</v>
      </c>
      <c r="F26" s="129">
        <f t="shared" si="0"/>
        <v>6.61539129399682</v>
      </c>
      <c r="G26" s="129">
        <f t="shared" si="1"/>
        <v>1417.149123</v>
      </c>
      <c r="H26" s="130">
        <v>4</v>
      </c>
      <c r="I26" s="131"/>
      <c r="J26" s="131" t="s">
        <v>256</v>
      </c>
      <c r="K26" s="129">
        <f t="shared" si="2"/>
        <v>1417.149123</v>
      </c>
      <c r="L26" s="129">
        <f t="shared" si="3"/>
        <v>1417.149123</v>
      </c>
      <c r="M26" s="128">
        <v>0</v>
      </c>
      <c r="N26" s="129">
        <f t="shared" si="4"/>
        <v>428.44</v>
      </c>
      <c r="O26" s="128">
        <v>1167.356826</v>
      </c>
      <c r="P26" s="129">
        <f t="shared" si="5"/>
        <v>0</v>
      </c>
      <c r="Q26" s="129">
        <f t="shared" si="6"/>
        <v>1167.356826</v>
      </c>
      <c r="R26" s="129">
        <f t="shared" si="7"/>
        <v>1417.149123</v>
      </c>
      <c r="S26" s="132">
        <f t="shared" si="8"/>
        <v>0</v>
      </c>
      <c r="T26" s="128">
        <v>0</v>
      </c>
      <c r="U26" s="128">
        <v>0</v>
      </c>
      <c r="V26" s="128">
        <v>0</v>
      </c>
      <c r="W26" s="132"/>
      <c r="X26" s="128">
        <v>249.792297</v>
      </c>
      <c r="Y26" s="128">
        <v>0</v>
      </c>
      <c r="Z26" s="129">
        <f t="shared" si="9"/>
        <v>0</v>
      </c>
      <c r="AA26" s="132">
        <f t="shared" si="10"/>
        <v>0</v>
      </c>
      <c r="AB26" s="128">
        <v>0</v>
      </c>
      <c r="AC26" s="128">
        <v>0</v>
      </c>
      <c r="AD26" s="128">
        <v>0</v>
      </c>
      <c r="AE26" s="128">
        <v>0</v>
      </c>
      <c r="AF26" s="128">
        <v>0</v>
      </c>
      <c r="AG26" s="128">
        <v>0</v>
      </c>
      <c r="AH26" s="132">
        <f t="shared" si="11"/>
        <v>0</v>
      </c>
      <c r="AI26" s="128">
        <v>0</v>
      </c>
      <c r="AJ26" s="128">
        <v>0</v>
      </c>
      <c r="AK26" s="128">
        <v>0</v>
      </c>
      <c r="AL26" s="129">
        <f t="shared" si="12"/>
        <v>214.22</v>
      </c>
      <c r="AM26" s="129">
        <f t="shared" si="13"/>
        <v>0</v>
      </c>
      <c r="AN26" s="129">
        <f t="shared" si="14"/>
        <v>0</v>
      </c>
      <c r="AO26" s="129">
        <f t="shared" si="15"/>
        <v>0</v>
      </c>
      <c r="AP26" s="129">
        <f t="shared" si="16"/>
        <v>0</v>
      </c>
      <c r="AQ26" s="129">
        <f t="shared" si="17"/>
        <v>0</v>
      </c>
      <c r="AR26" s="129">
        <f t="shared" si="18"/>
        <v>0</v>
      </c>
      <c r="AS26" s="129">
        <f t="shared" si="19"/>
        <v>0</v>
      </c>
      <c r="AT26" s="132">
        <v>0</v>
      </c>
      <c r="AU26" s="133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32"/>
      <c r="BK26" s="132" t="s">
        <v>102</v>
      </c>
    </row>
    <row r="27" ht="22.5" customHeight="1" spans="1:63">
      <c r="A27" s="126">
        <v>22</v>
      </c>
      <c r="B27" s="127" t="s">
        <v>285</v>
      </c>
      <c r="C27" s="127" t="s">
        <v>282</v>
      </c>
      <c r="D27" s="127" t="s">
        <v>286</v>
      </c>
      <c r="E27" s="128">
        <v>107.11</v>
      </c>
      <c r="F27" s="129">
        <f t="shared" si="0"/>
        <v>6.76938132760713</v>
      </c>
      <c r="G27" s="129">
        <f t="shared" si="1"/>
        <v>725.068434</v>
      </c>
      <c r="H27" s="130">
        <v>4</v>
      </c>
      <c r="I27" s="131"/>
      <c r="J27" s="131" t="s">
        <v>256</v>
      </c>
      <c r="K27" s="129">
        <f t="shared" si="2"/>
        <v>725.068434</v>
      </c>
      <c r="L27" s="129">
        <f t="shared" si="3"/>
        <v>725.068434</v>
      </c>
      <c r="M27" s="128">
        <v>0</v>
      </c>
      <c r="N27" s="129">
        <f t="shared" si="4"/>
        <v>214.22</v>
      </c>
      <c r="O27" s="128">
        <v>725.068434</v>
      </c>
      <c r="P27" s="129">
        <f t="shared" si="5"/>
        <v>0</v>
      </c>
      <c r="Q27" s="129">
        <f t="shared" si="6"/>
        <v>725.068434</v>
      </c>
      <c r="R27" s="129">
        <f t="shared" si="7"/>
        <v>725.068434</v>
      </c>
      <c r="S27" s="132">
        <f t="shared" si="8"/>
        <v>0</v>
      </c>
      <c r="T27" s="128">
        <v>0</v>
      </c>
      <c r="U27" s="128">
        <v>0</v>
      </c>
      <c r="V27" s="128">
        <v>0</v>
      </c>
      <c r="W27" s="132"/>
      <c r="X27" s="128">
        <v>0</v>
      </c>
      <c r="Y27" s="128">
        <v>0</v>
      </c>
      <c r="Z27" s="129">
        <f t="shared" si="9"/>
        <v>0</v>
      </c>
      <c r="AA27" s="132">
        <f t="shared" si="10"/>
        <v>0</v>
      </c>
      <c r="AB27" s="128">
        <v>0</v>
      </c>
      <c r="AC27" s="128">
        <v>0</v>
      </c>
      <c r="AD27" s="128">
        <v>0</v>
      </c>
      <c r="AE27" s="128">
        <v>0</v>
      </c>
      <c r="AF27" s="128">
        <v>0</v>
      </c>
      <c r="AG27" s="128">
        <v>0</v>
      </c>
      <c r="AH27" s="132">
        <f t="shared" si="11"/>
        <v>0</v>
      </c>
      <c r="AI27" s="128">
        <v>0</v>
      </c>
      <c r="AJ27" s="128">
        <v>0</v>
      </c>
      <c r="AK27" s="128">
        <v>0</v>
      </c>
      <c r="AL27" s="129">
        <f t="shared" si="12"/>
        <v>107.11</v>
      </c>
      <c r="AM27" s="129">
        <f t="shared" si="13"/>
        <v>0</v>
      </c>
      <c r="AN27" s="129">
        <f t="shared" si="14"/>
        <v>0</v>
      </c>
      <c r="AO27" s="129">
        <f t="shared" si="15"/>
        <v>0</v>
      </c>
      <c r="AP27" s="129">
        <f t="shared" si="16"/>
        <v>0</v>
      </c>
      <c r="AQ27" s="129">
        <f t="shared" si="17"/>
        <v>0</v>
      </c>
      <c r="AR27" s="129">
        <f t="shared" si="18"/>
        <v>0</v>
      </c>
      <c r="AS27" s="129">
        <f t="shared" si="19"/>
        <v>0</v>
      </c>
      <c r="AT27" s="132">
        <v>0</v>
      </c>
      <c r="AU27" s="133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32"/>
      <c r="BK27" s="132" t="s">
        <v>102</v>
      </c>
    </row>
    <row r="28" ht="22.5" customHeight="1" spans="1:63">
      <c r="A28" s="126">
        <v>23</v>
      </c>
      <c r="B28" s="127" t="s">
        <v>284</v>
      </c>
      <c r="C28" s="127" t="s">
        <v>283</v>
      </c>
      <c r="D28" s="127" t="s">
        <v>287</v>
      </c>
      <c r="E28" s="128">
        <v>180.98</v>
      </c>
      <c r="F28" s="129">
        <f t="shared" si="0"/>
        <v>44.8062771134932</v>
      </c>
      <c r="G28" s="129">
        <f t="shared" si="1"/>
        <v>8109.040032</v>
      </c>
      <c r="H28" s="130">
        <v>4</v>
      </c>
      <c r="I28" s="131"/>
      <c r="J28" s="131" t="s">
        <v>256</v>
      </c>
      <c r="K28" s="129">
        <f t="shared" si="2"/>
        <v>1486.916129</v>
      </c>
      <c r="L28" s="129">
        <f t="shared" si="3"/>
        <v>1486.916129</v>
      </c>
      <c r="M28" s="128">
        <v>0</v>
      </c>
      <c r="N28" s="129">
        <f t="shared" si="4"/>
        <v>361.96</v>
      </c>
      <c r="O28" s="128">
        <v>1408.525401</v>
      </c>
      <c r="P28" s="129">
        <f t="shared" si="5"/>
        <v>0</v>
      </c>
      <c r="Q28" s="129">
        <f t="shared" si="6"/>
        <v>1408.525401</v>
      </c>
      <c r="R28" s="129">
        <f t="shared" si="7"/>
        <v>1486.916129</v>
      </c>
      <c r="S28" s="132">
        <f t="shared" si="8"/>
        <v>0</v>
      </c>
      <c r="T28" s="128">
        <v>0</v>
      </c>
      <c r="U28" s="128">
        <v>0</v>
      </c>
      <c r="V28" s="128">
        <v>0</v>
      </c>
      <c r="W28" s="132"/>
      <c r="X28" s="128">
        <v>78.390728</v>
      </c>
      <c r="Y28" s="128">
        <v>0</v>
      </c>
      <c r="Z28" s="129">
        <f t="shared" si="9"/>
        <v>0</v>
      </c>
      <c r="AA28" s="132">
        <f t="shared" si="10"/>
        <v>0</v>
      </c>
      <c r="AB28" s="128">
        <v>0</v>
      </c>
      <c r="AC28" s="128">
        <v>0</v>
      </c>
      <c r="AD28" s="128">
        <v>0</v>
      </c>
      <c r="AE28" s="128">
        <v>0</v>
      </c>
      <c r="AF28" s="128">
        <v>0</v>
      </c>
      <c r="AG28" s="128">
        <v>0</v>
      </c>
      <c r="AH28" s="132">
        <f t="shared" si="11"/>
        <v>6622.123903</v>
      </c>
      <c r="AI28" s="128">
        <v>0</v>
      </c>
      <c r="AJ28" s="128">
        <v>0</v>
      </c>
      <c r="AK28" s="128">
        <v>6622.123903</v>
      </c>
      <c r="AL28" s="129">
        <f t="shared" si="12"/>
        <v>180.98</v>
      </c>
      <c r="AM28" s="129">
        <f t="shared" si="13"/>
        <v>0</v>
      </c>
      <c r="AN28" s="129">
        <f t="shared" si="14"/>
        <v>0</v>
      </c>
      <c r="AO28" s="129">
        <f t="shared" si="15"/>
        <v>0</v>
      </c>
      <c r="AP28" s="129">
        <f t="shared" si="16"/>
        <v>0</v>
      </c>
      <c r="AQ28" s="129">
        <f t="shared" si="17"/>
        <v>0</v>
      </c>
      <c r="AR28" s="129">
        <f t="shared" si="18"/>
        <v>0</v>
      </c>
      <c r="AS28" s="129">
        <f t="shared" si="19"/>
        <v>0.482613333333333</v>
      </c>
      <c r="AT28" s="132">
        <v>0</v>
      </c>
      <c r="AU28" s="133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32"/>
      <c r="BK28" s="132" t="s">
        <v>102</v>
      </c>
    </row>
    <row r="29" ht="22.5" customHeight="1" spans="1:63">
      <c r="A29" s="126">
        <v>24</v>
      </c>
      <c r="B29" s="127" t="s">
        <v>190</v>
      </c>
      <c r="C29" s="127" t="s">
        <v>288</v>
      </c>
      <c r="D29" s="127" t="s">
        <v>289</v>
      </c>
      <c r="E29" s="128">
        <v>795.48</v>
      </c>
      <c r="F29" s="129">
        <f t="shared" si="0"/>
        <v>6.19930093025595</v>
      </c>
      <c r="G29" s="129">
        <f t="shared" si="1"/>
        <v>4931.419904</v>
      </c>
      <c r="H29" s="130">
        <v>4</v>
      </c>
      <c r="I29" s="131"/>
      <c r="J29" s="131" t="s">
        <v>256</v>
      </c>
      <c r="K29" s="129">
        <f t="shared" si="2"/>
        <v>4642.677932</v>
      </c>
      <c r="L29" s="129">
        <f t="shared" si="3"/>
        <v>4642.677932</v>
      </c>
      <c r="M29" s="128">
        <v>0</v>
      </c>
      <c r="N29" s="129">
        <f t="shared" si="4"/>
        <v>1590.96</v>
      </c>
      <c r="O29" s="128">
        <v>2957.886135</v>
      </c>
      <c r="P29" s="129">
        <f t="shared" si="5"/>
        <v>0</v>
      </c>
      <c r="Q29" s="129">
        <f t="shared" si="6"/>
        <v>2957.886135</v>
      </c>
      <c r="R29" s="129">
        <f t="shared" si="7"/>
        <v>4642.677932</v>
      </c>
      <c r="S29" s="132">
        <f t="shared" si="8"/>
        <v>0</v>
      </c>
      <c r="T29" s="128">
        <v>0</v>
      </c>
      <c r="U29" s="128">
        <v>0</v>
      </c>
      <c r="V29" s="128">
        <v>0</v>
      </c>
      <c r="W29" s="132"/>
      <c r="X29" s="128">
        <v>1582.710415</v>
      </c>
      <c r="Y29" s="128">
        <v>51.040691</v>
      </c>
      <c r="Z29" s="129">
        <f t="shared" si="9"/>
        <v>102.081382</v>
      </c>
      <c r="AA29" s="132">
        <f t="shared" si="10"/>
        <v>0</v>
      </c>
      <c r="AB29" s="128">
        <v>0</v>
      </c>
      <c r="AC29" s="128">
        <v>0</v>
      </c>
      <c r="AD29" s="128">
        <v>0</v>
      </c>
      <c r="AE29" s="128">
        <v>0</v>
      </c>
      <c r="AF29" s="128">
        <v>0</v>
      </c>
      <c r="AG29" s="128">
        <v>0</v>
      </c>
      <c r="AH29" s="132">
        <f t="shared" si="11"/>
        <v>288.741972</v>
      </c>
      <c r="AI29" s="128">
        <v>0</v>
      </c>
      <c r="AJ29" s="128">
        <v>0</v>
      </c>
      <c r="AK29" s="128">
        <v>288.741972</v>
      </c>
      <c r="AL29" s="129">
        <f t="shared" si="12"/>
        <v>795.48</v>
      </c>
      <c r="AM29" s="129">
        <f t="shared" si="13"/>
        <v>0</v>
      </c>
      <c r="AN29" s="129">
        <f t="shared" si="14"/>
        <v>0</v>
      </c>
      <c r="AO29" s="129">
        <f t="shared" si="15"/>
        <v>0</v>
      </c>
      <c r="AP29" s="129">
        <f t="shared" si="16"/>
        <v>0</v>
      </c>
      <c r="AQ29" s="129">
        <f t="shared" si="17"/>
        <v>0</v>
      </c>
      <c r="AR29" s="129">
        <f t="shared" si="18"/>
        <v>0</v>
      </c>
      <c r="AS29" s="129">
        <f t="shared" si="19"/>
        <v>0</v>
      </c>
      <c r="AT29" s="132">
        <v>0</v>
      </c>
      <c r="AU29" s="133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32"/>
      <c r="BK29" s="132" t="s">
        <v>102</v>
      </c>
    </row>
    <row r="30" ht="22.5" customHeight="1" spans="1:63">
      <c r="A30" s="126">
        <v>25</v>
      </c>
      <c r="B30" s="127" t="s">
        <v>290</v>
      </c>
      <c r="C30" s="127" t="s">
        <v>163</v>
      </c>
      <c r="D30" s="127" t="s">
        <v>190</v>
      </c>
      <c r="E30" s="128">
        <v>393.38</v>
      </c>
      <c r="F30" s="129">
        <f t="shared" si="0"/>
        <v>15.7920511998576</v>
      </c>
      <c r="G30" s="129">
        <f t="shared" si="1"/>
        <v>6212.277101</v>
      </c>
      <c r="H30" s="130">
        <v>4</v>
      </c>
      <c r="I30" s="131"/>
      <c r="J30" s="131" t="s">
        <v>256</v>
      </c>
      <c r="K30" s="129">
        <f t="shared" si="2"/>
        <v>1851.156195</v>
      </c>
      <c r="L30" s="129">
        <f t="shared" si="3"/>
        <v>1851.156195</v>
      </c>
      <c r="M30" s="128">
        <v>0</v>
      </c>
      <c r="N30" s="129">
        <f t="shared" si="4"/>
        <v>786.76</v>
      </c>
      <c r="O30" s="128">
        <v>1636.304598</v>
      </c>
      <c r="P30" s="129">
        <f t="shared" si="5"/>
        <v>0</v>
      </c>
      <c r="Q30" s="129">
        <f t="shared" si="6"/>
        <v>1636.304598</v>
      </c>
      <c r="R30" s="129">
        <f t="shared" si="7"/>
        <v>1851.156195</v>
      </c>
      <c r="S30" s="132">
        <f t="shared" si="8"/>
        <v>0</v>
      </c>
      <c r="T30" s="128">
        <v>0</v>
      </c>
      <c r="U30" s="128">
        <v>0</v>
      </c>
      <c r="V30" s="128">
        <v>0</v>
      </c>
      <c r="W30" s="132"/>
      <c r="X30" s="128">
        <v>214.851597</v>
      </c>
      <c r="Y30" s="128">
        <v>0</v>
      </c>
      <c r="Z30" s="129">
        <f t="shared" si="9"/>
        <v>0</v>
      </c>
      <c r="AA30" s="132">
        <f t="shared" si="10"/>
        <v>0</v>
      </c>
      <c r="AB30" s="128">
        <v>0</v>
      </c>
      <c r="AC30" s="128">
        <v>0</v>
      </c>
      <c r="AD30" s="128">
        <v>0</v>
      </c>
      <c r="AE30" s="128">
        <v>0</v>
      </c>
      <c r="AF30" s="128">
        <v>0</v>
      </c>
      <c r="AG30" s="128">
        <v>0</v>
      </c>
      <c r="AH30" s="132">
        <f t="shared" si="11"/>
        <v>4361.120906</v>
      </c>
      <c r="AI30" s="128">
        <v>0</v>
      </c>
      <c r="AJ30" s="128">
        <v>0</v>
      </c>
      <c r="AK30" s="128">
        <v>4361.120906</v>
      </c>
      <c r="AL30" s="129">
        <f t="shared" si="12"/>
        <v>393.38</v>
      </c>
      <c r="AM30" s="129">
        <f t="shared" si="13"/>
        <v>0</v>
      </c>
      <c r="AN30" s="129">
        <f t="shared" si="14"/>
        <v>0</v>
      </c>
      <c r="AO30" s="129">
        <f t="shared" si="15"/>
        <v>0</v>
      </c>
      <c r="AP30" s="129">
        <f t="shared" si="16"/>
        <v>0</v>
      </c>
      <c r="AQ30" s="129">
        <f t="shared" si="17"/>
        <v>0</v>
      </c>
      <c r="AR30" s="129">
        <f t="shared" si="18"/>
        <v>0</v>
      </c>
      <c r="AS30" s="129">
        <f t="shared" si="19"/>
        <v>1.04901333333333</v>
      </c>
      <c r="AT30" s="132">
        <v>0</v>
      </c>
      <c r="AU30" s="133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32"/>
      <c r="BK30" s="132" t="s">
        <v>102</v>
      </c>
    </row>
    <row r="31" ht="22.5" customHeight="1" spans="1:63">
      <c r="A31" s="126">
        <v>26</v>
      </c>
      <c r="B31" s="127" t="s">
        <v>291</v>
      </c>
      <c r="C31" s="127" t="s">
        <v>292</v>
      </c>
      <c r="D31" s="127" t="s">
        <v>293</v>
      </c>
      <c r="E31" s="128">
        <v>237.75</v>
      </c>
      <c r="F31" s="129">
        <f t="shared" si="0"/>
        <v>14.2459574426919</v>
      </c>
      <c r="G31" s="129">
        <f t="shared" si="1"/>
        <v>3386.976382</v>
      </c>
      <c r="H31" s="130">
        <v>4</v>
      </c>
      <c r="I31" s="131"/>
      <c r="J31" s="131" t="s">
        <v>256</v>
      </c>
      <c r="K31" s="129">
        <f t="shared" si="2"/>
        <v>2769.200435</v>
      </c>
      <c r="L31" s="129">
        <f t="shared" si="3"/>
        <v>2769.200435</v>
      </c>
      <c r="M31" s="128">
        <v>0</v>
      </c>
      <c r="N31" s="129">
        <f t="shared" si="4"/>
        <v>475.5</v>
      </c>
      <c r="O31" s="128">
        <v>1306.13245</v>
      </c>
      <c r="P31" s="129">
        <f t="shared" si="5"/>
        <v>0</v>
      </c>
      <c r="Q31" s="129">
        <f t="shared" si="6"/>
        <v>1306.13245</v>
      </c>
      <c r="R31" s="129">
        <f t="shared" si="7"/>
        <v>2769.200435</v>
      </c>
      <c r="S31" s="132">
        <f t="shared" si="8"/>
        <v>0</v>
      </c>
      <c r="T31" s="128">
        <v>0</v>
      </c>
      <c r="U31" s="128">
        <v>0</v>
      </c>
      <c r="V31" s="128">
        <v>0</v>
      </c>
      <c r="W31" s="132"/>
      <c r="X31" s="128">
        <v>1463.067985</v>
      </c>
      <c r="Y31" s="128">
        <v>0</v>
      </c>
      <c r="Z31" s="129">
        <f t="shared" si="9"/>
        <v>0</v>
      </c>
      <c r="AA31" s="132">
        <f t="shared" si="10"/>
        <v>80.919437</v>
      </c>
      <c r="AB31" s="128">
        <v>80.919437</v>
      </c>
      <c r="AC31" s="128">
        <v>0</v>
      </c>
      <c r="AD31" s="128">
        <v>0</v>
      </c>
      <c r="AE31" s="128">
        <v>0</v>
      </c>
      <c r="AF31" s="128">
        <v>0</v>
      </c>
      <c r="AG31" s="128">
        <v>0</v>
      </c>
      <c r="AH31" s="132">
        <f t="shared" si="11"/>
        <v>617.775947</v>
      </c>
      <c r="AI31" s="128">
        <v>0</v>
      </c>
      <c r="AJ31" s="128">
        <v>0</v>
      </c>
      <c r="AK31" s="128">
        <v>617.775947</v>
      </c>
      <c r="AL31" s="129">
        <f t="shared" si="12"/>
        <v>237.75</v>
      </c>
      <c r="AM31" s="129">
        <f t="shared" si="13"/>
        <v>0</v>
      </c>
      <c r="AN31" s="129">
        <f t="shared" si="14"/>
        <v>0</v>
      </c>
      <c r="AO31" s="129">
        <f t="shared" si="15"/>
        <v>0</v>
      </c>
      <c r="AP31" s="129">
        <f t="shared" si="16"/>
        <v>0</v>
      </c>
      <c r="AQ31" s="129">
        <f t="shared" si="17"/>
        <v>0</v>
      </c>
      <c r="AR31" s="129">
        <f t="shared" si="18"/>
        <v>0</v>
      </c>
      <c r="AS31" s="129">
        <f t="shared" si="19"/>
        <v>0.634</v>
      </c>
      <c r="AT31" s="132">
        <v>0</v>
      </c>
      <c r="AU31" s="133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32"/>
      <c r="BK31" s="132" t="s">
        <v>102</v>
      </c>
    </row>
    <row r="32" ht="22.5" customHeight="1" spans="1:63">
      <c r="A32" s="126">
        <v>27</v>
      </c>
      <c r="B32" s="127" t="s">
        <v>123</v>
      </c>
      <c r="C32" s="127" t="s">
        <v>293</v>
      </c>
      <c r="D32" s="127" t="s">
        <v>125</v>
      </c>
      <c r="E32" s="128">
        <v>446.28</v>
      </c>
      <c r="F32" s="129">
        <f t="shared" si="0"/>
        <v>4.4061592139464</v>
      </c>
      <c r="G32" s="129">
        <f t="shared" si="1"/>
        <v>1966.380734</v>
      </c>
      <c r="H32" s="130">
        <v>4</v>
      </c>
      <c r="I32" s="131"/>
      <c r="J32" s="131" t="s">
        <v>256</v>
      </c>
      <c r="K32" s="129">
        <f t="shared" si="2"/>
        <v>1966.380734</v>
      </c>
      <c r="L32" s="129">
        <f t="shared" si="3"/>
        <v>1966.380734</v>
      </c>
      <c r="M32" s="128">
        <v>0</v>
      </c>
      <c r="N32" s="129">
        <f t="shared" si="4"/>
        <v>892.56</v>
      </c>
      <c r="O32" s="128">
        <v>1966.380734</v>
      </c>
      <c r="P32" s="129">
        <f t="shared" si="5"/>
        <v>0</v>
      </c>
      <c r="Q32" s="129">
        <f t="shared" si="6"/>
        <v>1966.380734</v>
      </c>
      <c r="R32" s="129">
        <f t="shared" si="7"/>
        <v>1966.380734</v>
      </c>
      <c r="S32" s="132">
        <f t="shared" si="8"/>
        <v>0</v>
      </c>
      <c r="T32" s="128">
        <v>0</v>
      </c>
      <c r="U32" s="128">
        <v>0</v>
      </c>
      <c r="V32" s="128">
        <v>0</v>
      </c>
      <c r="W32" s="132"/>
      <c r="X32" s="128">
        <v>0</v>
      </c>
      <c r="Y32" s="128">
        <v>0</v>
      </c>
      <c r="Z32" s="129">
        <f t="shared" si="9"/>
        <v>0</v>
      </c>
      <c r="AA32" s="132">
        <f t="shared" si="10"/>
        <v>0</v>
      </c>
      <c r="AB32" s="128">
        <v>0</v>
      </c>
      <c r="AC32" s="128">
        <v>0</v>
      </c>
      <c r="AD32" s="128">
        <v>0</v>
      </c>
      <c r="AE32" s="128">
        <v>0</v>
      </c>
      <c r="AF32" s="128">
        <v>0</v>
      </c>
      <c r="AG32" s="128">
        <v>0</v>
      </c>
      <c r="AH32" s="132">
        <f t="shared" si="11"/>
        <v>0</v>
      </c>
      <c r="AI32" s="128">
        <v>0</v>
      </c>
      <c r="AJ32" s="128">
        <v>0</v>
      </c>
      <c r="AK32" s="128">
        <v>0</v>
      </c>
      <c r="AL32" s="129">
        <f t="shared" si="12"/>
        <v>446.28</v>
      </c>
      <c r="AM32" s="129">
        <f t="shared" si="13"/>
        <v>0</v>
      </c>
      <c r="AN32" s="129">
        <f t="shared" si="14"/>
        <v>0</v>
      </c>
      <c r="AO32" s="129">
        <f t="shared" si="15"/>
        <v>0</v>
      </c>
      <c r="AP32" s="129">
        <f t="shared" si="16"/>
        <v>0</v>
      </c>
      <c r="AQ32" s="129">
        <f t="shared" si="17"/>
        <v>0</v>
      </c>
      <c r="AR32" s="129">
        <f t="shared" si="18"/>
        <v>0</v>
      </c>
      <c r="AS32" s="129">
        <f t="shared" si="19"/>
        <v>0</v>
      </c>
      <c r="AT32" s="132">
        <v>0</v>
      </c>
      <c r="AU32" s="133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32"/>
      <c r="BK32" s="132" t="s">
        <v>102</v>
      </c>
    </row>
    <row r="33" s="111" customFormat="1" ht="22.5" customHeight="1" spans="1:63">
      <c r="A33" s="126">
        <v>28</v>
      </c>
      <c r="B33" s="127" t="s">
        <v>294</v>
      </c>
      <c r="C33" s="127" t="s">
        <v>155</v>
      </c>
      <c r="D33" s="127" t="s">
        <v>295</v>
      </c>
      <c r="E33" s="128">
        <v>276.59</v>
      </c>
      <c r="F33" s="129">
        <f t="shared" si="0"/>
        <v>9.50219158320981</v>
      </c>
      <c r="G33" s="129">
        <f t="shared" si="1"/>
        <v>2628.21117</v>
      </c>
      <c r="H33" s="130">
        <v>4</v>
      </c>
      <c r="I33" s="131"/>
      <c r="J33" s="131" t="s">
        <v>256</v>
      </c>
      <c r="K33" s="129">
        <f t="shared" si="2"/>
        <v>1538.232154</v>
      </c>
      <c r="L33" s="129">
        <f t="shared" si="3"/>
        <v>1538.232154</v>
      </c>
      <c r="M33" s="128">
        <v>0</v>
      </c>
      <c r="N33" s="129">
        <f t="shared" si="4"/>
        <v>553.18</v>
      </c>
      <c r="O33" s="128">
        <v>1428.234995</v>
      </c>
      <c r="P33" s="129">
        <f t="shared" si="5"/>
        <v>0</v>
      </c>
      <c r="Q33" s="129">
        <f t="shared" si="6"/>
        <v>1428.234995</v>
      </c>
      <c r="R33" s="129">
        <f t="shared" si="7"/>
        <v>1538.232154</v>
      </c>
      <c r="S33" s="132">
        <f t="shared" si="8"/>
        <v>0</v>
      </c>
      <c r="T33" s="128">
        <v>0</v>
      </c>
      <c r="U33" s="128">
        <v>0</v>
      </c>
      <c r="V33" s="128">
        <v>0</v>
      </c>
      <c r="W33" s="132"/>
      <c r="X33" s="128">
        <v>109.997159</v>
      </c>
      <c r="Y33" s="128">
        <v>0</v>
      </c>
      <c r="Z33" s="129">
        <f t="shared" si="9"/>
        <v>0</v>
      </c>
      <c r="AA33" s="132">
        <f t="shared" si="10"/>
        <v>0</v>
      </c>
      <c r="AB33" s="128">
        <v>0</v>
      </c>
      <c r="AC33" s="128">
        <v>0</v>
      </c>
      <c r="AD33" s="128">
        <v>0</v>
      </c>
      <c r="AE33" s="128">
        <v>0</v>
      </c>
      <c r="AF33" s="128">
        <v>0</v>
      </c>
      <c r="AG33" s="128">
        <v>0</v>
      </c>
      <c r="AH33" s="132">
        <f t="shared" si="11"/>
        <v>1089.979016</v>
      </c>
      <c r="AI33" s="128">
        <v>0</v>
      </c>
      <c r="AJ33" s="128">
        <v>0</v>
      </c>
      <c r="AK33" s="128">
        <v>1089.979016</v>
      </c>
      <c r="AL33" s="129">
        <f t="shared" si="12"/>
        <v>276.59</v>
      </c>
      <c r="AM33" s="129">
        <f t="shared" si="13"/>
        <v>0</v>
      </c>
      <c r="AN33" s="129">
        <f t="shared" si="14"/>
        <v>0</v>
      </c>
      <c r="AO33" s="129">
        <f t="shared" si="15"/>
        <v>0</v>
      </c>
      <c r="AP33" s="129">
        <f t="shared" si="16"/>
        <v>0</v>
      </c>
      <c r="AQ33" s="129">
        <f t="shared" si="17"/>
        <v>0</v>
      </c>
      <c r="AR33" s="129">
        <f t="shared" si="18"/>
        <v>0</v>
      </c>
      <c r="AS33" s="129">
        <f t="shared" si="19"/>
        <v>0.737573333333333</v>
      </c>
      <c r="AT33" s="132">
        <v>0</v>
      </c>
      <c r="AU33" s="133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32"/>
      <c r="BK33" s="132" t="s">
        <v>102</v>
      </c>
    </row>
    <row r="34" ht="22.5" customHeight="1" spans="1:63">
      <c r="A34" s="126">
        <v>29</v>
      </c>
      <c r="B34" s="127" t="s">
        <v>296</v>
      </c>
      <c r="C34" s="127" t="s">
        <v>297</v>
      </c>
      <c r="D34" s="127" t="s">
        <v>169</v>
      </c>
      <c r="E34" s="128">
        <v>602.46</v>
      </c>
      <c r="F34" s="129">
        <f t="shared" si="0"/>
        <v>6.59146947017229</v>
      </c>
      <c r="G34" s="129">
        <f t="shared" si="1"/>
        <v>3971.096697</v>
      </c>
      <c r="H34" s="130">
        <v>4</v>
      </c>
      <c r="I34" s="131"/>
      <c r="J34" s="131" t="s">
        <v>256</v>
      </c>
      <c r="K34" s="129">
        <f t="shared" si="2"/>
        <v>3798.440744</v>
      </c>
      <c r="L34" s="129">
        <f t="shared" si="3"/>
        <v>3798.440744</v>
      </c>
      <c r="M34" s="128">
        <v>0</v>
      </c>
      <c r="N34" s="129">
        <f t="shared" si="4"/>
        <v>1204.92</v>
      </c>
      <c r="O34" s="128">
        <v>3281.472618</v>
      </c>
      <c r="P34" s="129">
        <f t="shared" si="5"/>
        <v>0</v>
      </c>
      <c r="Q34" s="129">
        <f t="shared" si="6"/>
        <v>3281.472618</v>
      </c>
      <c r="R34" s="129">
        <f t="shared" si="7"/>
        <v>3798.440744</v>
      </c>
      <c r="S34" s="132">
        <f t="shared" si="8"/>
        <v>0</v>
      </c>
      <c r="T34" s="128">
        <v>0</v>
      </c>
      <c r="U34" s="128">
        <v>0</v>
      </c>
      <c r="V34" s="128">
        <v>0</v>
      </c>
      <c r="W34" s="132"/>
      <c r="X34" s="128">
        <v>516.968126</v>
      </c>
      <c r="Y34" s="128">
        <v>0</v>
      </c>
      <c r="Z34" s="129">
        <f t="shared" si="9"/>
        <v>0</v>
      </c>
      <c r="AA34" s="132">
        <f t="shared" si="10"/>
        <v>0</v>
      </c>
      <c r="AB34" s="128">
        <v>0</v>
      </c>
      <c r="AC34" s="128">
        <v>0</v>
      </c>
      <c r="AD34" s="128">
        <v>0</v>
      </c>
      <c r="AE34" s="128">
        <v>0</v>
      </c>
      <c r="AF34" s="128">
        <v>0</v>
      </c>
      <c r="AG34" s="128">
        <v>0</v>
      </c>
      <c r="AH34" s="132">
        <f t="shared" si="11"/>
        <v>172.655953</v>
      </c>
      <c r="AI34" s="128">
        <v>0</v>
      </c>
      <c r="AJ34" s="128">
        <v>0</v>
      </c>
      <c r="AK34" s="128">
        <v>172.655953</v>
      </c>
      <c r="AL34" s="129">
        <f t="shared" si="12"/>
        <v>602.46</v>
      </c>
      <c r="AM34" s="129">
        <f t="shared" si="13"/>
        <v>0</v>
      </c>
      <c r="AN34" s="129">
        <f t="shared" si="14"/>
        <v>0</v>
      </c>
      <c r="AO34" s="129">
        <f t="shared" si="15"/>
        <v>0</v>
      </c>
      <c r="AP34" s="129">
        <f t="shared" si="16"/>
        <v>0</v>
      </c>
      <c r="AQ34" s="129">
        <f t="shared" si="17"/>
        <v>0</v>
      </c>
      <c r="AR34" s="129">
        <f t="shared" si="18"/>
        <v>0</v>
      </c>
      <c r="AS34" s="129">
        <f t="shared" si="19"/>
        <v>0</v>
      </c>
      <c r="AT34" s="132">
        <v>0</v>
      </c>
      <c r="AU34" s="133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32"/>
      <c r="BK34" s="132" t="s">
        <v>102</v>
      </c>
    </row>
    <row r="35" ht="22.5" customHeight="1" spans="1:63">
      <c r="A35" s="126">
        <v>30</v>
      </c>
      <c r="B35" s="127" t="s">
        <v>298</v>
      </c>
      <c r="C35" s="127" t="s">
        <v>299</v>
      </c>
      <c r="D35" s="127" t="s">
        <v>265</v>
      </c>
      <c r="E35" s="128">
        <v>305.96</v>
      </c>
      <c r="F35" s="129">
        <f t="shared" si="0"/>
        <v>3.97899687867695</v>
      </c>
      <c r="G35" s="129">
        <f t="shared" si="1"/>
        <v>1217.413885</v>
      </c>
      <c r="H35" s="130">
        <v>4</v>
      </c>
      <c r="I35" s="131"/>
      <c r="J35" s="131" t="s">
        <v>256</v>
      </c>
      <c r="K35" s="129">
        <f t="shared" si="2"/>
        <v>1207.063143</v>
      </c>
      <c r="L35" s="129">
        <f t="shared" si="3"/>
        <v>1207.063143</v>
      </c>
      <c r="M35" s="128">
        <v>0</v>
      </c>
      <c r="N35" s="129">
        <f t="shared" si="4"/>
        <v>611.92</v>
      </c>
      <c r="O35" s="128">
        <v>893.60026</v>
      </c>
      <c r="P35" s="129">
        <f t="shared" si="5"/>
        <v>0</v>
      </c>
      <c r="Q35" s="129">
        <f t="shared" si="6"/>
        <v>893.60026</v>
      </c>
      <c r="R35" s="129">
        <f t="shared" si="7"/>
        <v>1207.063143</v>
      </c>
      <c r="S35" s="132">
        <f t="shared" si="8"/>
        <v>0</v>
      </c>
      <c r="T35" s="128">
        <v>0</v>
      </c>
      <c r="U35" s="128">
        <v>0</v>
      </c>
      <c r="V35" s="128">
        <v>0</v>
      </c>
      <c r="W35" s="132"/>
      <c r="X35" s="128">
        <v>313.462883</v>
      </c>
      <c r="Y35" s="128">
        <v>0</v>
      </c>
      <c r="Z35" s="129">
        <f t="shared" si="9"/>
        <v>0</v>
      </c>
      <c r="AA35" s="132">
        <f t="shared" si="10"/>
        <v>0</v>
      </c>
      <c r="AB35" s="128">
        <v>0</v>
      </c>
      <c r="AC35" s="128">
        <v>0</v>
      </c>
      <c r="AD35" s="128">
        <v>0</v>
      </c>
      <c r="AE35" s="128">
        <v>0</v>
      </c>
      <c r="AF35" s="128">
        <v>0</v>
      </c>
      <c r="AG35" s="128">
        <v>0</v>
      </c>
      <c r="AH35" s="132">
        <f t="shared" si="11"/>
        <v>10.350742</v>
      </c>
      <c r="AI35" s="128">
        <v>0</v>
      </c>
      <c r="AJ35" s="128">
        <v>0</v>
      </c>
      <c r="AK35" s="128">
        <v>10.350742</v>
      </c>
      <c r="AL35" s="129">
        <f t="shared" si="12"/>
        <v>305.96</v>
      </c>
      <c r="AM35" s="129">
        <f t="shared" si="13"/>
        <v>0</v>
      </c>
      <c r="AN35" s="129">
        <f t="shared" si="14"/>
        <v>0</v>
      </c>
      <c r="AO35" s="129">
        <f t="shared" si="15"/>
        <v>0</v>
      </c>
      <c r="AP35" s="129">
        <f t="shared" si="16"/>
        <v>0</v>
      </c>
      <c r="AQ35" s="129">
        <f t="shared" si="17"/>
        <v>0</v>
      </c>
      <c r="AR35" s="129">
        <f t="shared" si="18"/>
        <v>0</v>
      </c>
      <c r="AS35" s="129">
        <f t="shared" si="19"/>
        <v>0</v>
      </c>
      <c r="AT35" s="132">
        <v>0</v>
      </c>
      <c r="AU35" s="133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32"/>
      <c r="BK35" s="132" t="s">
        <v>102</v>
      </c>
    </row>
    <row r="36" ht="22.5" customHeight="1" spans="1:63">
      <c r="A36" s="126">
        <v>31</v>
      </c>
      <c r="B36" s="127" t="s">
        <v>299</v>
      </c>
      <c r="C36" s="127" t="s">
        <v>298</v>
      </c>
      <c r="D36" s="127" t="s">
        <v>300</v>
      </c>
      <c r="E36" s="128">
        <v>182.78</v>
      </c>
      <c r="F36" s="129">
        <f t="shared" si="0"/>
        <v>3.06178212058212</v>
      </c>
      <c r="G36" s="129">
        <f t="shared" si="1"/>
        <v>559.632536</v>
      </c>
      <c r="H36" s="130">
        <v>4</v>
      </c>
      <c r="I36" s="131"/>
      <c r="J36" s="131" t="s">
        <v>256</v>
      </c>
      <c r="K36" s="129">
        <f t="shared" si="2"/>
        <v>496.151292</v>
      </c>
      <c r="L36" s="129">
        <f t="shared" si="3"/>
        <v>496.151292</v>
      </c>
      <c r="M36" s="128">
        <v>0</v>
      </c>
      <c r="N36" s="129">
        <f t="shared" si="4"/>
        <v>365.56</v>
      </c>
      <c r="O36" s="128">
        <v>496.151292</v>
      </c>
      <c r="P36" s="129">
        <f t="shared" si="5"/>
        <v>0</v>
      </c>
      <c r="Q36" s="129">
        <f t="shared" si="6"/>
        <v>496.151292</v>
      </c>
      <c r="R36" s="129">
        <f t="shared" si="7"/>
        <v>496.151292</v>
      </c>
      <c r="S36" s="132">
        <f t="shared" si="8"/>
        <v>0</v>
      </c>
      <c r="T36" s="128">
        <v>0</v>
      </c>
      <c r="U36" s="128">
        <v>0</v>
      </c>
      <c r="V36" s="128">
        <v>0</v>
      </c>
      <c r="W36" s="132"/>
      <c r="X36" s="128">
        <v>0</v>
      </c>
      <c r="Y36" s="128">
        <v>0</v>
      </c>
      <c r="Z36" s="129">
        <f t="shared" si="9"/>
        <v>0</v>
      </c>
      <c r="AA36" s="132">
        <f t="shared" si="10"/>
        <v>0</v>
      </c>
      <c r="AB36" s="128">
        <v>0</v>
      </c>
      <c r="AC36" s="128">
        <v>0</v>
      </c>
      <c r="AD36" s="128">
        <v>0</v>
      </c>
      <c r="AE36" s="128">
        <v>0</v>
      </c>
      <c r="AF36" s="128">
        <v>0</v>
      </c>
      <c r="AG36" s="128">
        <v>0</v>
      </c>
      <c r="AH36" s="132">
        <f t="shared" si="11"/>
        <v>63.481244</v>
      </c>
      <c r="AI36" s="128">
        <v>0</v>
      </c>
      <c r="AJ36" s="128">
        <v>0</v>
      </c>
      <c r="AK36" s="128">
        <v>63.481244</v>
      </c>
      <c r="AL36" s="129">
        <f t="shared" si="12"/>
        <v>182.78</v>
      </c>
      <c r="AM36" s="129">
        <f t="shared" si="13"/>
        <v>0</v>
      </c>
      <c r="AN36" s="129">
        <f t="shared" si="14"/>
        <v>0</v>
      </c>
      <c r="AO36" s="129">
        <f t="shared" si="15"/>
        <v>0</v>
      </c>
      <c r="AP36" s="129">
        <f t="shared" si="16"/>
        <v>0</v>
      </c>
      <c r="AQ36" s="129">
        <f t="shared" si="17"/>
        <v>0</v>
      </c>
      <c r="AR36" s="129">
        <f t="shared" si="18"/>
        <v>0</v>
      </c>
      <c r="AS36" s="129">
        <f t="shared" si="19"/>
        <v>0</v>
      </c>
      <c r="AT36" s="132">
        <v>0</v>
      </c>
      <c r="AU36" s="133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32"/>
      <c r="BK36" s="132" t="s">
        <v>102</v>
      </c>
    </row>
    <row r="37" ht="22.5" customHeight="1" spans="1:63">
      <c r="A37" s="126">
        <v>32</v>
      </c>
      <c r="B37" s="127" t="s">
        <v>301</v>
      </c>
      <c r="C37" s="127" t="s">
        <v>265</v>
      </c>
      <c r="D37" s="127" t="s">
        <v>299</v>
      </c>
      <c r="E37" s="128">
        <v>227.25</v>
      </c>
      <c r="F37" s="129">
        <f t="shared" si="0"/>
        <v>16.9809755291529</v>
      </c>
      <c r="G37" s="129">
        <f t="shared" si="1"/>
        <v>3858.926689</v>
      </c>
      <c r="H37" s="130">
        <v>4</v>
      </c>
      <c r="I37" s="131"/>
      <c r="J37" s="131" t="s">
        <v>256</v>
      </c>
      <c r="K37" s="129">
        <f t="shared" si="2"/>
        <v>3434.553202</v>
      </c>
      <c r="L37" s="129">
        <f t="shared" si="3"/>
        <v>3434.553202</v>
      </c>
      <c r="M37" s="128">
        <v>0</v>
      </c>
      <c r="N37" s="129">
        <f t="shared" si="4"/>
        <v>454.5</v>
      </c>
      <c r="O37" s="128">
        <v>832.74949</v>
      </c>
      <c r="P37" s="129">
        <f t="shared" si="5"/>
        <v>0</v>
      </c>
      <c r="Q37" s="129">
        <f t="shared" si="6"/>
        <v>832.74949</v>
      </c>
      <c r="R37" s="129">
        <f t="shared" si="7"/>
        <v>3434.553202</v>
      </c>
      <c r="S37" s="132">
        <f t="shared" si="8"/>
        <v>0</v>
      </c>
      <c r="T37" s="128">
        <v>0</v>
      </c>
      <c r="U37" s="128">
        <v>0</v>
      </c>
      <c r="V37" s="128">
        <v>0</v>
      </c>
      <c r="W37" s="132"/>
      <c r="X37" s="128">
        <v>2601.803712</v>
      </c>
      <c r="Y37" s="128">
        <v>0</v>
      </c>
      <c r="Z37" s="129">
        <f t="shared" si="9"/>
        <v>0</v>
      </c>
      <c r="AA37" s="132">
        <f t="shared" si="10"/>
        <v>0</v>
      </c>
      <c r="AB37" s="128">
        <v>0</v>
      </c>
      <c r="AC37" s="128">
        <v>0</v>
      </c>
      <c r="AD37" s="128">
        <v>0</v>
      </c>
      <c r="AE37" s="128">
        <v>0</v>
      </c>
      <c r="AF37" s="128">
        <v>0</v>
      </c>
      <c r="AG37" s="128">
        <v>0</v>
      </c>
      <c r="AH37" s="132">
        <f t="shared" si="11"/>
        <v>424.373487</v>
      </c>
      <c r="AI37" s="128">
        <v>0</v>
      </c>
      <c r="AJ37" s="128">
        <v>0</v>
      </c>
      <c r="AK37" s="128">
        <v>424.373487</v>
      </c>
      <c r="AL37" s="129">
        <f t="shared" si="12"/>
        <v>227.25</v>
      </c>
      <c r="AM37" s="129">
        <f t="shared" si="13"/>
        <v>0</v>
      </c>
      <c r="AN37" s="129">
        <f t="shared" si="14"/>
        <v>0</v>
      </c>
      <c r="AO37" s="129">
        <f t="shared" si="15"/>
        <v>0</v>
      </c>
      <c r="AP37" s="129">
        <f t="shared" si="16"/>
        <v>0</v>
      </c>
      <c r="AQ37" s="129">
        <f t="shared" si="17"/>
        <v>0</v>
      </c>
      <c r="AR37" s="129">
        <f t="shared" si="18"/>
        <v>0</v>
      </c>
      <c r="AS37" s="129">
        <f t="shared" si="19"/>
        <v>0.606</v>
      </c>
      <c r="AT37" s="132">
        <v>0</v>
      </c>
      <c r="AU37" s="133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32"/>
      <c r="BK37" s="132" t="s">
        <v>102</v>
      </c>
    </row>
    <row r="38" ht="22.5" customHeight="1" spans="1:63">
      <c r="A38" s="126">
        <v>33</v>
      </c>
      <c r="B38" s="127" t="s">
        <v>302</v>
      </c>
      <c r="C38" s="127" t="s">
        <v>301</v>
      </c>
      <c r="D38" s="127" t="s">
        <v>303</v>
      </c>
      <c r="E38" s="128">
        <v>52.96</v>
      </c>
      <c r="F38" s="129">
        <f t="shared" si="0"/>
        <v>12.4231338557402</v>
      </c>
      <c r="G38" s="129">
        <f t="shared" si="1"/>
        <v>657.929169</v>
      </c>
      <c r="H38" s="130">
        <v>4</v>
      </c>
      <c r="I38" s="131"/>
      <c r="J38" s="131" t="s">
        <v>256</v>
      </c>
      <c r="K38" s="129">
        <f t="shared" si="2"/>
        <v>635.245687</v>
      </c>
      <c r="L38" s="129">
        <f t="shared" si="3"/>
        <v>635.245687</v>
      </c>
      <c r="M38" s="128">
        <v>0</v>
      </c>
      <c r="N38" s="129">
        <f t="shared" si="4"/>
        <v>105.92</v>
      </c>
      <c r="O38" s="128">
        <v>407.320237</v>
      </c>
      <c r="P38" s="129">
        <f t="shared" si="5"/>
        <v>0</v>
      </c>
      <c r="Q38" s="129">
        <f t="shared" si="6"/>
        <v>407.320237</v>
      </c>
      <c r="R38" s="129">
        <f t="shared" si="7"/>
        <v>635.245687</v>
      </c>
      <c r="S38" s="132">
        <f t="shared" si="8"/>
        <v>0</v>
      </c>
      <c r="T38" s="128">
        <v>0</v>
      </c>
      <c r="U38" s="128">
        <v>0</v>
      </c>
      <c r="V38" s="128">
        <v>0</v>
      </c>
      <c r="W38" s="132"/>
      <c r="X38" s="128">
        <v>227.92545</v>
      </c>
      <c r="Y38" s="128">
        <v>0</v>
      </c>
      <c r="Z38" s="129">
        <f t="shared" si="9"/>
        <v>0</v>
      </c>
      <c r="AA38" s="132">
        <f t="shared" si="10"/>
        <v>0</v>
      </c>
      <c r="AB38" s="128">
        <v>0</v>
      </c>
      <c r="AC38" s="128">
        <v>0</v>
      </c>
      <c r="AD38" s="128">
        <v>0</v>
      </c>
      <c r="AE38" s="128">
        <v>0</v>
      </c>
      <c r="AF38" s="128">
        <v>0</v>
      </c>
      <c r="AG38" s="128">
        <v>0</v>
      </c>
      <c r="AH38" s="132">
        <f t="shared" si="11"/>
        <v>22.683482</v>
      </c>
      <c r="AI38" s="128">
        <v>0</v>
      </c>
      <c r="AJ38" s="128">
        <v>0</v>
      </c>
      <c r="AK38" s="128">
        <v>22.683482</v>
      </c>
      <c r="AL38" s="129">
        <f t="shared" si="12"/>
        <v>52.96</v>
      </c>
      <c r="AM38" s="129">
        <f t="shared" si="13"/>
        <v>0</v>
      </c>
      <c r="AN38" s="129">
        <f t="shared" si="14"/>
        <v>0</v>
      </c>
      <c r="AO38" s="129">
        <f t="shared" si="15"/>
        <v>0</v>
      </c>
      <c r="AP38" s="129">
        <f t="shared" si="16"/>
        <v>0</v>
      </c>
      <c r="AQ38" s="129">
        <f t="shared" si="17"/>
        <v>0</v>
      </c>
      <c r="AR38" s="129">
        <f t="shared" si="18"/>
        <v>0</v>
      </c>
      <c r="AS38" s="129">
        <f t="shared" si="19"/>
        <v>0.141226666666667</v>
      </c>
      <c r="AT38" s="132">
        <v>0</v>
      </c>
      <c r="AU38" s="133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32"/>
      <c r="BK38" s="132" t="s">
        <v>102</v>
      </c>
    </row>
    <row r="39" ht="22.5" customHeight="1" spans="1:63">
      <c r="A39" s="126">
        <v>34</v>
      </c>
      <c r="B39" s="127" t="s">
        <v>304</v>
      </c>
      <c r="C39" s="127" t="s">
        <v>116</v>
      </c>
      <c r="D39" s="127" t="s">
        <v>305</v>
      </c>
      <c r="E39" s="128">
        <v>260.59</v>
      </c>
      <c r="F39" s="129">
        <f t="shared" si="0"/>
        <v>15.4551045627231</v>
      </c>
      <c r="G39" s="129">
        <f t="shared" si="1"/>
        <v>4027.445698</v>
      </c>
      <c r="H39" s="130">
        <v>4</v>
      </c>
      <c r="I39" s="131"/>
      <c r="J39" s="131" t="s">
        <v>256</v>
      </c>
      <c r="K39" s="129">
        <f t="shared" si="2"/>
        <v>3660.018036</v>
      </c>
      <c r="L39" s="129">
        <f t="shared" si="3"/>
        <v>3660.018036</v>
      </c>
      <c r="M39" s="128">
        <v>0</v>
      </c>
      <c r="N39" s="129">
        <f t="shared" si="4"/>
        <v>521.18</v>
      </c>
      <c r="O39" s="128">
        <v>999.717521</v>
      </c>
      <c r="P39" s="129">
        <f t="shared" si="5"/>
        <v>0</v>
      </c>
      <c r="Q39" s="129">
        <f t="shared" si="6"/>
        <v>999.717521</v>
      </c>
      <c r="R39" s="129">
        <f t="shared" si="7"/>
        <v>3660.018036</v>
      </c>
      <c r="S39" s="132">
        <f t="shared" si="8"/>
        <v>0</v>
      </c>
      <c r="T39" s="128">
        <v>0</v>
      </c>
      <c r="U39" s="128">
        <v>0</v>
      </c>
      <c r="V39" s="128">
        <v>0</v>
      </c>
      <c r="W39" s="132"/>
      <c r="X39" s="128">
        <v>2660.300515</v>
      </c>
      <c r="Y39" s="128">
        <v>0</v>
      </c>
      <c r="Z39" s="129">
        <f t="shared" si="9"/>
        <v>0</v>
      </c>
      <c r="AA39" s="132">
        <f t="shared" si="10"/>
        <v>0</v>
      </c>
      <c r="AB39" s="128">
        <v>0</v>
      </c>
      <c r="AC39" s="128">
        <v>0</v>
      </c>
      <c r="AD39" s="128">
        <v>0</v>
      </c>
      <c r="AE39" s="128">
        <v>0</v>
      </c>
      <c r="AF39" s="128">
        <v>0</v>
      </c>
      <c r="AG39" s="128">
        <v>0</v>
      </c>
      <c r="AH39" s="132">
        <f t="shared" si="11"/>
        <v>367.427662</v>
      </c>
      <c r="AI39" s="128">
        <v>0</v>
      </c>
      <c r="AJ39" s="128">
        <v>0</v>
      </c>
      <c r="AK39" s="128">
        <v>367.427662</v>
      </c>
      <c r="AL39" s="129">
        <f t="shared" si="12"/>
        <v>260.59</v>
      </c>
      <c r="AM39" s="129">
        <f t="shared" si="13"/>
        <v>0</v>
      </c>
      <c r="AN39" s="129">
        <f t="shared" si="14"/>
        <v>0</v>
      </c>
      <c r="AO39" s="129">
        <f t="shared" si="15"/>
        <v>0</v>
      </c>
      <c r="AP39" s="129">
        <f t="shared" si="16"/>
        <v>0</v>
      </c>
      <c r="AQ39" s="129">
        <f t="shared" si="17"/>
        <v>0</v>
      </c>
      <c r="AR39" s="129">
        <f t="shared" si="18"/>
        <v>0</v>
      </c>
      <c r="AS39" s="129">
        <f t="shared" si="19"/>
        <v>0.694906666666667</v>
      </c>
      <c r="AT39" s="132">
        <v>0</v>
      </c>
      <c r="AU39" s="133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32"/>
      <c r="BK39" s="132" t="s">
        <v>102</v>
      </c>
    </row>
    <row r="40" ht="22.5" customHeight="1" spans="1:63">
      <c r="A40" s="126">
        <v>35</v>
      </c>
      <c r="B40" s="127" t="s">
        <v>306</v>
      </c>
      <c r="C40" s="127" t="s">
        <v>116</v>
      </c>
      <c r="D40" s="127" t="s">
        <v>305</v>
      </c>
      <c r="E40" s="128">
        <v>79.88</v>
      </c>
      <c r="F40" s="129">
        <f t="shared" si="0"/>
        <v>16.5909436905358</v>
      </c>
      <c r="G40" s="129">
        <f t="shared" si="1"/>
        <v>1325.284582</v>
      </c>
      <c r="H40" s="130">
        <v>4</v>
      </c>
      <c r="I40" s="131"/>
      <c r="J40" s="131" t="s">
        <v>256</v>
      </c>
      <c r="K40" s="129">
        <f t="shared" si="2"/>
        <v>861.499008</v>
      </c>
      <c r="L40" s="129">
        <f t="shared" si="3"/>
        <v>861.499008</v>
      </c>
      <c r="M40" s="128">
        <v>0</v>
      </c>
      <c r="N40" s="129">
        <f t="shared" si="4"/>
        <v>159.76</v>
      </c>
      <c r="O40" s="128">
        <v>404.875513</v>
      </c>
      <c r="P40" s="129">
        <f t="shared" si="5"/>
        <v>0</v>
      </c>
      <c r="Q40" s="129">
        <f t="shared" si="6"/>
        <v>404.875513</v>
      </c>
      <c r="R40" s="129">
        <f t="shared" si="7"/>
        <v>861.499008</v>
      </c>
      <c r="S40" s="132">
        <f t="shared" si="8"/>
        <v>0</v>
      </c>
      <c r="T40" s="128">
        <v>0</v>
      </c>
      <c r="U40" s="128">
        <v>0</v>
      </c>
      <c r="V40" s="128">
        <v>0</v>
      </c>
      <c r="W40" s="132"/>
      <c r="X40" s="128">
        <v>456.623495</v>
      </c>
      <c r="Y40" s="128">
        <v>0</v>
      </c>
      <c r="Z40" s="129">
        <f t="shared" si="9"/>
        <v>0</v>
      </c>
      <c r="AA40" s="132">
        <f t="shared" si="10"/>
        <v>0</v>
      </c>
      <c r="AB40" s="128">
        <v>0</v>
      </c>
      <c r="AC40" s="128">
        <v>0</v>
      </c>
      <c r="AD40" s="128">
        <v>0</v>
      </c>
      <c r="AE40" s="128">
        <v>0</v>
      </c>
      <c r="AF40" s="128">
        <v>0</v>
      </c>
      <c r="AG40" s="128">
        <v>238.079276</v>
      </c>
      <c r="AH40" s="132">
        <f t="shared" si="11"/>
        <v>225.706298</v>
      </c>
      <c r="AI40" s="128">
        <v>0</v>
      </c>
      <c r="AJ40" s="128">
        <v>0</v>
      </c>
      <c r="AK40" s="128">
        <v>225.706298</v>
      </c>
      <c r="AL40" s="129">
        <f t="shared" si="12"/>
        <v>79.88</v>
      </c>
      <c r="AM40" s="129">
        <f t="shared" si="13"/>
        <v>0</v>
      </c>
      <c r="AN40" s="129">
        <f t="shared" si="14"/>
        <v>0</v>
      </c>
      <c r="AO40" s="129">
        <f t="shared" si="15"/>
        <v>0</v>
      </c>
      <c r="AP40" s="129">
        <f t="shared" si="16"/>
        <v>0</v>
      </c>
      <c r="AQ40" s="129">
        <f t="shared" si="17"/>
        <v>0</v>
      </c>
      <c r="AR40" s="129">
        <f t="shared" si="18"/>
        <v>0</v>
      </c>
      <c r="AS40" s="129">
        <f t="shared" si="19"/>
        <v>0.213013333333333</v>
      </c>
      <c r="AT40" s="132">
        <v>0</v>
      </c>
      <c r="AU40" s="133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32"/>
      <c r="BK40" s="132" t="s">
        <v>102</v>
      </c>
    </row>
    <row r="41" ht="22.5" customHeight="1" spans="1:63">
      <c r="A41" s="126">
        <v>36</v>
      </c>
      <c r="B41" s="127" t="s">
        <v>307</v>
      </c>
      <c r="C41" s="127" t="s">
        <v>308</v>
      </c>
      <c r="D41" s="127" t="s">
        <v>116</v>
      </c>
      <c r="E41" s="128">
        <v>126.02</v>
      </c>
      <c r="F41" s="129">
        <f t="shared" si="0"/>
        <v>7.79831354546897</v>
      </c>
      <c r="G41" s="129">
        <f t="shared" si="1"/>
        <v>982.743473</v>
      </c>
      <c r="H41" s="130">
        <v>4</v>
      </c>
      <c r="I41" s="131"/>
      <c r="J41" s="131" t="s">
        <v>256</v>
      </c>
      <c r="K41" s="129">
        <f t="shared" si="2"/>
        <v>982.743473</v>
      </c>
      <c r="L41" s="129">
        <f t="shared" si="3"/>
        <v>982.743473</v>
      </c>
      <c r="M41" s="128">
        <v>0</v>
      </c>
      <c r="N41" s="129">
        <f t="shared" si="4"/>
        <v>252.04</v>
      </c>
      <c r="O41" s="128">
        <v>469.332375</v>
      </c>
      <c r="P41" s="129">
        <f t="shared" si="5"/>
        <v>0</v>
      </c>
      <c r="Q41" s="129">
        <f t="shared" si="6"/>
        <v>469.332375</v>
      </c>
      <c r="R41" s="129">
        <f t="shared" si="7"/>
        <v>982.743473</v>
      </c>
      <c r="S41" s="132">
        <f t="shared" si="8"/>
        <v>0</v>
      </c>
      <c r="T41" s="128">
        <v>0</v>
      </c>
      <c r="U41" s="128">
        <v>0</v>
      </c>
      <c r="V41" s="128">
        <v>0</v>
      </c>
      <c r="W41" s="132"/>
      <c r="X41" s="128">
        <v>513.411098</v>
      </c>
      <c r="Y41" s="128">
        <v>0</v>
      </c>
      <c r="Z41" s="129">
        <f t="shared" si="9"/>
        <v>0</v>
      </c>
      <c r="AA41" s="132">
        <f t="shared" si="10"/>
        <v>0</v>
      </c>
      <c r="AB41" s="128">
        <v>0</v>
      </c>
      <c r="AC41" s="128">
        <v>0</v>
      </c>
      <c r="AD41" s="128">
        <v>0</v>
      </c>
      <c r="AE41" s="128">
        <v>0</v>
      </c>
      <c r="AF41" s="128">
        <v>0</v>
      </c>
      <c r="AG41" s="128">
        <v>0</v>
      </c>
      <c r="AH41" s="132">
        <f t="shared" si="11"/>
        <v>0</v>
      </c>
      <c r="AI41" s="128">
        <v>0</v>
      </c>
      <c r="AJ41" s="128">
        <v>0</v>
      </c>
      <c r="AK41" s="128">
        <v>0</v>
      </c>
      <c r="AL41" s="129">
        <f t="shared" si="12"/>
        <v>126.02</v>
      </c>
      <c r="AM41" s="129">
        <f t="shared" si="13"/>
        <v>0</v>
      </c>
      <c r="AN41" s="129">
        <f t="shared" si="14"/>
        <v>0</v>
      </c>
      <c r="AO41" s="129">
        <f t="shared" si="15"/>
        <v>0</v>
      </c>
      <c r="AP41" s="129">
        <f t="shared" si="16"/>
        <v>0</v>
      </c>
      <c r="AQ41" s="129">
        <f t="shared" si="17"/>
        <v>0</v>
      </c>
      <c r="AR41" s="129">
        <f t="shared" si="18"/>
        <v>0</v>
      </c>
      <c r="AS41" s="129">
        <f t="shared" si="19"/>
        <v>0.336053333333333</v>
      </c>
      <c r="AT41" s="132">
        <v>0</v>
      </c>
      <c r="AU41" s="133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32"/>
      <c r="BK41" s="132" t="s">
        <v>102</v>
      </c>
    </row>
    <row r="42" ht="22.5" customHeight="1" spans="1:63">
      <c r="A42" s="126">
        <v>37</v>
      </c>
      <c r="B42" s="127" t="s">
        <v>309</v>
      </c>
      <c r="C42" s="127" t="s">
        <v>143</v>
      </c>
      <c r="D42" s="127" t="s">
        <v>310</v>
      </c>
      <c r="E42" s="128">
        <v>1137.47</v>
      </c>
      <c r="F42" s="129">
        <f t="shared" si="0"/>
        <v>8.22238287866933</v>
      </c>
      <c r="G42" s="129">
        <f t="shared" si="1"/>
        <v>9352.713853</v>
      </c>
      <c r="H42" s="130">
        <v>4</v>
      </c>
      <c r="I42" s="131"/>
      <c r="J42" s="131" t="s">
        <v>256</v>
      </c>
      <c r="K42" s="129">
        <f t="shared" si="2"/>
        <v>6882.427748</v>
      </c>
      <c r="L42" s="129">
        <f t="shared" si="3"/>
        <v>6882.427748</v>
      </c>
      <c r="M42" s="128">
        <v>0</v>
      </c>
      <c r="N42" s="129">
        <f t="shared" si="4"/>
        <v>2274.94</v>
      </c>
      <c r="O42" s="128">
        <v>4210.247185</v>
      </c>
      <c r="P42" s="129">
        <f t="shared" si="5"/>
        <v>0</v>
      </c>
      <c r="Q42" s="129">
        <f t="shared" si="6"/>
        <v>4210.247185</v>
      </c>
      <c r="R42" s="129">
        <f t="shared" si="7"/>
        <v>6882.427748</v>
      </c>
      <c r="S42" s="132">
        <f t="shared" si="8"/>
        <v>0</v>
      </c>
      <c r="T42" s="128">
        <v>0</v>
      </c>
      <c r="U42" s="128">
        <v>0</v>
      </c>
      <c r="V42" s="128">
        <v>0</v>
      </c>
      <c r="W42" s="132"/>
      <c r="X42" s="128">
        <v>2672.180563</v>
      </c>
      <c r="Y42" s="128">
        <v>0</v>
      </c>
      <c r="Z42" s="129">
        <f t="shared" si="9"/>
        <v>0</v>
      </c>
      <c r="AA42" s="132">
        <f t="shared" si="10"/>
        <v>0</v>
      </c>
      <c r="AB42" s="128">
        <v>0</v>
      </c>
      <c r="AC42" s="128">
        <v>0</v>
      </c>
      <c r="AD42" s="128">
        <v>0</v>
      </c>
      <c r="AE42" s="128">
        <v>0</v>
      </c>
      <c r="AF42" s="128">
        <v>0</v>
      </c>
      <c r="AG42" s="128">
        <v>0</v>
      </c>
      <c r="AH42" s="132">
        <f t="shared" si="11"/>
        <v>2470.286105</v>
      </c>
      <c r="AI42" s="128">
        <v>0</v>
      </c>
      <c r="AJ42" s="128">
        <v>0</v>
      </c>
      <c r="AK42" s="128">
        <v>2470.286105</v>
      </c>
      <c r="AL42" s="129">
        <f t="shared" si="12"/>
        <v>1137.47</v>
      </c>
      <c r="AM42" s="129">
        <f t="shared" si="13"/>
        <v>0</v>
      </c>
      <c r="AN42" s="129">
        <f t="shared" si="14"/>
        <v>0</v>
      </c>
      <c r="AO42" s="129">
        <f t="shared" si="15"/>
        <v>0</v>
      </c>
      <c r="AP42" s="129">
        <f t="shared" si="16"/>
        <v>0</v>
      </c>
      <c r="AQ42" s="129">
        <f t="shared" si="17"/>
        <v>0</v>
      </c>
      <c r="AR42" s="129">
        <f t="shared" si="18"/>
        <v>0</v>
      </c>
      <c r="AS42" s="129">
        <f t="shared" si="19"/>
        <v>3.03325333333333</v>
      </c>
      <c r="AT42" s="132">
        <v>0</v>
      </c>
      <c r="AU42" s="133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32"/>
      <c r="BK42" s="132" t="s">
        <v>102</v>
      </c>
    </row>
    <row r="43" ht="22.5" customHeight="1" spans="1:63">
      <c r="A43" s="126">
        <v>38</v>
      </c>
      <c r="B43" s="127" t="s">
        <v>310</v>
      </c>
      <c r="C43" s="127" t="s">
        <v>116</v>
      </c>
      <c r="D43" s="127" t="s">
        <v>311</v>
      </c>
      <c r="E43" s="128">
        <v>571.82</v>
      </c>
      <c r="F43" s="129">
        <f t="shared" si="0"/>
        <v>4.46233054107936</v>
      </c>
      <c r="G43" s="129">
        <f t="shared" si="1"/>
        <v>2551.64985</v>
      </c>
      <c r="H43" s="130">
        <v>4</v>
      </c>
      <c r="I43" s="131"/>
      <c r="J43" s="131" t="s">
        <v>256</v>
      </c>
      <c r="K43" s="129">
        <f t="shared" si="2"/>
        <v>2113.80795</v>
      </c>
      <c r="L43" s="129">
        <f t="shared" si="3"/>
        <v>2113.80795</v>
      </c>
      <c r="M43" s="128">
        <v>0</v>
      </c>
      <c r="N43" s="129">
        <f t="shared" si="4"/>
        <v>1143.64</v>
      </c>
      <c r="O43" s="128">
        <v>1659.542965</v>
      </c>
      <c r="P43" s="129">
        <f t="shared" si="5"/>
        <v>0</v>
      </c>
      <c r="Q43" s="129">
        <f t="shared" si="6"/>
        <v>1659.542965</v>
      </c>
      <c r="R43" s="129">
        <f t="shared" si="7"/>
        <v>2113.80795</v>
      </c>
      <c r="S43" s="132">
        <f t="shared" si="8"/>
        <v>0</v>
      </c>
      <c r="T43" s="128">
        <v>0</v>
      </c>
      <c r="U43" s="128">
        <v>0</v>
      </c>
      <c r="V43" s="128">
        <v>0</v>
      </c>
      <c r="W43" s="132"/>
      <c r="X43" s="128">
        <v>454.264985</v>
      </c>
      <c r="Y43" s="128">
        <v>0</v>
      </c>
      <c r="Z43" s="129">
        <f t="shared" si="9"/>
        <v>0</v>
      </c>
      <c r="AA43" s="132">
        <f t="shared" si="10"/>
        <v>0</v>
      </c>
      <c r="AB43" s="128">
        <v>0</v>
      </c>
      <c r="AC43" s="128">
        <v>0</v>
      </c>
      <c r="AD43" s="128">
        <v>0</v>
      </c>
      <c r="AE43" s="128">
        <v>0</v>
      </c>
      <c r="AF43" s="128">
        <v>0</v>
      </c>
      <c r="AG43" s="128">
        <v>0</v>
      </c>
      <c r="AH43" s="132">
        <f t="shared" si="11"/>
        <v>437.8419</v>
      </c>
      <c r="AI43" s="128">
        <v>0</v>
      </c>
      <c r="AJ43" s="128">
        <v>0</v>
      </c>
      <c r="AK43" s="128">
        <v>437.8419</v>
      </c>
      <c r="AL43" s="129">
        <f t="shared" si="12"/>
        <v>571.82</v>
      </c>
      <c r="AM43" s="129">
        <f t="shared" si="13"/>
        <v>0</v>
      </c>
      <c r="AN43" s="129">
        <f t="shared" si="14"/>
        <v>0</v>
      </c>
      <c r="AO43" s="129">
        <f t="shared" si="15"/>
        <v>0</v>
      </c>
      <c r="AP43" s="129">
        <f t="shared" si="16"/>
        <v>0</v>
      </c>
      <c r="AQ43" s="129">
        <f t="shared" si="17"/>
        <v>0</v>
      </c>
      <c r="AR43" s="129">
        <f t="shared" si="18"/>
        <v>0</v>
      </c>
      <c r="AS43" s="129">
        <f t="shared" si="19"/>
        <v>0</v>
      </c>
      <c r="AT43" s="132">
        <v>0</v>
      </c>
      <c r="AU43" s="133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32"/>
      <c r="BK43" s="132" t="s">
        <v>102</v>
      </c>
    </row>
    <row r="44" ht="22.5" customHeight="1" spans="1:63">
      <c r="A44" s="126">
        <v>39</v>
      </c>
      <c r="B44" s="127" t="s">
        <v>312</v>
      </c>
      <c r="C44" s="127" t="s">
        <v>309</v>
      </c>
      <c r="D44" s="127" t="s">
        <v>259</v>
      </c>
      <c r="E44" s="128">
        <v>483.3</v>
      </c>
      <c r="F44" s="129">
        <f t="shared" si="0"/>
        <v>2.60427357334989</v>
      </c>
      <c r="G44" s="129">
        <f t="shared" si="1"/>
        <v>1258.645418</v>
      </c>
      <c r="H44" s="130">
        <v>4</v>
      </c>
      <c r="I44" s="131"/>
      <c r="J44" s="131" t="s">
        <v>256</v>
      </c>
      <c r="K44" s="129">
        <f t="shared" si="2"/>
        <v>1258.645418</v>
      </c>
      <c r="L44" s="129">
        <f t="shared" si="3"/>
        <v>1258.645418</v>
      </c>
      <c r="M44" s="128">
        <v>0</v>
      </c>
      <c r="N44" s="129">
        <f t="shared" si="4"/>
        <v>966.6</v>
      </c>
      <c r="O44" s="128">
        <v>1258.645418</v>
      </c>
      <c r="P44" s="129">
        <f t="shared" si="5"/>
        <v>0</v>
      </c>
      <c r="Q44" s="129">
        <f t="shared" si="6"/>
        <v>1258.645418</v>
      </c>
      <c r="R44" s="129">
        <f t="shared" si="7"/>
        <v>1258.645418</v>
      </c>
      <c r="S44" s="132">
        <f t="shared" si="8"/>
        <v>0</v>
      </c>
      <c r="T44" s="128">
        <v>0</v>
      </c>
      <c r="U44" s="128">
        <v>0</v>
      </c>
      <c r="V44" s="128">
        <v>0</v>
      </c>
      <c r="W44" s="132"/>
      <c r="X44" s="128">
        <v>0</v>
      </c>
      <c r="Y44" s="128">
        <v>0</v>
      </c>
      <c r="Z44" s="129">
        <f t="shared" si="9"/>
        <v>0</v>
      </c>
      <c r="AA44" s="132">
        <f t="shared" si="10"/>
        <v>0</v>
      </c>
      <c r="AB44" s="128">
        <v>0</v>
      </c>
      <c r="AC44" s="128">
        <v>0</v>
      </c>
      <c r="AD44" s="128">
        <v>0</v>
      </c>
      <c r="AE44" s="128">
        <v>0</v>
      </c>
      <c r="AF44" s="128">
        <v>0</v>
      </c>
      <c r="AG44" s="128">
        <v>0</v>
      </c>
      <c r="AH44" s="132">
        <f t="shared" si="11"/>
        <v>0</v>
      </c>
      <c r="AI44" s="128">
        <v>0</v>
      </c>
      <c r="AJ44" s="128">
        <v>0</v>
      </c>
      <c r="AK44" s="128">
        <v>0</v>
      </c>
      <c r="AL44" s="129">
        <f t="shared" si="12"/>
        <v>483.3</v>
      </c>
      <c r="AM44" s="129">
        <f t="shared" si="13"/>
        <v>0</v>
      </c>
      <c r="AN44" s="129">
        <f t="shared" si="14"/>
        <v>0</v>
      </c>
      <c r="AO44" s="129">
        <f t="shared" si="15"/>
        <v>0</v>
      </c>
      <c r="AP44" s="129">
        <f t="shared" si="16"/>
        <v>0</v>
      </c>
      <c r="AQ44" s="129">
        <f t="shared" si="17"/>
        <v>0</v>
      </c>
      <c r="AR44" s="129">
        <f t="shared" si="18"/>
        <v>0</v>
      </c>
      <c r="AS44" s="129">
        <f t="shared" si="19"/>
        <v>0</v>
      </c>
      <c r="AT44" s="132">
        <v>0</v>
      </c>
      <c r="AU44" s="133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32"/>
      <c r="BK44" s="132" t="s">
        <v>102</v>
      </c>
    </row>
    <row r="45" ht="22.5" customHeight="1" spans="1:63">
      <c r="A45" s="126">
        <v>40</v>
      </c>
      <c r="B45" s="127" t="s">
        <v>313</v>
      </c>
      <c r="C45" s="127" t="s">
        <v>309</v>
      </c>
      <c r="D45" s="127" t="s">
        <v>265</v>
      </c>
      <c r="E45" s="128">
        <v>90.92</v>
      </c>
      <c r="F45" s="129">
        <f t="shared" si="0"/>
        <v>10.6590248020238</v>
      </c>
      <c r="G45" s="129">
        <f t="shared" si="1"/>
        <v>969.118535</v>
      </c>
      <c r="H45" s="130">
        <v>4</v>
      </c>
      <c r="I45" s="131"/>
      <c r="J45" s="131" t="s">
        <v>256</v>
      </c>
      <c r="K45" s="129">
        <f t="shared" si="2"/>
        <v>969.118535</v>
      </c>
      <c r="L45" s="129">
        <f t="shared" si="3"/>
        <v>969.118535</v>
      </c>
      <c r="M45" s="128">
        <v>0</v>
      </c>
      <c r="N45" s="129">
        <f t="shared" si="4"/>
        <v>181.84</v>
      </c>
      <c r="O45" s="128">
        <v>535.147668</v>
      </c>
      <c r="P45" s="129">
        <f t="shared" si="5"/>
        <v>0</v>
      </c>
      <c r="Q45" s="129">
        <f t="shared" si="6"/>
        <v>535.147668</v>
      </c>
      <c r="R45" s="129">
        <f t="shared" si="7"/>
        <v>969.118535</v>
      </c>
      <c r="S45" s="132">
        <f t="shared" si="8"/>
        <v>0</v>
      </c>
      <c r="T45" s="128">
        <v>0</v>
      </c>
      <c r="U45" s="128">
        <v>0</v>
      </c>
      <c r="V45" s="128">
        <v>0</v>
      </c>
      <c r="W45" s="132"/>
      <c r="X45" s="128">
        <v>433.970867</v>
      </c>
      <c r="Y45" s="128">
        <v>0</v>
      </c>
      <c r="Z45" s="129">
        <f t="shared" si="9"/>
        <v>0</v>
      </c>
      <c r="AA45" s="132">
        <f t="shared" si="10"/>
        <v>0</v>
      </c>
      <c r="AB45" s="128">
        <v>0</v>
      </c>
      <c r="AC45" s="128">
        <v>0</v>
      </c>
      <c r="AD45" s="128">
        <v>0</v>
      </c>
      <c r="AE45" s="128">
        <v>0</v>
      </c>
      <c r="AF45" s="128">
        <v>0</v>
      </c>
      <c r="AG45" s="128">
        <v>0</v>
      </c>
      <c r="AH45" s="132">
        <f t="shared" si="11"/>
        <v>0</v>
      </c>
      <c r="AI45" s="128">
        <v>0</v>
      </c>
      <c r="AJ45" s="128">
        <v>0</v>
      </c>
      <c r="AK45" s="128">
        <v>0</v>
      </c>
      <c r="AL45" s="129">
        <f t="shared" si="12"/>
        <v>90.92</v>
      </c>
      <c r="AM45" s="129">
        <f t="shared" si="13"/>
        <v>0</v>
      </c>
      <c r="AN45" s="129">
        <f t="shared" si="14"/>
        <v>0</v>
      </c>
      <c r="AO45" s="129">
        <f t="shared" si="15"/>
        <v>0</v>
      </c>
      <c r="AP45" s="129">
        <f t="shared" si="16"/>
        <v>0</v>
      </c>
      <c r="AQ45" s="129">
        <f t="shared" si="17"/>
        <v>0</v>
      </c>
      <c r="AR45" s="129">
        <f t="shared" si="18"/>
        <v>0</v>
      </c>
      <c r="AS45" s="129">
        <f t="shared" si="19"/>
        <v>0.242453333333333</v>
      </c>
      <c r="AT45" s="132">
        <v>0</v>
      </c>
      <c r="AU45" s="133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32"/>
      <c r="BK45" s="132" t="s">
        <v>102</v>
      </c>
    </row>
    <row r="46" ht="22.5" customHeight="1" spans="1:63">
      <c r="A46" s="126">
        <v>41</v>
      </c>
      <c r="B46" s="127" t="s">
        <v>314</v>
      </c>
      <c r="C46" s="127" t="s">
        <v>309</v>
      </c>
      <c r="D46" s="127" t="s">
        <v>265</v>
      </c>
      <c r="E46" s="128">
        <v>80.92</v>
      </c>
      <c r="F46" s="129">
        <f t="shared" si="0"/>
        <v>6.06992508650519</v>
      </c>
      <c r="G46" s="129">
        <f t="shared" si="1"/>
        <v>491.178338</v>
      </c>
      <c r="H46" s="130">
        <v>4</v>
      </c>
      <c r="I46" s="131"/>
      <c r="J46" s="131" t="s">
        <v>256</v>
      </c>
      <c r="K46" s="129">
        <f t="shared" si="2"/>
        <v>486.916087</v>
      </c>
      <c r="L46" s="129">
        <f t="shared" si="3"/>
        <v>486.916087</v>
      </c>
      <c r="M46" s="128">
        <v>0</v>
      </c>
      <c r="N46" s="129">
        <f t="shared" si="4"/>
        <v>161.84</v>
      </c>
      <c r="O46" s="128">
        <v>442.511698</v>
      </c>
      <c r="P46" s="129">
        <f t="shared" si="5"/>
        <v>0</v>
      </c>
      <c r="Q46" s="129">
        <f t="shared" si="6"/>
        <v>442.511698</v>
      </c>
      <c r="R46" s="129">
        <f t="shared" si="7"/>
        <v>486.916087</v>
      </c>
      <c r="S46" s="132">
        <f t="shared" si="8"/>
        <v>0</v>
      </c>
      <c r="T46" s="128">
        <v>0</v>
      </c>
      <c r="U46" s="128">
        <v>0</v>
      </c>
      <c r="V46" s="128">
        <v>0</v>
      </c>
      <c r="W46" s="132"/>
      <c r="X46" s="128">
        <v>44.404389</v>
      </c>
      <c r="Y46" s="128">
        <v>0</v>
      </c>
      <c r="Z46" s="129">
        <f t="shared" si="9"/>
        <v>0</v>
      </c>
      <c r="AA46" s="132">
        <f t="shared" si="10"/>
        <v>0</v>
      </c>
      <c r="AB46" s="128">
        <v>0</v>
      </c>
      <c r="AC46" s="128">
        <v>0</v>
      </c>
      <c r="AD46" s="128">
        <v>0</v>
      </c>
      <c r="AE46" s="128">
        <v>0</v>
      </c>
      <c r="AF46" s="128">
        <v>0</v>
      </c>
      <c r="AG46" s="128">
        <v>0</v>
      </c>
      <c r="AH46" s="132">
        <f t="shared" si="11"/>
        <v>4.262251</v>
      </c>
      <c r="AI46" s="128">
        <v>0</v>
      </c>
      <c r="AJ46" s="128">
        <v>0</v>
      </c>
      <c r="AK46" s="128">
        <v>4.262251</v>
      </c>
      <c r="AL46" s="129">
        <f t="shared" si="12"/>
        <v>80.92</v>
      </c>
      <c r="AM46" s="129">
        <f t="shared" si="13"/>
        <v>0</v>
      </c>
      <c r="AN46" s="129">
        <f t="shared" si="14"/>
        <v>0</v>
      </c>
      <c r="AO46" s="129">
        <f t="shared" si="15"/>
        <v>0</v>
      </c>
      <c r="AP46" s="129">
        <f t="shared" si="16"/>
        <v>0</v>
      </c>
      <c r="AQ46" s="129">
        <f t="shared" si="17"/>
        <v>0</v>
      </c>
      <c r="AR46" s="129">
        <f t="shared" si="18"/>
        <v>0</v>
      </c>
      <c r="AS46" s="129">
        <f t="shared" si="19"/>
        <v>0</v>
      </c>
      <c r="AT46" s="132">
        <v>0</v>
      </c>
      <c r="AU46" s="133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32"/>
      <c r="BK46" s="132" t="s">
        <v>102</v>
      </c>
    </row>
    <row r="47" ht="22.5" customHeight="1" spans="1:63">
      <c r="A47" s="126">
        <v>42</v>
      </c>
      <c r="B47" s="127" t="s">
        <v>315</v>
      </c>
      <c r="C47" s="127" t="s">
        <v>309</v>
      </c>
      <c r="D47" s="127" t="s">
        <v>265</v>
      </c>
      <c r="E47" s="128">
        <v>72.86</v>
      </c>
      <c r="F47" s="129">
        <f t="shared" si="0"/>
        <v>3.3454996843261</v>
      </c>
      <c r="G47" s="129">
        <f t="shared" si="1"/>
        <v>243.753107</v>
      </c>
      <c r="H47" s="130">
        <v>4</v>
      </c>
      <c r="I47" s="131"/>
      <c r="J47" s="131" t="s">
        <v>256</v>
      </c>
      <c r="K47" s="129">
        <f t="shared" si="2"/>
        <v>243.753107</v>
      </c>
      <c r="L47" s="129">
        <f t="shared" si="3"/>
        <v>243.753107</v>
      </c>
      <c r="M47" s="128">
        <v>0</v>
      </c>
      <c r="N47" s="129">
        <f t="shared" si="4"/>
        <v>145.72</v>
      </c>
      <c r="O47" s="128">
        <v>243.753107</v>
      </c>
      <c r="P47" s="129">
        <f t="shared" si="5"/>
        <v>0</v>
      </c>
      <c r="Q47" s="129">
        <f t="shared" si="6"/>
        <v>243.753107</v>
      </c>
      <c r="R47" s="129">
        <f t="shared" si="7"/>
        <v>243.753107</v>
      </c>
      <c r="S47" s="132">
        <f t="shared" si="8"/>
        <v>0</v>
      </c>
      <c r="T47" s="128">
        <v>0</v>
      </c>
      <c r="U47" s="128">
        <v>0</v>
      </c>
      <c r="V47" s="128">
        <v>0</v>
      </c>
      <c r="W47" s="132"/>
      <c r="X47" s="128">
        <v>0</v>
      </c>
      <c r="Y47" s="128">
        <v>0</v>
      </c>
      <c r="Z47" s="129">
        <f t="shared" si="9"/>
        <v>0</v>
      </c>
      <c r="AA47" s="132">
        <f t="shared" si="10"/>
        <v>0</v>
      </c>
      <c r="AB47" s="128">
        <v>0</v>
      </c>
      <c r="AC47" s="128">
        <v>0</v>
      </c>
      <c r="AD47" s="128">
        <v>0</v>
      </c>
      <c r="AE47" s="128">
        <v>0</v>
      </c>
      <c r="AF47" s="128">
        <v>0</v>
      </c>
      <c r="AG47" s="128">
        <v>0</v>
      </c>
      <c r="AH47" s="132">
        <f t="shared" si="11"/>
        <v>0</v>
      </c>
      <c r="AI47" s="128">
        <v>0</v>
      </c>
      <c r="AJ47" s="128">
        <v>0</v>
      </c>
      <c r="AK47" s="128">
        <v>0</v>
      </c>
      <c r="AL47" s="129">
        <f t="shared" si="12"/>
        <v>72.86</v>
      </c>
      <c r="AM47" s="129">
        <f t="shared" si="13"/>
        <v>0</v>
      </c>
      <c r="AN47" s="129">
        <f t="shared" si="14"/>
        <v>0</v>
      </c>
      <c r="AO47" s="129">
        <f t="shared" si="15"/>
        <v>0</v>
      </c>
      <c r="AP47" s="129">
        <f t="shared" si="16"/>
        <v>0</v>
      </c>
      <c r="AQ47" s="129">
        <f t="shared" si="17"/>
        <v>0</v>
      </c>
      <c r="AR47" s="129">
        <f t="shared" si="18"/>
        <v>0</v>
      </c>
      <c r="AS47" s="129">
        <f t="shared" si="19"/>
        <v>0</v>
      </c>
      <c r="AT47" s="132">
        <v>0</v>
      </c>
      <c r="AU47" s="133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32"/>
      <c r="BK47" s="132" t="s">
        <v>102</v>
      </c>
    </row>
    <row r="48" ht="22.5" customHeight="1" spans="1:63">
      <c r="A48" s="126">
        <v>43</v>
      </c>
      <c r="B48" s="127" t="s">
        <v>316</v>
      </c>
      <c r="C48" s="127" t="s">
        <v>309</v>
      </c>
      <c r="D48" s="127" t="s">
        <v>262</v>
      </c>
      <c r="E48" s="128">
        <v>44.24</v>
      </c>
      <c r="F48" s="129">
        <f t="shared" si="0"/>
        <v>2.77650002260398</v>
      </c>
      <c r="G48" s="129">
        <f t="shared" si="1"/>
        <v>122.832361</v>
      </c>
      <c r="H48" s="130">
        <v>4</v>
      </c>
      <c r="I48" s="131"/>
      <c r="J48" s="131" t="s">
        <v>256</v>
      </c>
      <c r="K48" s="129">
        <f t="shared" si="2"/>
        <v>122.832361</v>
      </c>
      <c r="L48" s="129">
        <f t="shared" si="3"/>
        <v>122.832361</v>
      </c>
      <c r="M48" s="128">
        <v>0</v>
      </c>
      <c r="N48" s="129">
        <f t="shared" si="4"/>
        <v>88.48</v>
      </c>
      <c r="O48" s="128">
        <v>92.805305</v>
      </c>
      <c r="P48" s="129">
        <f t="shared" si="5"/>
        <v>0</v>
      </c>
      <c r="Q48" s="129">
        <f t="shared" si="6"/>
        <v>92.805305</v>
      </c>
      <c r="R48" s="129">
        <f t="shared" si="7"/>
        <v>122.832361</v>
      </c>
      <c r="S48" s="132">
        <f t="shared" si="8"/>
        <v>0</v>
      </c>
      <c r="T48" s="128">
        <v>0</v>
      </c>
      <c r="U48" s="128">
        <v>0</v>
      </c>
      <c r="V48" s="128">
        <v>0</v>
      </c>
      <c r="W48" s="132"/>
      <c r="X48" s="128">
        <v>30.027056</v>
      </c>
      <c r="Y48" s="128">
        <v>0</v>
      </c>
      <c r="Z48" s="129">
        <f t="shared" si="9"/>
        <v>0</v>
      </c>
      <c r="AA48" s="132">
        <f t="shared" si="10"/>
        <v>0</v>
      </c>
      <c r="AB48" s="128">
        <v>0</v>
      </c>
      <c r="AC48" s="128">
        <v>0</v>
      </c>
      <c r="AD48" s="128">
        <v>0</v>
      </c>
      <c r="AE48" s="128">
        <v>0</v>
      </c>
      <c r="AF48" s="128">
        <v>0</v>
      </c>
      <c r="AG48" s="128">
        <v>0</v>
      </c>
      <c r="AH48" s="132">
        <f t="shared" si="11"/>
        <v>0</v>
      </c>
      <c r="AI48" s="128">
        <v>0</v>
      </c>
      <c r="AJ48" s="128">
        <v>0</v>
      </c>
      <c r="AK48" s="128">
        <v>0</v>
      </c>
      <c r="AL48" s="129">
        <f t="shared" si="12"/>
        <v>44.24</v>
      </c>
      <c r="AM48" s="129">
        <f t="shared" si="13"/>
        <v>0</v>
      </c>
      <c r="AN48" s="129">
        <f t="shared" si="14"/>
        <v>0</v>
      </c>
      <c r="AO48" s="129">
        <f t="shared" si="15"/>
        <v>0</v>
      </c>
      <c r="AP48" s="129">
        <f t="shared" si="16"/>
        <v>0</v>
      </c>
      <c r="AQ48" s="129">
        <f t="shared" si="17"/>
        <v>0</v>
      </c>
      <c r="AR48" s="129">
        <f t="shared" si="18"/>
        <v>0</v>
      </c>
      <c r="AS48" s="129">
        <f t="shared" si="19"/>
        <v>0</v>
      </c>
      <c r="AT48" s="132">
        <v>0</v>
      </c>
      <c r="AU48" s="133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32"/>
      <c r="BK48" s="132" t="s">
        <v>102</v>
      </c>
    </row>
    <row r="49" ht="22.5" customHeight="1" spans="1:63">
      <c r="A49" s="126">
        <v>44</v>
      </c>
      <c r="B49" s="127" t="s">
        <v>317</v>
      </c>
      <c r="C49" s="127" t="s">
        <v>121</v>
      </c>
      <c r="D49" s="127" t="s">
        <v>318</v>
      </c>
      <c r="E49" s="128">
        <v>149.99</v>
      </c>
      <c r="F49" s="129">
        <f t="shared" si="0"/>
        <v>4.60404666977799</v>
      </c>
      <c r="G49" s="129">
        <f t="shared" si="1"/>
        <v>690.56096</v>
      </c>
      <c r="H49" s="130">
        <v>4</v>
      </c>
      <c r="I49" s="131"/>
      <c r="J49" s="131" t="s">
        <v>256</v>
      </c>
      <c r="K49" s="129">
        <f t="shared" si="2"/>
        <v>690.56096</v>
      </c>
      <c r="L49" s="129">
        <f t="shared" si="3"/>
        <v>690.56096</v>
      </c>
      <c r="M49" s="128">
        <v>0</v>
      </c>
      <c r="N49" s="129">
        <f t="shared" si="4"/>
        <v>299.98</v>
      </c>
      <c r="O49" s="128">
        <v>630.392046</v>
      </c>
      <c r="P49" s="129">
        <f t="shared" si="5"/>
        <v>0</v>
      </c>
      <c r="Q49" s="129">
        <f t="shared" si="6"/>
        <v>630.392046</v>
      </c>
      <c r="R49" s="129">
        <f t="shared" si="7"/>
        <v>690.56096</v>
      </c>
      <c r="S49" s="132">
        <f t="shared" si="8"/>
        <v>0</v>
      </c>
      <c r="T49" s="128">
        <v>0</v>
      </c>
      <c r="U49" s="128">
        <v>0</v>
      </c>
      <c r="V49" s="128">
        <v>0</v>
      </c>
      <c r="W49" s="132"/>
      <c r="X49" s="128">
        <v>60.168914</v>
      </c>
      <c r="Y49" s="128">
        <v>0</v>
      </c>
      <c r="Z49" s="129">
        <f t="shared" si="9"/>
        <v>0</v>
      </c>
      <c r="AA49" s="132">
        <f t="shared" si="10"/>
        <v>0</v>
      </c>
      <c r="AB49" s="128">
        <v>0</v>
      </c>
      <c r="AC49" s="128">
        <v>0</v>
      </c>
      <c r="AD49" s="128">
        <v>0</v>
      </c>
      <c r="AE49" s="128">
        <v>0</v>
      </c>
      <c r="AF49" s="128">
        <v>0</v>
      </c>
      <c r="AG49" s="128">
        <v>0</v>
      </c>
      <c r="AH49" s="132">
        <f t="shared" si="11"/>
        <v>0</v>
      </c>
      <c r="AI49" s="128">
        <v>0</v>
      </c>
      <c r="AJ49" s="128">
        <v>0</v>
      </c>
      <c r="AK49" s="128">
        <v>0</v>
      </c>
      <c r="AL49" s="129">
        <f t="shared" si="12"/>
        <v>149.99</v>
      </c>
      <c r="AM49" s="129">
        <f t="shared" si="13"/>
        <v>0</v>
      </c>
      <c r="AN49" s="129">
        <f t="shared" si="14"/>
        <v>0</v>
      </c>
      <c r="AO49" s="129">
        <f t="shared" si="15"/>
        <v>0</v>
      </c>
      <c r="AP49" s="129">
        <f t="shared" si="16"/>
        <v>0</v>
      </c>
      <c r="AQ49" s="129">
        <f t="shared" si="17"/>
        <v>0</v>
      </c>
      <c r="AR49" s="129">
        <f t="shared" si="18"/>
        <v>0</v>
      </c>
      <c r="AS49" s="129">
        <f t="shared" si="19"/>
        <v>0</v>
      </c>
      <c r="AT49" s="132">
        <v>0</v>
      </c>
      <c r="AU49" s="133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32"/>
      <c r="BK49" s="132" t="s">
        <v>102</v>
      </c>
    </row>
    <row r="50" ht="22.5" customHeight="1" spans="1:63">
      <c r="A50" s="126">
        <v>45</v>
      </c>
      <c r="B50" s="127" t="s">
        <v>319</v>
      </c>
      <c r="C50" s="127" t="s">
        <v>133</v>
      </c>
      <c r="D50" s="127" t="s">
        <v>115</v>
      </c>
      <c r="E50" s="128">
        <v>374.36</v>
      </c>
      <c r="F50" s="129">
        <f t="shared" si="0"/>
        <v>12.382195381451</v>
      </c>
      <c r="G50" s="129">
        <f t="shared" si="1"/>
        <v>4635.398663</v>
      </c>
      <c r="H50" s="130">
        <v>4</v>
      </c>
      <c r="I50" s="131"/>
      <c r="J50" s="131" t="s">
        <v>256</v>
      </c>
      <c r="K50" s="129">
        <f t="shared" si="2"/>
        <v>3960.855769</v>
      </c>
      <c r="L50" s="129">
        <f t="shared" si="3"/>
        <v>3960.855769</v>
      </c>
      <c r="M50" s="128">
        <v>0</v>
      </c>
      <c r="N50" s="129">
        <f t="shared" si="4"/>
        <v>748.72</v>
      </c>
      <c r="O50" s="128">
        <v>1052.483879</v>
      </c>
      <c r="P50" s="129">
        <f t="shared" si="5"/>
        <v>0</v>
      </c>
      <c r="Q50" s="129">
        <f t="shared" si="6"/>
        <v>1052.483879</v>
      </c>
      <c r="R50" s="129">
        <f t="shared" si="7"/>
        <v>3960.855769</v>
      </c>
      <c r="S50" s="132">
        <f t="shared" si="8"/>
        <v>0</v>
      </c>
      <c r="T50" s="128">
        <v>0</v>
      </c>
      <c r="U50" s="128">
        <v>0</v>
      </c>
      <c r="V50" s="128">
        <v>0</v>
      </c>
      <c r="W50" s="132"/>
      <c r="X50" s="128">
        <v>2908.37189</v>
      </c>
      <c r="Y50" s="128">
        <v>0</v>
      </c>
      <c r="Z50" s="129">
        <f t="shared" si="9"/>
        <v>0</v>
      </c>
      <c r="AA50" s="132">
        <f t="shared" si="10"/>
        <v>0</v>
      </c>
      <c r="AB50" s="128">
        <v>0</v>
      </c>
      <c r="AC50" s="128">
        <v>0</v>
      </c>
      <c r="AD50" s="128">
        <v>0</v>
      </c>
      <c r="AE50" s="128">
        <v>0</v>
      </c>
      <c r="AF50" s="128">
        <v>0</v>
      </c>
      <c r="AG50" s="128">
        <v>0</v>
      </c>
      <c r="AH50" s="132">
        <f t="shared" si="11"/>
        <v>674.542894</v>
      </c>
      <c r="AI50" s="128">
        <v>0</v>
      </c>
      <c r="AJ50" s="128">
        <v>0</v>
      </c>
      <c r="AK50" s="128">
        <v>674.542894</v>
      </c>
      <c r="AL50" s="129">
        <f t="shared" si="12"/>
        <v>374.36</v>
      </c>
      <c r="AM50" s="129">
        <f t="shared" si="13"/>
        <v>0</v>
      </c>
      <c r="AN50" s="129">
        <f t="shared" si="14"/>
        <v>0</v>
      </c>
      <c r="AO50" s="129">
        <f t="shared" si="15"/>
        <v>0</v>
      </c>
      <c r="AP50" s="129">
        <f t="shared" si="16"/>
        <v>0</v>
      </c>
      <c r="AQ50" s="129">
        <f t="shared" si="17"/>
        <v>0</v>
      </c>
      <c r="AR50" s="129">
        <f t="shared" si="18"/>
        <v>0</v>
      </c>
      <c r="AS50" s="129">
        <f t="shared" si="19"/>
        <v>0.998293333333333</v>
      </c>
      <c r="AT50" s="132">
        <v>0</v>
      </c>
      <c r="AU50" s="133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32"/>
      <c r="BK50" s="132" t="s">
        <v>102</v>
      </c>
    </row>
    <row r="51" ht="22.5" customHeight="1" spans="1:63">
      <c r="A51" s="126">
        <v>46</v>
      </c>
      <c r="B51" s="127" t="s">
        <v>320</v>
      </c>
      <c r="C51" s="127" t="s">
        <v>133</v>
      </c>
      <c r="D51" s="127" t="s">
        <v>121</v>
      </c>
      <c r="E51" s="128">
        <v>255.83</v>
      </c>
      <c r="F51" s="129">
        <f t="shared" ref="F51:F83" si="20">G51/E51</f>
        <v>69.0335051479498</v>
      </c>
      <c r="G51" s="129">
        <f t="shared" ref="G51:G86" si="21">O51+U51+X51+Z51+AF51+AG51+AH51</f>
        <v>17660.841622</v>
      </c>
      <c r="H51" s="130">
        <v>4</v>
      </c>
      <c r="I51" s="131"/>
      <c r="J51" s="131" t="s">
        <v>256</v>
      </c>
      <c r="K51" s="129">
        <f t="shared" ref="K51:K83" si="22">P51+Q51+U51+X51+Z51</f>
        <v>4755.263234</v>
      </c>
      <c r="L51" s="129">
        <f t="shared" ref="L51:L83" si="23">Q51+T51+X51+Z51</f>
        <v>4755.263234</v>
      </c>
      <c r="M51" s="128">
        <v>0</v>
      </c>
      <c r="N51" s="129">
        <f t="shared" ref="N51:N83" si="24">E51*IF(M51=4,4,IF(M51=6,6,2))</f>
        <v>511.66</v>
      </c>
      <c r="O51" s="128">
        <v>1337.854797</v>
      </c>
      <c r="P51" s="129">
        <f t="shared" ref="P51:P83" si="25">N51*3*IF(H51=4,0,1)</f>
        <v>0</v>
      </c>
      <c r="Q51" s="129">
        <f t="shared" ref="Q51:Q83" si="26">O51*IF(H51=4,1,0)</f>
        <v>1337.854797</v>
      </c>
      <c r="R51" s="129">
        <f t="shared" ref="R51:R83" si="27">Q51+T51+X51+Z51+AF51</f>
        <v>4755.263234</v>
      </c>
      <c r="S51" s="132">
        <f t="shared" ref="S51:S83" si="28">V51*3</f>
        <v>0</v>
      </c>
      <c r="T51" s="128">
        <v>0</v>
      </c>
      <c r="U51" s="128">
        <v>0</v>
      </c>
      <c r="V51" s="128">
        <v>0</v>
      </c>
      <c r="W51" s="132"/>
      <c r="X51" s="128">
        <v>3417.408437</v>
      </c>
      <c r="Y51" s="128">
        <v>0</v>
      </c>
      <c r="Z51" s="129">
        <f t="shared" ref="Z51:Z83" si="29">Y51*2</f>
        <v>0</v>
      </c>
      <c r="AA51" s="132">
        <f t="shared" ref="AA51:AA83" si="30">AB51+AC51+AD51+AE51</f>
        <v>0</v>
      </c>
      <c r="AB51" s="128">
        <v>0</v>
      </c>
      <c r="AC51" s="128">
        <v>0</v>
      </c>
      <c r="AD51" s="128">
        <v>0</v>
      </c>
      <c r="AE51" s="128">
        <v>0</v>
      </c>
      <c r="AF51" s="128">
        <v>0</v>
      </c>
      <c r="AG51" s="128">
        <v>5319.309911</v>
      </c>
      <c r="AH51" s="132">
        <f t="shared" ref="AH51:AH83" si="31">AI51+AJ51+AK51</f>
        <v>7586.268477</v>
      </c>
      <c r="AI51" s="128">
        <v>0</v>
      </c>
      <c r="AJ51" s="128">
        <v>0</v>
      </c>
      <c r="AK51" s="128">
        <v>7586.268477</v>
      </c>
      <c r="AL51" s="129">
        <f t="shared" ref="AL51:AL83" si="32">E51</f>
        <v>255.83</v>
      </c>
      <c r="AM51" s="129">
        <f t="shared" ref="AM51:AM83" si="33">N51*IF(H51=1,0,IF(H51=2,0,IF(H51=3,1,IF(H51=4,0))))/1000</f>
        <v>0</v>
      </c>
      <c r="AN51" s="129">
        <f t="shared" ref="AN51:AN83" si="34">AM51/60</f>
        <v>0</v>
      </c>
      <c r="AO51" s="129">
        <f t="shared" ref="AO51:AO83" si="35">N51*IF(H51=1,2,IF(H51=2,2,IF(H51=3,1,IF(H51=4,0))))/1000</f>
        <v>0</v>
      </c>
      <c r="AP51" s="129">
        <f t="shared" ref="AP51:AP83" si="36">AO51/32</f>
        <v>0</v>
      </c>
      <c r="AQ51" s="129">
        <f t="shared" ref="AQ51:AQ83" si="37">N51/1000/2*IF(H51=1,3,IF(H51=2,3,IF(H51=3,2,IF(H51=4,0))))</f>
        <v>0</v>
      </c>
      <c r="AR51" s="129">
        <f t="shared" ref="AR51:AR83" si="38">AQ51/48</f>
        <v>0</v>
      </c>
      <c r="AS51" s="129">
        <f t="shared" ref="AS51:AS83" si="39">(E51*V51/1000*2+AL51*2*2/1000*IF(F51&gt;7,1,0))*2/3</f>
        <v>0.682213333333333</v>
      </c>
      <c r="AT51" s="132">
        <v>0</v>
      </c>
      <c r="AU51" s="133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32"/>
      <c r="BK51" s="132" t="s">
        <v>102</v>
      </c>
    </row>
    <row r="52" ht="22.5" customHeight="1" spans="1:63">
      <c r="A52" s="126">
        <v>47</v>
      </c>
      <c r="B52" s="127" t="s">
        <v>321</v>
      </c>
      <c r="C52" s="127" t="s">
        <v>133</v>
      </c>
      <c r="D52" s="127" t="s">
        <v>320</v>
      </c>
      <c r="E52" s="128">
        <v>91.54</v>
      </c>
      <c r="F52" s="129">
        <f t="shared" si="20"/>
        <v>2.82787554074721</v>
      </c>
      <c r="G52" s="129">
        <f t="shared" si="21"/>
        <v>258.863727</v>
      </c>
      <c r="H52" s="130">
        <v>4</v>
      </c>
      <c r="I52" s="131"/>
      <c r="J52" s="131" t="s">
        <v>256</v>
      </c>
      <c r="K52" s="129">
        <f t="shared" si="22"/>
        <v>258.863727</v>
      </c>
      <c r="L52" s="129">
        <f t="shared" si="23"/>
        <v>258.863727</v>
      </c>
      <c r="M52" s="128">
        <v>0</v>
      </c>
      <c r="N52" s="129">
        <f t="shared" si="24"/>
        <v>183.08</v>
      </c>
      <c r="O52" s="128">
        <v>258.863727</v>
      </c>
      <c r="P52" s="129">
        <f t="shared" si="25"/>
        <v>0</v>
      </c>
      <c r="Q52" s="129">
        <f t="shared" si="26"/>
        <v>258.863727</v>
      </c>
      <c r="R52" s="129">
        <f t="shared" si="27"/>
        <v>258.863727</v>
      </c>
      <c r="S52" s="132">
        <f t="shared" si="28"/>
        <v>0</v>
      </c>
      <c r="T52" s="128">
        <v>0</v>
      </c>
      <c r="U52" s="128">
        <v>0</v>
      </c>
      <c r="V52" s="128">
        <v>0</v>
      </c>
      <c r="W52" s="132"/>
      <c r="X52" s="128">
        <v>0</v>
      </c>
      <c r="Y52" s="128">
        <v>0</v>
      </c>
      <c r="Z52" s="129">
        <f t="shared" si="29"/>
        <v>0</v>
      </c>
      <c r="AA52" s="132">
        <f t="shared" si="30"/>
        <v>0</v>
      </c>
      <c r="AB52" s="128">
        <v>0</v>
      </c>
      <c r="AC52" s="128">
        <v>0</v>
      </c>
      <c r="AD52" s="128">
        <v>0</v>
      </c>
      <c r="AE52" s="128">
        <v>0</v>
      </c>
      <c r="AF52" s="128">
        <v>0</v>
      </c>
      <c r="AG52" s="128">
        <v>0</v>
      </c>
      <c r="AH52" s="132">
        <f t="shared" si="31"/>
        <v>0</v>
      </c>
      <c r="AI52" s="128">
        <v>0</v>
      </c>
      <c r="AJ52" s="128">
        <v>0</v>
      </c>
      <c r="AK52" s="128">
        <v>0</v>
      </c>
      <c r="AL52" s="129">
        <f t="shared" si="32"/>
        <v>91.54</v>
      </c>
      <c r="AM52" s="129">
        <f t="shared" si="33"/>
        <v>0</v>
      </c>
      <c r="AN52" s="129">
        <f t="shared" si="34"/>
        <v>0</v>
      </c>
      <c r="AO52" s="129">
        <f t="shared" si="35"/>
        <v>0</v>
      </c>
      <c r="AP52" s="129">
        <f t="shared" si="36"/>
        <v>0</v>
      </c>
      <c r="AQ52" s="129">
        <f t="shared" si="37"/>
        <v>0</v>
      </c>
      <c r="AR52" s="129">
        <f t="shared" si="38"/>
        <v>0</v>
      </c>
      <c r="AS52" s="129">
        <f t="shared" si="39"/>
        <v>0</v>
      </c>
      <c r="AT52" s="132">
        <v>0</v>
      </c>
      <c r="AU52" s="133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32"/>
      <c r="BK52" s="132" t="s">
        <v>102</v>
      </c>
    </row>
    <row r="53" ht="22.5" customHeight="1" spans="1:63">
      <c r="A53" s="126">
        <v>48</v>
      </c>
      <c r="B53" s="127" t="s">
        <v>322</v>
      </c>
      <c r="C53" s="127" t="s">
        <v>120</v>
      </c>
      <c r="D53" s="127" t="s">
        <v>135</v>
      </c>
      <c r="E53" s="128">
        <v>136.75</v>
      </c>
      <c r="F53" s="129">
        <f t="shared" si="20"/>
        <v>36.49629023766</v>
      </c>
      <c r="G53" s="129">
        <f t="shared" si="21"/>
        <v>4990.86769</v>
      </c>
      <c r="H53" s="130">
        <v>4</v>
      </c>
      <c r="I53" s="131"/>
      <c r="J53" s="131" t="s">
        <v>256</v>
      </c>
      <c r="K53" s="129">
        <f t="shared" si="22"/>
        <v>1814.543061</v>
      </c>
      <c r="L53" s="129">
        <f t="shared" si="23"/>
        <v>1814.543061</v>
      </c>
      <c r="M53" s="128">
        <v>2</v>
      </c>
      <c r="N53" s="129">
        <f t="shared" si="24"/>
        <v>273.5</v>
      </c>
      <c r="O53" s="128">
        <v>1012.648076</v>
      </c>
      <c r="P53" s="129">
        <f t="shared" si="25"/>
        <v>0</v>
      </c>
      <c r="Q53" s="129">
        <f t="shared" si="26"/>
        <v>1012.648076</v>
      </c>
      <c r="R53" s="129">
        <f t="shared" si="27"/>
        <v>1814.543061</v>
      </c>
      <c r="S53" s="132">
        <f t="shared" si="28"/>
        <v>0</v>
      </c>
      <c r="T53" s="128">
        <v>0</v>
      </c>
      <c r="U53" s="128">
        <v>0</v>
      </c>
      <c r="V53" s="128">
        <v>0</v>
      </c>
      <c r="W53" s="132"/>
      <c r="X53" s="128">
        <v>801.894985</v>
      </c>
      <c r="Y53" s="128">
        <v>0</v>
      </c>
      <c r="Z53" s="129">
        <f t="shared" si="29"/>
        <v>0</v>
      </c>
      <c r="AA53" s="132">
        <f t="shared" si="30"/>
        <v>0</v>
      </c>
      <c r="AB53" s="128">
        <v>0</v>
      </c>
      <c r="AC53" s="128">
        <v>0</v>
      </c>
      <c r="AD53" s="128">
        <v>0</v>
      </c>
      <c r="AE53" s="128">
        <v>0</v>
      </c>
      <c r="AF53" s="128">
        <v>0</v>
      </c>
      <c r="AG53" s="128">
        <v>0</v>
      </c>
      <c r="AH53" s="132">
        <f t="shared" si="31"/>
        <v>3176.324629</v>
      </c>
      <c r="AI53" s="128">
        <v>0</v>
      </c>
      <c r="AJ53" s="128">
        <v>0</v>
      </c>
      <c r="AK53" s="128">
        <v>3176.324629</v>
      </c>
      <c r="AL53" s="129">
        <f t="shared" si="32"/>
        <v>136.75</v>
      </c>
      <c r="AM53" s="129">
        <f t="shared" si="33"/>
        <v>0</v>
      </c>
      <c r="AN53" s="129">
        <f t="shared" si="34"/>
        <v>0</v>
      </c>
      <c r="AO53" s="129">
        <f t="shared" si="35"/>
        <v>0</v>
      </c>
      <c r="AP53" s="129">
        <f t="shared" si="36"/>
        <v>0</v>
      </c>
      <c r="AQ53" s="129">
        <f t="shared" si="37"/>
        <v>0</v>
      </c>
      <c r="AR53" s="129">
        <f t="shared" si="38"/>
        <v>0</v>
      </c>
      <c r="AS53" s="129">
        <f t="shared" si="39"/>
        <v>0.364666666666667</v>
      </c>
      <c r="AT53" s="132">
        <v>0</v>
      </c>
      <c r="AU53" s="133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32"/>
      <c r="BK53" s="132" t="s">
        <v>102</v>
      </c>
    </row>
    <row r="54" ht="22.5" customHeight="1" spans="1:63">
      <c r="A54" s="126">
        <v>49</v>
      </c>
      <c r="B54" s="127" t="s">
        <v>323</v>
      </c>
      <c r="C54" s="127" t="s">
        <v>128</v>
      </c>
      <c r="D54" s="127" t="s">
        <v>121</v>
      </c>
      <c r="E54" s="128">
        <v>159.24</v>
      </c>
      <c r="F54" s="129">
        <f t="shared" si="20"/>
        <v>5.90660243657373</v>
      </c>
      <c r="G54" s="129">
        <f t="shared" si="21"/>
        <v>940.567372</v>
      </c>
      <c r="H54" s="130">
        <v>4</v>
      </c>
      <c r="I54" s="131"/>
      <c r="J54" s="131" t="s">
        <v>256</v>
      </c>
      <c r="K54" s="129">
        <f t="shared" si="22"/>
        <v>940.567372</v>
      </c>
      <c r="L54" s="129">
        <f t="shared" si="23"/>
        <v>940.567372</v>
      </c>
      <c r="M54" s="128">
        <v>0</v>
      </c>
      <c r="N54" s="129">
        <f t="shared" si="24"/>
        <v>318.48</v>
      </c>
      <c r="O54" s="128">
        <v>787.066</v>
      </c>
      <c r="P54" s="129">
        <f t="shared" si="25"/>
        <v>0</v>
      </c>
      <c r="Q54" s="129">
        <f t="shared" si="26"/>
        <v>787.066</v>
      </c>
      <c r="R54" s="129">
        <f t="shared" si="27"/>
        <v>940.567372</v>
      </c>
      <c r="S54" s="132">
        <f t="shared" si="28"/>
        <v>0</v>
      </c>
      <c r="T54" s="128">
        <v>0</v>
      </c>
      <c r="U54" s="128">
        <v>0</v>
      </c>
      <c r="V54" s="128">
        <v>0</v>
      </c>
      <c r="W54" s="132"/>
      <c r="X54" s="128">
        <v>153.501372</v>
      </c>
      <c r="Y54" s="128">
        <v>0</v>
      </c>
      <c r="Z54" s="129">
        <f t="shared" si="29"/>
        <v>0</v>
      </c>
      <c r="AA54" s="132">
        <f t="shared" si="30"/>
        <v>0</v>
      </c>
      <c r="AB54" s="128">
        <v>0</v>
      </c>
      <c r="AC54" s="128">
        <v>0</v>
      </c>
      <c r="AD54" s="128">
        <v>0</v>
      </c>
      <c r="AE54" s="128">
        <v>0</v>
      </c>
      <c r="AF54" s="128">
        <v>0</v>
      </c>
      <c r="AG54" s="128">
        <v>0</v>
      </c>
      <c r="AH54" s="132">
        <f t="shared" si="31"/>
        <v>0</v>
      </c>
      <c r="AI54" s="128">
        <v>0</v>
      </c>
      <c r="AJ54" s="128">
        <v>0</v>
      </c>
      <c r="AK54" s="128">
        <v>0</v>
      </c>
      <c r="AL54" s="129">
        <f t="shared" si="32"/>
        <v>159.24</v>
      </c>
      <c r="AM54" s="129">
        <f t="shared" si="33"/>
        <v>0</v>
      </c>
      <c r="AN54" s="129">
        <f t="shared" si="34"/>
        <v>0</v>
      </c>
      <c r="AO54" s="129">
        <f t="shared" si="35"/>
        <v>0</v>
      </c>
      <c r="AP54" s="129">
        <f t="shared" si="36"/>
        <v>0</v>
      </c>
      <c r="AQ54" s="129">
        <f t="shared" si="37"/>
        <v>0</v>
      </c>
      <c r="AR54" s="129">
        <f t="shared" si="38"/>
        <v>0</v>
      </c>
      <c r="AS54" s="129">
        <f t="shared" si="39"/>
        <v>0</v>
      </c>
      <c r="AT54" s="132">
        <v>0</v>
      </c>
      <c r="AU54" s="133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32"/>
      <c r="BK54" s="132" t="s">
        <v>102</v>
      </c>
    </row>
    <row r="55" ht="22.5" customHeight="1" spans="1:63">
      <c r="A55" s="126">
        <v>50</v>
      </c>
      <c r="B55" s="127" t="s">
        <v>324</v>
      </c>
      <c r="C55" s="127" t="s">
        <v>121</v>
      </c>
      <c r="D55" s="127" t="s">
        <v>308</v>
      </c>
      <c r="E55" s="128">
        <v>296.72</v>
      </c>
      <c r="F55" s="129">
        <f t="shared" si="20"/>
        <v>3.41273693380965</v>
      </c>
      <c r="G55" s="129">
        <f t="shared" si="21"/>
        <v>1012.627303</v>
      </c>
      <c r="H55" s="130">
        <v>4</v>
      </c>
      <c r="I55" s="131"/>
      <c r="J55" s="131" t="s">
        <v>256</v>
      </c>
      <c r="K55" s="129">
        <f t="shared" si="22"/>
        <v>1012.627303</v>
      </c>
      <c r="L55" s="129">
        <f t="shared" si="23"/>
        <v>1012.627303</v>
      </c>
      <c r="M55" s="128">
        <v>0</v>
      </c>
      <c r="N55" s="129">
        <f t="shared" si="24"/>
        <v>593.44</v>
      </c>
      <c r="O55" s="128">
        <v>1012.627303</v>
      </c>
      <c r="P55" s="129">
        <f t="shared" si="25"/>
        <v>0</v>
      </c>
      <c r="Q55" s="129">
        <f t="shared" si="26"/>
        <v>1012.627303</v>
      </c>
      <c r="R55" s="129">
        <f t="shared" si="27"/>
        <v>1012.627303</v>
      </c>
      <c r="S55" s="132">
        <f t="shared" si="28"/>
        <v>0</v>
      </c>
      <c r="T55" s="128">
        <v>0</v>
      </c>
      <c r="U55" s="128">
        <v>0</v>
      </c>
      <c r="V55" s="128">
        <v>0</v>
      </c>
      <c r="W55" s="132"/>
      <c r="X55" s="128">
        <v>0</v>
      </c>
      <c r="Y55" s="128">
        <v>0</v>
      </c>
      <c r="Z55" s="129">
        <f t="shared" si="29"/>
        <v>0</v>
      </c>
      <c r="AA55" s="132">
        <f t="shared" si="30"/>
        <v>0</v>
      </c>
      <c r="AB55" s="128">
        <v>0</v>
      </c>
      <c r="AC55" s="128">
        <v>0</v>
      </c>
      <c r="AD55" s="128">
        <v>0</v>
      </c>
      <c r="AE55" s="128">
        <v>0</v>
      </c>
      <c r="AF55" s="128">
        <v>0</v>
      </c>
      <c r="AG55" s="128">
        <v>0</v>
      </c>
      <c r="AH55" s="132">
        <f t="shared" si="31"/>
        <v>0</v>
      </c>
      <c r="AI55" s="128">
        <v>0</v>
      </c>
      <c r="AJ55" s="128">
        <v>0</v>
      </c>
      <c r="AK55" s="128">
        <v>0</v>
      </c>
      <c r="AL55" s="129">
        <f t="shared" si="32"/>
        <v>296.72</v>
      </c>
      <c r="AM55" s="129">
        <f t="shared" si="33"/>
        <v>0</v>
      </c>
      <c r="AN55" s="129">
        <f t="shared" si="34"/>
        <v>0</v>
      </c>
      <c r="AO55" s="129">
        <f t="shared" si="35"/>
        <v>0</v>
      </c>
      <c r="AP55" s="129">
        <f t="shared" si="36"/>
        <v>0</v>
      </c>
      <c r="AQ55" s="129">
        <f t="shared" si="37"/>
        <v>0</v>
      </c>
      <c r="AR55" s="129">
        <f t="shared" si="38"/>
        <v>0</v>
      </c>
      <c r="AS55" s="129">
        <f t="shared" si="39"/>
        <v>0</v>
      </c>
      <c r="AT55" s="132">
        <v>0</v>
      </c>
      <c r="AU55" s="133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32"/>
      <c r="BK55" s="132" t="s">
        <v>102</v>
      </c>
    </row>
    <row r="56" ht="22.5" customHeight="1" spans="1:63">
      <c r="A56" s="126">
        <v>51</v>
      </c>
      <c r="B56" s="127" t="s">
        <v>280</v>
      </c>
      <c r="C56" s="127" t="s">
        <v>121</v>
      </c>
      <c r="D56" s="127" t="s">
        <v>155</v>
      </c>
      <c r="E56" s="128">
        <v>243.98</v>
      </c>
      <c r="F56" s="129">
        <f t="shared" si="20"/>
        <v>11.7417487498975</v>
      </c>
      <c r="G56" s="129">
        <f t="shared" si="21"/>
        <v>2864.75186</v>
      </c>
      <c r="H56" s="130">
        <v>4</v>
      </c>
      <c r="I56" s="131"/>
      <c r="J56" s="131" t="s">
        <v>256</v>
      </c>
      <c r="K56" s="129">
        <f t="shared" si="22"/>
        <v>2864.75186</v>
      </c>
      <c r="L56" s="129">
        <f t="shared" si="23"/>
        <v>2864.75186</v>
      </c>
      <c r="M56" s="128">
        <v>0</v>
      </c>
      <c r="N56" s="129">
        <f t="shared" si="24"/>
        <v>487.96</v>
      </c>
      <c r="O56" s="128">
        <v>1444.921252</v>
      </c>
      <c r="P56" s="129">
        <f t="shared" si="25"/>
        <v>0</v>
      </c>
      <c r="Q56" s="129">
        <f t="shared" si="26"/>
        <v>1444.921252</v>
      </c>
      <c r="R56" s="129">
        <f t="shared" si="27"/>
        <v>2864.75186</v>
      </c>
      <c r="S56" s="132">
        <f t="shared" si="28"/>
        <v>0</v>
      </c>
      <c r="T56" s="128">
        <v>0</v>
      </c>
      <c r="U56" s="128">
        <v>0</v>
      </c>
      <c r="V56" s="128">
        <v>0</v>
      </c>
      <c r="W56" s="132"/>
      <c r="X56" s="128">
        <v>1419.830608</v>
      </c>
      <c r="Y56" s="128">
        <v>0</v>
      </c>
      <c r="Z56" s="129">
        <f t="shared" si="29"/>
        <v>0</v>
      </c>
      <c r="AA56" s="132">
        <f t="shared" si="30"/>
        <v>0</v>
      </c>
      <c r="AB56" s="128">
        <v>0</v>
      </c>
      <c r="AC56" s="128">
        <v>0</v>
      </c>
      <c r="AD56" s="128">
        <v>0</v>
      </c>
      <c r="AE56" s="128">
        <v>0</v>
      </c>
      <c r="AF56" s="128">
        <v>0</v>
      </c>
      <c r="AG56" s="128">
        <v>0</v>
      </c>
      <c r="AH56" s="132">
        <f t="shared" si="31"/>
        <v>0</v>
      </c>
      <c r="AI56" s="128">
        <v>0</v>
      </c>
      <c r="AJ56" s="128">
        <v>0</v>
      </c>
      <c r="AK56" s="128">
        <v>0</v>
      </c>
      <c r="AL56" s="129">
        <f t="shared" si="32"/>
        <v>243.98</v>
      </c>
      <c r="AM56" s="129">
        <f t="shared" si="33"/>
        <v>0</v>
      </c>
      <c r="AN56" s="129">
        <f t="shared" si="34"/>
        <v>0</v>
      </c>
      <c r="AO56" s="129">
        <f t="shared" si="35"/>
        <v>0</v>
      </c>
      <c r="AP56" s="129">
        <f t="shared" si="36"/>
        <v>0</v>
      </c>
      <c r="AQ56" s="129">
        <f t="shared" si="37"/>
        <v>0</v>
      </c>
      <c r="AR56" s="129">
        <f t="shared" si="38"/>
        <v>0</v>
      </c>
      <c r="AS56" s="129">
        <f t="shared" si="39"/>
        <v>0.650613333333333</v>
      </c>
      <c r="AT56" s="132">
        <v>0</v>
      </c>
      <c r="AU56" s="133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32"/>
      <c r="BK56" s="132" t="s">
        <v>102</v>
      </c>
    </row>
    <row r="57" ht="22.5" customHeight="1" spans="1:63">
      <c r="A57" s="126">
        <v>52</v>
      </c>
      <c r="B57" s="127" t="s">
        <v>325</v>
      </c>
      <c r="C57" s="127" t="s">
        <v>121</v>
      </c>
      <c r="D57" s="127" t="s">
        <v>326</v>
      </c>
      <c r="E57" s="128">
        <v>452.85</v>
      </c>
      <c r="F57" s="129">
        <f t="shared" si="20"/>
        <v>10.6552066335431</v>
      </c>
      <c r="G57" s="129">
        <f t="shared" si="21"/>
        <v>4825.210324</v>
      </c>
      <c r="H57" s="130">
        <v>4</v>
      </c>
      <c r="I57" s="131"/>
      <c r="J57" s="131" t="s">
        <v>256</v>
      </c>
      <c r="K57" s="129">
        <f t="shared" si="22"/>
        <v>3919.982747</v>
      </c>
      <c r="L57" s="129">
        <f t="shared" si="23"/>
        <v>3919.982747</v>
      </c>
      <c r="M57" s="128">
        <v>0</v>
      </c>
      <c r="N57" s="129">
        <f t="shared" si="24"/>
        <v>905.7</v>
      </c>
      <c r="O57" s="128">
        <v>2664.98441</v>
      </c>
      <c r="P57" s="129">
        <f t="shared" si="25"/>
        <v>0</v>
      </c>
      <c r="Q57" s="129">
        <f t="shared" si="26"/>
        <v>2664.98441</v>
      </c>
      <c r="R57" s="129">
        <f t="shared" si="27"/>
        <v>3919.982747</v>
      </c>
      <c r="S57" s="132">
        <f t="shared" si="28"/>
        <v>0</v>
      </c>
      <c r="T57" s="128">
        <v>0</v>
      </c>
      <c r="U57" s="128">
        <v>0</v>
      </c>
      <c r="V57" s="128">
        <v>0</v>
      </c>
      <c r="W57" s="132"/>
      <c r="X57" s="128">
        <v>1254.998337</v>
      </c>
      <c r="Y57" s="128">
        <v>0</v>
      </c>
      <c r="Z57" s="129">
        <f t="shared" si="29"/>
        <v>0</v>
      </c>
      <c r="AA57" s="132">
        <f t="shared" si="30"/>
        <v>0</v>
      </c>
      <c r="AB57" s="128">
        <v>0</v>
      </c>
      <c r="AC57" s="128">
        <v>0</v>
      </c>
      <c r="AD57" s="128">
        <v>0</v>
      </c>
      <c r="AE57" s="128">
        <v>0</v>
      </c>
      <c r="AF57" s="128">
        <v>0</v>
      </c>
      <c r="AG57" s="128">
        <v>0</v>
      </c>
      <c r="AH57" s="132">
        <f t="shared" si="31"/>
        <v>905.227577</v>
      </c>
      <c r="AI57" s="128">
        <v>0</v>
      </c>
      <c r="AJ57" s="128">
        <v>0</v>
      </c>
      <c r="AK57" s="128">
        <v>905.227577</v>
      </c>
      <c r="AL57" s="129">
        <f t="shared" si="32"/>
        <v>452.85</v>
      </c>
      <c r="AM57" s="129">
        <f t="shared" si="33"/>
        <v>0</v>
      </c>
      <c r="AN57" s="129">
        <f t="shared" si="34"/>
        <v>0</v>
      </c>
      <c r="AO57" s="129">
        <f t="shared" si="35"/>
        <v>0</v>
      </c>
      <c r="AP57" s="129">
        <f t="shared" si="36"/>
        <v>0</v>
      </c>
      <c r="AQ57" s="129">
        <f t="shared" si="37"/>
        <v>0</v>
      </c>
      <c r="AR57" s="129">
        <f t="shared" si="38"/>
        <v>0</v>
      </c>
      <c r="AS57" s="129">
        <f t="shared" si="39"/>
        <v>1.2076</v>
      </c>
      <c r="AT57" s="132">
        <v>0</v>
      </c>
      <c r="AU57" s="133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32"/>
      <c r="BK57" s="132" t="s">
        <v>102</v>
      </c>
    </row>
    <row r="58" ht="22.5" customHeight="1" spans="1:63">
      <c r="A58" s="126">
        <v>53</v>
      </c>
      <c r="B58" s="127" t="s">
        <v>325</v>
      </c>
      <c r="C58" s="127" t="s">
        <v>327</v>
      </c>
      <c r="D58" s="127" t="s">
        <v>121</v>
      </c>
      <c r="E58" s="128">
        <v>382.51</v>
      </c>
      <c r="F58" s="129">
        <f t="shared" si="20"/>
        <v>5.4273547122951</v>
      </c>
      <c r="G58" s="129">
        <f t="shared" si="21"/>
        <v>2076.017451</v>
      </c>
      <c r="H58" s="130">
        <v>4</v>
      </c>
      <c r="I58" s="131"/>
      <c r="J58" s="131" t="s">
        <v>256</v>
      </c>
      <c r="K58" s="129">
        <f t="shared" si="22"/>
        <v>2076.017451</v>
      </c>
      <c r="L58" s="129">
        <f t="shared" si="23"/>
        <v>2076.017451</v>
      </c>
      <c r="M58" s="128">
        <v>0</v>
      </c>
      <c r="N58" s="129">
        <f t="shared" si="24"/>
        <v>765.02</v>
      </c>
      <c r="O58" s="128">
        <v>1907.125958</v>
      </c>
      <c r="P58" s="129">
        <f t="shared" si="25"/>
        <v>0</v>
      </c>
      <c r="Q58" s="129">
        <f t="shared" si="26"/>
        <v>1907.125958</v>
      </c>
      <c r="R58" s="129">
        <f t="shared" si="27"/>
        <v>2076.017451</v>
      </c>
      <c r="S58" s="132">
        <f t="shared" si="28"/>
        <v>0</v>
      </c>
      <c r="T58" s="128">
        <v>0</v>
      </c>
      <c r="U58" s="128">
        <v>0</v>
      </c>
      <c r="V58" s="128">
        <v>0</v>
      </c>
      <c r="W58" s="132"/>
      <c r="X58" s="128">
        <v>168.891493</v>
      </c>
      <c r="Y58" s="128">
        <v>0</v>
      </c>
      <c r="Z58" s="129">
        <f t="shared" si="29"/>
        <v>0</v>
      </c>
      <c r="AA58" s="132">
        <f t="shared" si="30"/>
        <v>0</v>
      </c>
      <c r="AB58" s="128">
        <v>0</v>
      </c>
      <c r="AC58" s="128">
        <v>0</v>
      </c>
      <c r="AD58" s="128">
        <v>0</v>
      </c>
      <c r="AE58" s="128">
        <v>0</v>
      </c>
      <c r="AF58" s="128">
        <v>0</v>
      </c>
      <c r="AG58" s="128">
        <v>0</v>
      </c>
      <c r="AH58" s="132">
        <f t="shared" si="31"/>
        <v>0</v>
      </c>
      <c r="AI58" s="128">
        <v>0</v>
      </c>
      <c r="AJ58" s="128">
        <v>0</v>
      </c>
      <c r="AK58" s="128">
        <v>0</v>
      </c>
      <c r="AL58" s="129">
        <f t="shared" si="32"/>
        <v>382.51</v>
      </c>
      <c r="AM58" s="129">
        <f t="shared" si="33"/>
        <v>0</v>
      </c>
      <c r="AN58" s="129">
        <f t="shared" si="34"/>
        <v>0</v>
      </c>
      <c r="AO58" s="129">
        <f t="shared" si="35"/>
        <v>0</v>
      </c>
      <c r="AP58" s="129">
        <f t="shared" si="36"/>
        <v>0</v>
      </c>
      <c r="AQ58" s="129">
        <f t="shared" si="37"/>
        <v>0</v>
      </c>
      <c r="AR58" s="129">
        <f t="shared" si="38"/>
        <v>0</v>
      </c>
      <c r="AS58" s="129">
        <f t="shared" si="39"/>
        <v>0</v>
      </c>
      <c r="AT58" s="132">
        <v>0</v>
      </c>
      <c r="AU58" s="133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32"/>
      <c r="BK58" s="132" t="s">
        <v>102</v>
      </c>
    </row>
    <row r="59" ht="22.5" customHeight="1" spans="1:63">
      <c r="A59" s="126">
        <v>54</v>
      </c>
      <c r="B59" s="127" t="s">
        <v>328</v>
      </c>
      <c r="C59" s="127" t="s">
        <v>326</v>
      </c>
      <c r="D59" s="127" t="s">
        <v>121</v>
      </c>
      <c r="E59" s="128">
        <v>157.21</v>
      </c>
      <c r="F59" s="129">
        <f t="shared" si="20"/>
        <v>13.0012373195089</v>
      </c>
      <c r="G59" s="129">
        <f t="shared" si="21"/>
        <v>2043.924519</v>
      </c>
      <c r="H59" s="130">
        <v>4</v>
      </c>
      <c r="I59" s="131"/>
      <c r="J59" s="131" t="s">
        <v>256</v>
      </c>
      <c r="K59" s="129">
        <f t="shared" si="22"/>
        <v>2043.924519</v>
      </c>
      <c r="L59" s="129">
        <f t="shared" si="23"/>
        <v>2043.924519</v>
      </c>
      <c r="M59" s="128">
        <v>0</v>
      </c>
      <c r="N59" s="129">
        <f t="shared" si="24"/>
        <v>314.42</v>
      </c>
      <c r="O59" s="128">
        <v>2043.924519</v>
      </c>
      <c r="P59" s="129">
        <f t="shared" si="25"/>
        <v>0</v>
      </c>
      <c r="Q59" s="129">
        <f t="shared" si="26"/>
        <v>2043.924519</v>
      </c>
      <c r="R59" s="129">
        <f t="shared" si="27"/>
        <v>2043.924519</v>
      </c>
      <c r="S59" s="132">
        <f t="shared" si="28"/>
        <v>0</v>
      </c>
      <c r="T59" s="128">
        <v>0</v>
      </c>
      <c r="U59" s="128">
        <v>0</v>
      </c>
      <c r="V59" s="128">
        <v>0</v>
      </c>
      <c r="W59" s="132"/>
      <c r="X59" s="128">
        <v>0</v>
      </c>
      <c r="Y59" s="128">
        <v>0</v>
      </c>
      <c r="Z59" s="129">
        <f t="shared" si="29"/>
        <v>0</v>
      </c>
      <c r="AA59" s="132">
        <f t="shared" si="30"/>
        <v>0</v>
      </c>
      <c r="AB59" s="128">
        <v>0</v>
      </c>
      <c r="AC59" s="128">
        <v>0</v>
      </c>
      <c r="AD59" s="128">
        <v>0</v>
      </c>
      <c r="AE59" s="128">
        <v>0</v>
      </c>
      <c r="AF59" s="128">
        <v>0</v>
      </c>
      <c r="AG59" s="128">
        <v>0</v>
      </c>
      <c r="AH59" s="132">
        <f t="shared" si="31"/>
        <v>0</v>
      </c>
      <c r="AI59" s="128">
        <v>0</v>
      </c>
      <c r="AJ59" s="128">
        <v>0</v>
      </c>
      <c r="AK59" s="128">
        <v>0</v>
      </c>
      <c r="AL59" s="129">
        <f t="shared" si="32"/>
        <v>157.21</v>
      </c>
      <c r="AM59" s="129">
        <f t="shared" si="33"/>
        <v>0</v>
      </c>
      <c r="AN59" s="129">
        <f t="shared" si="34"/>
        <v>0</v>
      </c>
      <c r="AO59" s="129">
        <f t="shared" si="35"/>
        <v>0</v>
      </c>
      <c r="AP59" s="129">
        <f t="shared" si="36"/>
        <v>0</v>
      </c>
      <c r="AQ59" s="129">
        <f t="shared" si="37"/>
        <v>0</v>
      </c>
      <c r="AR59" s="129">
        <f t="shared" si="38"/>
        <v>0</v>
      </c>
      <c r="AS59" s="129">
        <f t="shared" si="39"/>
        <v>0.419226666666667</v>
      </c>
      <c r="AT59" s="132">
        <v>0</v>
      </c>
      <c r="AU59" s="133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32"/>
      <c r="BK59" s="132" t="s">
        <v>102</v>
      </c>
    </row>
    <row r="60" ht="22.5" customHeight="1" spans="1:63">
      <c r="A60" s="126">
        <v>55</v>
      </c>
      <c r="B60" s="127" t="s">
        <v>329</v>
      </c>
      <c r="C60" s="127" t="s">
        <v>326</v>
      </c>
      <c r="D60" s="127" t="s">
        <v>121</v>
      </c>
      <c r="E60" s="134">
        <v>226.49</v>
      </c>
      <c r="F60" s="129">
        <f t="shared" si="20"/>
        <v>6.93762265442183</v>
      </c>
      <c r="G60" s="129">
        <f t="shared" si="21"/>
        <v>1571.302155</v>
      </c>
      <c r="H60" s="130">
        <v>4</v>
      </c>
      <c r="I60" s="131"/>
      <c r="J60" s="131" t="s">
        <v>256</v>
      </c>
      <c r="K60" s="129">
        <f t="shared" si="22"/>
        <v>1469.370931</v>
      </c>
      <c r="L60" s="129">
        <f t="shared" si="23"/>
        <v>1469.370931</v>
      </c>
      <c r="M60" s="128">
        <v>0</v>
      </c>
      <c r="N60" s="129">
        <f t="shared" si="24"/>
        <v>452.98</v>
      </c>
      <c r="O60" s="128">
        <v>1469.370931</v>
      </c>
      <c r="P60" s="129">
        <f t="shared" si="25"/>
        <v>0</v>
      </c>
      <c r="Q60" s="129">
        <f t="shared" si="26"/>
        <v>1469.370931</v>
      </c>
      <c r="R60" s="129">
        <f t="shared" si="27"/>
        <v>1469.370931</v>
      </c>
      <c r="S60" s="132">
        <f t="shared" si="28"/>
        <v>0</v>
      </c>
      <c r="T60" s="128">
        <v>0</v>
      </c>
      <c r="U60" s="128">
        <v>0</v>
      </c>
      <c r="V60" s="128">
        <v>0</v>
      </c>
      <c r="W60" s="132"/>
      <c r="X60" s="128">
        <v>0</v>
      </c>
      <c r="Y60" s="134">
        <v>0</v>
      </c>
      <c r="Z60" s="129">
        <f t="shared" si="29"/>
        <v>0</v>
      </c>
      <c r="AA60" s="132">
        <f t="shared" si="30"/>
        <v>0</v>
      </c>
      <c r="AB60" s="128">
        <v>0</v>
      </c>
      <c r="AC60" s="128">
        <v>0</v>
      </c>
      <c r="AD60" s="128">
        <v>0</v>
      </c>
      <c r="AE60" s="128">
        <v>0</v>
      </c>
      <c r="AF60" s="128">
        <v>0</v>
      </c>
      <c r="AG60" s="128">
        <v>0</v>
      </c>
      <c r="AH60" s="132">
        <f t="shared" si="31"/>
        <v>101.931224</v>
      </c>
      <c r="AI60" s="128">
        <v>0</v>
      </c>
      <c r="AJ60" s="128">
        <v>0</v>
      </c>
      <c r="AK60" s="128">
        <v>101.931224</v>
      </c>
      <c r="AL60" s="129">
        <f t="shared" si="32"/>
        <v>226.49</v>
      </c>
      <c r="AM60" s="129">
        <f t="shared" si="33"/>
        <v>0</v>
      </c>
      <c r="AN60" s="129">
        <f t="shared" si="34"/>
        <v>0</v>
      </c>
      <c r="AO60" s="129">
        <f t="shared" si="35"/>
        <v>0</v>
      </c>
      <c r="AP60" s="129">
        <f t="shared" si="36"/>
        <v>0</v>
      </c>
      <c r="AQ60" s="129">
        <f t="shared" si="37"/>
        <v>0</v>
      </c>
      <c r="AR60" s="129">
        <f t="shared" si="38"/>
        <v>0</v>
      </c>
      <c r="AS60" s="129">
        <f t="shared" si="39"/>
        <v>0</v>
      </c>
      <c r="AT60" s="132">
        <v>0</v>
      </c>
      <c r="AU60" s="133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32"/>
      <c r="BK60" s="132" t="s">
        <v>102</v>
      </c>
    </row>
    <row r="61" ht="22.5" customHeight="1" spans="1:63">
      <c r="A61" s="126">
        <v>56</v>
      </c>
      <c r="B61" s="127" t="s">
        <v>330</v>
      </c>
      <c r="C61" s="127" t="s">
        <v>326</v>
      </c>
      <c r="D61" s="127" t="s">
        <v>121</v>
      </c>
      <c r="E61" s="134">
        <v>90.62</v>
      </c>
      <c r="F61" s="129">
        <f t="shared" si="20"/>
        <v>9.87323256455528</v>
      </c>
      <c r="G61" s="129">
        <f t="shared" si="21"/>
        <v>894.712335</v>
      </c>
      <c r="H61" s="130">
        <v>4</v>
      </c>
      <c r="I61" s="131"/>
      <c r="J61" s="131" t="s">
        <v>256</v>
      </c>
      <c r="K61" s="129">
        <f t="shared" si="22"/>
        <v>894.712335</v>
      </c>
      <c r="L61" s="129">
        <f t="shared" si="23"/>
        <v>894.712335</v>
      </c>
      <c r="M61" s="128">
        <v>0</v>
      </c>
      <c r="N61" s="129">
        <f t="shared" si="24"/>
        <v>181.24</v>
      </c>
      <c r="O61" s="128">
        <v>723.677965</v>
      </c>
      <c r="P61" s="129">
        <f t="shared" si="25"/>
        <v>0</v>
      </c>
      <c r="Q61" s="129">
        <f t="shared" si="26"/>
        <v>723.677965</v>
      </c>
      <c r="R61" s="129">
        <f t="shared" si="27"/>
        <v>894.712335</v>
      </c>
      <c r="S61" s="132">
        <f t="shared" si="28"/>
        <v>0</v>
      </c>
      <c r="T61" s="128">
        <v>0</v>
      </c>
      <c r="U61" s="128">
        <v>0</v>
      </c>
      <c r="V61" s="128">
        <v>0</v>
      </c>
      <c r="W61" s="132"/>
      <c r="X61" s="134">
        <v>171.03437</v>
      </c>
      <c r="Y61" s="134">
        <v>0</v>
      </c>
      <c r="Z61" s="129">
        <f t="shared" si="29"/>
        <v>0</v>
      </c>
      <c r="AA61" s="132">
        <f t="shared" si="30"/>
        <v>0</v>
      </c>
      <c r="AB61" s="134">
        <v>0</v>
      </c>
      <c r="AC61" s="134">
        <v>0</v>
      </c>
      <c r="AD61" s="128">
        <v>0</v>
      </c>
      <c r="AE61" s="128">
        <v>0</v>
      </c>
      <c r="AF61" s="128">
        <v>0</v>
      </c>
      <c r="AG61" s="128">
        <v>0</v>
      </c>
      <c r="AH61" s="132">
        <f t="shared" si="31"/>
        <v>0</v>
      </c>
      <c r="AI61" s="128">
        <v>0</v>
      </c>
      <c r="AJ61" s="134">
        <v>0</v>
      </c>
      <c r="AK61" s="134">
        <v>0</v>
      </c>
      <c r="AL61" s="129">
        <f t="shared" si="32"/>
        <v>90.62</v>
      </c>
      <c r="AM61" s="129">
        <f t="shared" si="33"/>
        <v>0</v>
      </c>
      <c r="AN61" s="129">
        <f t="shared" si="34"/>
        <v>0</v>
      </c>
      <c r="AO61" s="129">
        <f t="shared" si="35"/>
        <v>0</v>
      </c>
      <c r="AP61" s="129">
        <f t="shared" si="36"/>
        <v>0</v>
      </c>
      <c r="AQ61" s="129">
        <f t="shared" si="37"/>
        <v>0</v>
      </c>
      <c r="AR61" s="129">
        <f t="shared" si="38"/>
        <v>0</v>
      </c>
      <c r="AS61" s="129">
        <f t="shared" si="39"/>
        <v>0.241653333333333</v>
      </c>
      <c r="AT61" s="132">
        <v>0</v>
      </c>
      <c r="AU61" s="133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32"/>
      <c r="BK61" s="132" t="s">
        <v>102</v>
      </c>
    </row>
    <row r="62" ht="22.5" customHeight="1" spans="1:63">
      <c r="A62" s="126">
        <v>57</v>
      </c>
      <c r="B62" s="127" t="s">
        <v>292</v>
      </c>
      <c r="C62" s="127" t="s">
        <v>121</v>
      </c>
      <c r="D62" s="127" t="s">
        <v>331</v>
      </c>
      <c r="E62" s="134">
        <v>1119.67</v>
      </c>
      <c r="F62" s="129">
        <f t="shared" si="20"/>
        <v>6.48064378254307</v>
      </c>
      <c r="G62" s="129">
        <f t="shared" si="21"/>
        <v>7256.182424</v>
      </c>
      <c r="H62" s="130">
        <v>4</v>
      </c>
      <c r="I62" s="131"/>
      <c r="J62" s="131" t="s">
        <v>256</v>
      </c>
      <c r="K62" s="129">
        <f t="shared" si="22"/>
        <v>6786.893969</v>
      </c>
      <c r="L62" s="129">
        <f t="shared" si="23"/>
        <v>6786.893969</v>
      </c>
      <c r="M62" s="128">
        <v>0</v>
      </c>
      <c r="N62" s="129">
        <f t="shared" si="24"/>
        <v>2239.34</v>
      </c>
      <c r="O62" s="128">
        <v>5950.450706</v>
      </c>
      <c r="P62" s="129">
        <f t="shared" si="25"/>
        <v>0</v>
      </c>
      <c r="Q62" s="129">
        <f t="shared" si="26"/>
        <v>5950.450706</v>
      </c>
      <c r="R62" s="129">
        <f t="shared" si="27"/>
        <v>6786.893969</v>
      </c>
      <c r="S62" s="132">
        <f t="shared" si="28"/>
        <v>0</v>
      </c>
      <c r="T62" s="128">
        <v>0</v>
      </c>
      <c r="U62" s="128">
        <v>0</v>
      </c>
      <c r="V62" s="128">
        <v>0</v>
      </c>
      <c r="W62" s="132"/>
      <c r="X62" s="134">
        <v>464.146667</v>
      </c>
      <c r="Y62" s="134">
        <v>186.148298</v>
      </c>
      <c r="Z62" s="129">
        <f t="shared" si="29"/>
        <v>372.296596</v>
      </c>
      <c r="AA62" s="132">
        <f t="shared" si="30"/>
        <v>0</v>
      </c>
      <c r="AB62" s="134">
        <v>0</v>
      </c>
      <c r="AC62" s="134">
        <v>0</v>
      </c>
      <c r="AD62" s="128">
        <v>0</v>
      </c>
      <c r="AE62" s="128">
        <v>0</v>
      </c>
      <c r="AF62" s="128">
        <v>0</v>
      </c>
      <c r="AG62" s="128">
        <v>0</v>
      </c>
      <c r="AH62" s="132">
        <f t="shared" si="31"/>
        <v>469.288455</v>
      </c>
      <c r="AI62" s="128">
        <v>0</v>
      </c>
      <c r="AJ62" s="134">
        <v>0</v>
      </c>
      <c r="AK62" s="134">
        <v>469.288455</v>
      </c>
      <c r="AL62" s="129">
        <f t="shared" si="32"/>
        <v>1119.67</v>
      </c>
      <c r="AM62" s="129">
        <f t="shared" si="33"/>
        <v>0</v>
      </c>
      <c r="AN62" s="129">
        <f t="shared" si="34"/>
        <v>0</v>
      </c>
      <c r="AO62" s="129">
        <f t="shared" si="35"/>
        <v>0</v>
      </c>
      <c r="AP62" s="129">
        <f t="shared" si="36"/>
        <v>0</v>
      </c>
      <c r="AQ62" s="129">
        <f t="shared" si="37"/>
        <v>0</v>
      </c>
      <c r="AR62" s="129">
        <f t="shared" si="38"/>
        <v>0</v>
      </c>
      <c r="AS62" s="129">
        <f t="shared" si="39"/>
        <v>0</v>
      </c>
      <c r="AT62" s="132">
        <v>0</v>
      </c>
      <c r="AU62" s="133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32"/>
      <c r="BK62" s="132" t="s">
        <v>102</v>
      </c>
    </row>
    <row r="63" ht="22.5" customHeight="1" spans="1:63">
      <c r="A63" s="126">
        <v>58</v>
      </c>
      <c r="B63" s="127" t="s">
        <v>332</v>
      </c>
      <c r="C63" s="127" t="s">
        <v>121</v>
      </c>
      <c r="D63" s="127" t="s">
        <v>117</v>
      </c>
      <c r="E63" s="134">
        <v>140.64</v>
      </c>
      <c r="F63" s="129">
        <f t="shared" si="20"/>
        <v>5.83179584044369</v>
      </c>
      <c r="G63" s="129">
        <f t="shared" si="21"/>
        <v>820.183767</v>
      </c>
      <c r="H63" s="130">
        <v>4</v>
      </c>
      <c r="I63" s="131"/>
      <c r="J63" s="131" t="s">
        <v>256</v>
      </c>
      <c r="K63" s="129">
        <f t="shared" si="22"/>
        <v>820.183767</v>
      </c>
      <c r="L63" s="129">
        <f t="shared" si="23"/>
        <v>820.183767</v>
      </c>
      <c r="M63" s="128">
        <v>0</v>
      </c>
      <c r="N63" s="129">
        <f t="shared" si="24"/>
        <v>281.28</v>
      </c>
      <c r="O63" s="128">
        <v>820.183767</v>
      </c>
      <c r="P63" s="129">
        <f t="shared" si="25"/>
        <v>0</v>
      </c>
      <c r="Q63" s="129">
        <f t="shared" si="26"/>
        <v>820.183767</v>
      </c>
      <c r="R63" s="129">
        <f t="shared" si="27"/>
        <v>820.183767</v>
      </c>
      <c r="S63" s="132">
        <f t="shared" si="28"/>
        <v>0</v>
      </c>
      <c r="T63" s="128">
        <v>0</v>
      </c>
      <c r="U63" s="128">
        <v>0</v>
      </c>
      <c r="V63" s="128">
        <v>0</v>
      </c>
      <c r="W63" s="132"/>
      <c r="X63" s="134">
        <v>0</v>
      </c>
      <c r="Y63" s="134">
        <v>0</v>
      </c>
      <c r="Z63" s="129">
        <f t="shared" si="29"/>
        <v>0</v>
      </c>
      <c r="AA63" s="132">
        <f t="shared" si="30"/>
        <v>0</v>
      </c>
      <c r="AB63" s="134">
        <v>0</v>
      </c>
      <c r="AC63" s="134">
        <v>0</v>
      </c>
      <c r="AD63" s="128">
        <v>0</v>
      </c>
      <c r="AE63" s="128">
        <v>0</v>
      </c>
      <c r="AF63" s="128">
        <v>0</v>
      </c>
      <c r="AG63" s="128">
        <v>0</v>
      </c>
      <c r="AH63" s="132">
        <f t="shared" si="31"/>
        <v>0</v>
      </c>
      <c r="AI63" s="128">
        <v>0</v>
      </c>
      <c r="AJ63" s="134">
        <v>0</v>
      </c>
      <c r="AK63" s="134">
        <v>0</v>
      </c>
      <c r="AL63" s="129">
        <f t="shared" si="32"/>
        <v>140.64</v>
      </c>
      <c r="AM63" s="129">
        <f t="shared" si="33"/>
        <v>0</v>
      </c>
      <c r="AN63" s="129">
        <f t="shared" si="34"/>
        <v>0</v>
      </c>
      <c r="AO63" s="129">
        <f t="shared" si="35"/>
        <v>0</v>
      </c>
      <c r="AP63" s="129">
        <f t="shared" si="36"/>
        <v>0</v>
      </c>
      <c r="AQ63" s="129">
        <f t="shared" si="37"/>
        <v>0</v>
      </c>
      <c r="AR63" s="129">
        <f t="shared" si="38"/>
        <v>0</v>
      </c>
      <c r="AS63" s="129">
        <f t="shared" si="39"/>
        <v>0</v>
      </c>
      <c r="AT63" s="132">
        <v>0</v>
      </c>
      <c r="AU63" s="133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32"/>
      <c r="BK63" s="132" t="s">
        <v>102</v>
      </c>
    </row>
    <row r="64" ht="22.5" customHeight="1" spans="1:63">
      <c r="A64" s="126">
        <v>59</v>
      </c>
      <c r="B64" s="127" t="s">
        <v>333</v>
      </c>
      <c r="C64" s="127" t="s">
        <v>262</v>
      </c>
      <c r="D64" s="127" t="s">
        <v>117</v>
      </c>
      <c r="E64" s="134">
        <v>119.96</v>
      </c>
      <c r="F64" s="129">
        <f t="shared" si="20"/>
        <v>10.8500795848616</v>
      </c>
      <c r="G64" s="129">
        <f t="shared" si="21"/>
        <v>1301.575547</v>
      </c>
      <c r="H64" s="130">
        <v>4</v>
      </c>
      <c r="I64" s="131"/>
      <c r="J64" s="131" t="s">
        <v>256</v>
      </c>
      <c r="K64" s="129">
        <f t="shared" si="22"/>
        <v>1301.575547</v>
      </c>
      <c r="L64" s="129">
        <f t="shared" si="23"/>
        <v>1301.575547</v>
      </c>
      <c r="M64" s="128">
        <v>0</v>
      </c>
      <c r="N64" s="129">
        <f t="shared" si="24"/>
        <v>239.92</v>
      </c>
      <c r="O64" s="128">
        <v>480.306529</v>
      </c>
      <c r="P64" s="129">
        <f t="shared" si="25"/>
        <v>0</v>
      </c>
      <c r="Q64" s="129">
        <f t="shared" si="26"/>
        <v>480.306529</v>
      </c>
      <c r="R64" s="129">
        <f t="shared" si="27"/>
        <v>1301.575547</v>
      </c>
      <c r="S64" s="132">
        <f t="shared" si="28"/>
        <v>0</v>
      </c>
      <c r="T64" s="128">
        <v>0</v>
      </c>
      <c r="U64" s="128">
        <v>0</v>
      </c>
      <c r="V64" s="128">
        <v>0</v>
      </c>
      <c r="W64" s="132"/>
      <c r="X64" s="134">
        <v>821.269018</v>
      </c>
      <c r="Y64" s="134">
        <v>0</v>
      </c>
      <c r="Z64" s="129">
        <f t="shared" si="29"/>
        <v>0</v>
      </c>
      <c r="AA64" s="132">
        <f t="shared" si="30"/>
        <v>0</v>
      </c>
      <c r="AB64" s="134">
        <v>0</v>
      </c>
      <c r="AC64" s="134">
        <v>0</v>
      </c>
      <c r="AD64" s="128">
        <v>0</v>
      </c>
      <c r="AE64" s="128">
        <v>0</v>
      </c>
      <c r="AF64" s="128">
        <v>0</v>
      </c>
      <c r="AG64" s="128">
        <v>0</v>
      </c>
      <c r="AH64" s="132">
        <f t="shared" si="31"/>
        <v>0</v>
      </c>
      <c r="AI64" s="128">
        <v>0</v>
      </c>
      <c r="AJ64" s="134">
        <v>0</v>
      </c>
      <c r="AK64" s="134">
        <v>0</v>
      </c>
      <c r="AL64" s="129">
        <f t="shared" si="32"/>
        <v>119.96</v>
      </c>
      <c r="AM64" s="129">
        <f t="shared" si="33"/>
        <v>0</v>
      </c>
      <c r="AN64" s="129">
        <f t="shared" si="34"/>
        <v>0</v>
      </c>
      <c r="AO64" s="129">
        <f t="shared" si="35"/>
        <v>0</v>
      </c>
      <c r="AP64" s="129">
        <f t="shared" si="36"/>
        <v>0</v>
      </c>
      <c r="AQ64" s="129">
        <f t="shared" si="37"/>
        <v>0</v>
      </c>
      <c r="AR64" s="129">
        <f t="shared" si="38"/>
        <v>0</v>
      </c>
      <c r="AS64" s="129">
        <f t="shared" si="39"/>
        <v>0.319893333333333</v>
      </c>
      <c r="AT64" s="132">
        <v>0</v>
      </c>
      <c r="AU64" s="133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32"/>
      <c r="BK64" s="132" t="s">
        <v>102</v>
      </c>
    </row>
    <row r="65" ht="22.5" customHeight="1" spans="1:63">
      <c r="A65" s="126">
        <v>60</v>
      </c>
      <c r="B65" s="127" t="s">
        <v>334</v>
      </c>
      <c r="C65" s="127" t="s">
        <v>121</v>
      </c>
      <c r="D65" s="127" t="s">
        <v>335</v>
      </c>
      <c r="E65" s="134">
        <v>80.29</v>
      </c>
      <c r="F65" s="129">
        <f t="shared" si="20"/>
        <v>6.0427026279736</v>
      </c>
      <c r="G65" s="129">
        <f t="shared" si="21"/>
        <v>485.168594</v>
      </c>
      <c r="H65" s="130">
        <v>4</v>
      </c>
      <c r="I65" s="131"/>
      <c r="J65" s="131" t="s">
        <v>256</v>
      </c>
      <c r="K65" s="129">
        <f t="shared" si="22"/>
        <v>485.168594</v>
      </c>
      <c r="L65" s="129">
        <f t="shared" si="23"/>
        <v>485.168594</v>
      </c>
      <c r="M65" s="128">
        <v>0</v>
      </c>
      <c r="N65" s="129">
        <f t="shared" si="24"/>
        <v>160.58</v>
      </c>
      <c r="O65" s="128">
        <v>347.886623</v>
      </c>
      <c r="P65" s="129">
        <f t="shared" si="25"/>
        <v>0</v>
      </c>
      <c r="Q65" s="129">
        <f t="shared" si="26"/>
        <v>347.886623</v>
      </c>
      <c r="R65" s="129">
        <f t="shared" si="27"/>
        <v>485.168594</v>
      </c>
      <c r="S65" s="132">
        <f t="shared" si="28"/>
        <v>0</v>
      </c>
      <c r="T65" s="128">
        <v>0</v>
      </c>
      <c r="U65" s="128">
        <v>0</v>
      </c>
      <c r="V65" s="128">
        <v>0</v>
      </c>
      <c r="W65" s="132"/>
      <c r="X65" s="134">
        <v>137.281971</v>
      </c>
      <c r="Y65" s="134">
        <v>0</v>
      </c>
      <c r="Z65" s="129">
        <f t="shared" si="29"/>
        <v>0</v>
      </c>
      <c r="AA65" s="132">
        <f t="shared" si="30"/>
        <v>0</v>
      </c>
      <c r="AB65" s="134">
        <v>0</v>
      </c>
      <c r="AC65" s="134">
        <v>0</v>
      </c>
      <c r="AD65" s="128">
        <v>0</v>
      </c>
      <c r="AE65" s="128">
        <v>0</v>
      </c>
      <c r="AF65" s="128">
        <v>0</v>
      </c>
      <c r="AG65" s="128">
        <v>0</v>
      </c>
      <c r="AH65" s="132">
        <f t="shared" si="31"/>
        <v>0</v>
      </c>
      <c r="AI65" s="128">
        <v>0</v>
      </c>
      <c r="AJ65" s="134">
        <v>0</v>
      </c>
      <c r="AK65" s="134">
        <v>0</v>
      </c>
      <c r="AL65" s="129">
        <f t="shared" si="32"/>
        <v>80.29</v>
      </c>
      <c r="AM65" s="129">
        <f t="shared" si="33"/>
        <v>0</v>
      </c>
      <c r="AN65" s="129">
        <f t="shared" si="34"/>
        <v>0</v>
      </c>
      <c r="AO65" s="129">
        <f t="shared" si="35"/>
        <v>0</v>
      </c>
      <c r="AP65" s="129">
        <f t="shared" si="36"/>
        <v>0</v>
      </c>
      <c r="AQ65" s="129">
        <f t="shared" si="37"/>
        <v>0</v>
      </c>
      <c r="AR65" s="129">
        <f t="shared" si="38"/>
        <v>0</v>
      </c>
      <c r="AS65" s="129">
        <f t="shared" si="39"/>
        <v>0</v>
      </c>
      <c r="AT65" s="132">
        <v>0</v>
      </c>
      <c r="AU65" s="133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32"/>
      <c r="BK65" s="132" t="s">
        <v>102</v>
      </c>
    </row>
    <row r="66" ht="22.5" customHeight="1" spans="1:63">
      <c r="A66" s="126">
        <v>61</v>
      </c>
      <c r="B66" s="127" t="s">
        <v>167</v>
      </c>
      <c r="C66" s="127" t="s">
        <v>117</v>
      </c>
      <c r="D66" s="127" t="s">
        <v>115</v>
      </c>
      <c r="E66" s="134">
        <v>867.36</v>
      </c>
      <c r="F66" s="129">
        <f t="shared" si="20"/>
        <v>12.4853618324571</v>
      </c>
      <c r="G66" s="129">
        <f t="shared" si="21"/>
        <v>10829.303439</v>
      </c>
      <c r="H66" s="130">
        <v>4</v>
      </c>
      <c r="I66" s="131"/>
      <c r="J66" s="131" t="s">
        <v>256</v>
      </c>
      <c r="K66" s="129">
        <f t="shared" si="22"/>
        <v>7783.925712</v>
      </c>
      <c r="L66" s="129">
        <f t="shared" si="23"/>
        <v>7783.925712</v>
      </c>
      <c r="M66" s="128">
        <v>0</v>
      </c>
      <c r="N66" s="129">
        <f t="shared" si="24"/>
        <v>1734.72</v>
      </c>
      <c r="O66" s="128">
        <v>6001.12069</v>
      </c>
      <c r="P66" s="129">
        <f t="shared" si="25"/>
        <v>0</v>
      </c>
      <c r="Q66" s="129">
        <f t="shared" si="26"/>
        <v>6001.12069</v>
      </c>
      <c r="R66" s="129">
        <f t="shared" si="27"/>
        <v>7783.925712</v>
      </c>
      <c r="S66" s="132">
        <f t="shared" si="28"/>
        <v>0</v>
      </c>
      <c r="T66" s="128">
        <v>0</v>
      </c>
      <c r="U66" s="128">
        <v>0</v>
      </c>
      <c r="V66" s="128">
        <v>0</v>
      </c>
      <c r="W66" s="132"/>
      <c r="X66" s="134">
        <v>1774.411186</v>
      </c>
      <c r="Y66" s="134">
        <v>4.196918</v>
      </c>
      <c r="Z66" s="129">
        <f t="shared" si="29"/>
        <v>8.393836</v>
      </c>
      <c r="AA66" s="132">
        <f t="shared" si="30"/>
        <v>25.265708</v>
      </c>
      <c r="AB66" s="134">
        <v>25.265708</v>
      </c>
      <c r="AC66" s="134">
        <v>0</v>
      </c>
      <c r="AD66" s="128">
        <v>0</v>
      </c>
      <c r="AE66" s="128">
        <v>0</v>
      </c>
      <c r="AF66" s="128">
        <v>0</v>
      </c>
      <c r="AG66" s="128">
        <v>0</v>
      </c>
      <c r="AH66" s="132">
        <f t="shared" si="31"/>
        <v>3045.377727</v>
      </c>
      <c r="AI66" s="128">
        <v>0</v>
      </c>
      <c r="AJ66" s="134">
        <v>0</v>
      </c>
      <c r="AK66" s="134">
        <v>3045.377727</v>
      </c>
      <c r="AL66" s="129">
        <f t="shared" si="32"/>
        <v>867.36</v>
      </c>
      <c r="AM66" s="129">
        <f t="shared" si="33"/>
        <v>0</v>
      </c>
      <c r="AN66" s="129">
        <f t="shared" si="34"/>
        <v>0</v>
      </c>
      <c r="AO66" s="129">
        <f t="shared" si="35"/>
        <v>0</v>
      </c>
      <c r="AP66" s="129">
        <f t="shared" si="36"/>
        <v>0</v>
      </c>
      <c r="AQ66" s="129">
        <f t="shared" si="37"/>
        <v>0</v>
      </c>
      <c r="AR66" s="129">
        <f t="shared" si="38"/>
        <v>0</v>
      </c>
      <c r="AS66" s="129">
        <f t="shared" si="39"/>
        <v>2.31296</v>
      </c>
      <c r="AT66" s="132">
        <v>0</v>
      </c>
      <c r="AU66" s="133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32"/>
      <c r="BK66" s="132" t="s">
        <v>102</v>
      </c>
    </row>
    <row r="67" ht="22.5" customHeight="1" spans="1:63">
      <c r="A67" s="126">
        <v>62</v>
      </c>
      <c r="B67" s="127" t="s">
        <v>336</v>
      </c>
      <c r="C67" s="127" t="s">
        <v>337</v>
      </c>
      <c r="D67" s="127" t="s">
        <v>167</v>
      </c>
      <c r="E67" s="134">
        <v>73.52</v>
      </c>
      <c r="F67" s="129">
        <f t="shared" si="20"/>
        <v>10.0444987486398</v>
      </c>
      <c r="G67" s="129">
        <f t="shared" si="21"/>
        <v>738.471548</v>
      </c>
      <c r="H67" s="130">
        <v>4</v>
      </c>
      <c r="I67" s="131"/>
      <c r="J67" s="131" t="s">
        <v>256</v>
      </c>
      <c r="K67" s="129">
        <f t="shared" si="22"/>
        <v>738.471548</v>
      </c>
      <c r="L67" s="129">
        <f t="shared" si="23"/>
        <v>738.471548</v>
      </c>
      <c r="M67" s="128">
        <v>0</v>
      </c>
      <c r="N67" s="129">
        <f t="shared" si="24"/>
        <v>147.04</v>
      </c>
      <c r="O67" s="128">
        <v>420.728915</v>
      </c>
      <c r="P67" s="129">
        <f t="shared" si="25"/>
        <v>0</v>
      </c>
      <c r="Q67" s="129">
        <f t="shared" si="26"/>
        <v>420.728915</v>
      </c>
      <c r="R67" s="129">
        <f t="shared" si="27"/>
        <v>738.471548</v>
      </c>
      <c r="S67" s="132">
        <f t="shared" si="28"/>
        <v>0</v>
      </c>
      <c r="T67" s="128">
        <v>0</v>
      </c>
      <c r="U67" s="128">
        <v>0</v>
      </c>
      <c r="V67" s="128">
        <v>0</v>
      </c>
      <c r="W67" s="132"/>
      <c r="X67" s="134">
        <v>317.742633</v>
      </c>
      <c r="Y67" s="134">
        <v>0</v>
      </c>
      <c r="Z67" s="129">
        <f t="shared" si="29"/>
        <v>0</v>
      </c>
      <c r="AA67" s="132">
        <f t="shared" si="30"/>
        <v>0</v>
      </c>
      <c r="AB67" s="134">
        <v>0</v>
      </c>
      <c r="AC67" s="134">
        <v>0</v>
      </c>
      <c r="AD67" s="128">
        <v>0</v>
      </c>
      <c r="AE67" s="128">
        <v>0</v>
      </c>
      <c r="AF67" s="128">
        <v>0</v>
      </c>
      <c r="AG67" s="128">
        <v>0</v>
      </c>
      <c r="AH67" s="132">
        <f t="shared" si="31"/>
        <v>0</v>
      </c>
      <c r="AI67" s="128">
        <v>0</v>
      </c>
      <c r="AJ67" s="134">
        <v>0</v>
      </c>
      <c r="AK67" s="134">
        <v>0</v>
      </c>
      <c r="AL67" s="129">
        <f t="shared" si="32"/>
        <v>73.52</v>
      </c>
      <c r="AM67" s="129">
        <f t="shared" si="33"/>
        <v>0</v>
      </c>
      <c r="AN67" s="129">
        <f t="shared" si="34"/>
        <v>0</v>
      </c>
      <c r="AO67" s="129">
        <f t="shared" si="35"/>
        <v>0</v>
      </c>
      <c r="AP67" s="129">
        <f t="shared" si="36"/>
        <v>0</v>
      </c>
      <c r="AQ67" s="129">
        <f t="shared" si="37"/>
        <v>0</v>
      </c>
      <c r="AR67" s="129">
        <f t="shared" si="38"/>
        <v>0</v>
      </c>
      <c r="AS67" s="129">
        <f t="shared" si="39"/>
        <v>0.196053333333333</v>
      </c>
      <c r="AT67" s="132">
        <v>0</v>
      </c>
      <c r="AU67" s="133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32"/>
      <c r="BK67" s="132" t="s">
        <v>102</v>
      </c>
    </row>
    <row r="68" s="111" customFormat="1" ht="22.5" customHeight="1" spans="1:63">
      <c r="A68" s="126">
        <v>63</v>
      </c>
      <c r="B68" s="127" t="s">
        <v>338</v>
      </c>
      <c r="C68" s="127" t="s">
        <v>132</v>
      </c>
      <c r="D68" s="127" t="s">
        <v>167</v>
      </c>
      <c r="E68" s="134">
        <v>178.25</v>
      </c>
      <c r="F68" s="129">
        <f t="shared" si="20"/>
        <v>5.54885155119215</v>
      </c>
      <c r="G68" s="129">
        <f t="shared" si="21"/>
        <v>989.082789</v>
      </c>
      <c r="H68" s="130">
        <v>4</v>
      </c>
      <c r="I68" s="131"/>
      <c r="J68" s="131" t="s">
        <v>256</v>
      </c>
      <c r="K68" s="129">
        <f t="shared" si="22"/>
        <v>742.121826</v>
      </c>
      <c r="L68" s="129">
        <f t="shared" si="23"/>
        <v>742.121826</v>
      </c>
      <c r="M68" s="128">
        <v>0</v>
      </c>
      <c r="N68" s="129">
        <f t="shared" si="24"/>
        <v>356.5</v>
      </c>
      <c r="O68" s="128">
        <v>667.640541</v>
      </c>
      <c r="P68" s="129">
        <f t="shared" si="25"/>
        <v>0</v>
      </c>
      <c r="Q68" s="129">
        <f t="shared" si="26"/>
        <v>667.640541</v>
      </c>
      <c r="R68" s="129">
        <f t="shared" si="27"/>
        <v>742.121826</v>
      </c>
      <c r="S68" s="132">
        <f t="shared" si="28"/>
        <v>0</v>
      </c>
      <c r="T68" s="128">
        <v>0</v>
      </c>
      <c r="U68" s="128">
        <v>0</v>
      </c>
      <c r="V68" s="128">
        <v>0</v>
      </c>
      <c r="W68" s="132"/>
      <c r="X68" s="134">
        <v>74.481285</v>
      </c>
      <c r="Y68" s="134">
        <v>0</v>
      </c>
      <c r="Z68" s="129">
        <f t="shared" si="29"/>
        <v>0</v>
      </c>
      <c r="AA68" s="132">
        <f t="shared" si="30"/>
        <v>0</v>
      </c>
      <c r="AB68" s="134">
        <v>0</v>
      </c>
      <c r="AC68" s="134">
        <v>0</v>
      </c>
      <c r="AD68" s="128">
        <v>0</v>
      </c>
      <c r="AE68" s="128">
        <v>0</v>
      </c>
      <c r="AF68" s="128">
        <v>0</v>
      </c>
      <c r="AG68" s="128">
        <v>0</v>
      </c>
      <c r="AH68" s="132">
        <f t="shared" si="31"/>
        <v>246.960963</v>
      </c>
      <c r="AI68" s="128">
        <v>0</v>
      </c>
      <c r="AJ68" s="134">
        <v>0</v>
      </c>
      <c r="AK68" s="134">
        <v>246.960963</v>
      </c>
      <c r="AL68" s="129">
        <f t="shared" si="32"/>
        <v>178.25</v>
      </c>
      <c r="AM68" s="129">
        <f t="shared" si="33"/>
        <v>0</v>
      </c>
      <c r="AN68" s="129">
        <f t="shared" si="34"/>
        <v>0</v>
      </c>
      <c r="AO68" s="129">
        <f t="shared" si="35"/>
        <v>0</v>
      </c>
      <c r="AP68" s="129">
        <f t="shared" si="36"/>
        <v>0</v>
      </c>
      <c r="AQ68" s="129">
        <f t="shared" si="37"/>
        <v>0</v>
      </c>
      <c r="AR68" s="129">
        <f t="shared" si="38"/>
        <v>0</v>
      </c>
      <c r="AS68" s="129">
        <f t="shared" si="39"/>
        <v>0</v>
      </c>
      <c r="AT68" s="132">
        <v>0</v>
      </c>
      <c r="AU68" s="133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32"/>
      <c r="BK68" s="132" t="s">
        <v>102</v>
      </c>
    </row>
    <row r="69" ht="22.5" customHeight="1" spans="1:63">
      <c r="A69" s="126">
        <v>64</v>
      </c>
      <c r="B69" s="127" t="s">
        <v>339</v>
      </c>
      <c r="C69" s="127" t="s">
        <v>340</v>
      </c>
      <c r="D69" s="127" t="s">
        <v>341</v>
      </c>
      <c r="E69" s="134">
        <v>236.89</v>
      </c>
      <c r="F69" s="129">
        <f t="shared" si="20"/>
        <v>15.8532966271265</v>
      </c>
      <c r="G69" s="129">
        <f t="shared" si="21"/>
        <v>3755.487438</v>
      </c>
      <c r="H69" s="130">
        <v>4</v>
      </c>
      <c r="I69" s="131"/>
      <c r="J69" s="131" t="s">
        <v>256</v>
      </c>
      <c r="K69" s="129">
        <f t="shared" si="22"/>
        <v>1828.321928</v>
      </c>
      <c r="L69" s="129">
        <f t="shared" si="23"/>
        <v>1828.321928</v>
      </c>
      <c r="M69" s="128">
        <v>0</v>
      </c>
      <c r="N69" s="129">
        <f t="shared" si="24"/>
        <v>473.78</v>
      </c>
      <c r="O69" s="128">
        <v>863.946549</v>
      </c>
      <c r="P69" s="129">
        <f t="shared" si="25"/>
        <v>0</v>
      </c>
      <c r="Q69" s="129">
        <f t="shared" si="26"/>
        <v>863.946549</v>
      </c>
      <c r="R69" s="129">
        <f t="shared" si="27"/>
        <v>1828.321928</v>
      </c>
      <c r="S69" s="132">
        <f t="shared" si="28"/>
        <v>0</v>
      </c>
      <c r="T69" s="128">
        <v>0</v>
      </c>
      <c r="U69" s="128">
        <v>0</v>
      </c>
      <c r="V69" s="128">
        <v>0</v>
      </c>
      <c r="W69" s="132"/>
      <c r="X69" s="134">
        <v>964.375379</v>
      </c>
      <c r="Y69" s="134">
        <v>0</v>
      </c>
      <c r="Z69" s="129">
        <f t="shared" si="29"/>
        <v>0</v>
      </c>
      <c r="AA69" s="132">
        <f t="shared" si="30"/>
        <v>0</v>
      </c>
      <c r="AB69" s="134">
        <v>0</v>
      </c>
      <c r="AC69" s="134">
        <v>0</v>
      </c>
      <c r="AD69" s="128">
        <v>0</v>
      </c>
      <c r="AE69" s="128">
        <v>0</v>
      </c>
      <c r="AF69" s="128">
        <v>0</v>
      </c>
      <c r="AG69" s="128">
        <v>0</v>
      </c>
      <c r="AH69" s="132">
        <f t="shared" si="31"/>
        <v>1927.16551</v>
      </c>
      <c r="AI69" s="128">
        <v>0</v>
      </c>
      <c r="AJ69" s="134">
        <v>0</v>
      </c>
      <c r="AK69" s="134">
        <v>1927.16551</v>
      </c>
      <c r="AL69" s="129">
        <f t="shared" si="32"/>
        <v>236.89</v>
      </c>
      <c r="AM69" s="129">
        <f t="shared" si="33"/>
        <v>0</v>
      </c>
      <c r="AN69" s="129">
        <f t="shared" si="34"/>
        <v>0</v>
      </c>
      <c r="AO69" s="129">
        <f t="shared" si="35"/>
        <v>0</v>
      </c>
      <c r="AP69" s="129">
        <f t="shared" si="36"/>
        <v>0</v>
      </c>
      <c r="AQ69" s="129">
        <f t="shared" si="37"/>
        <v>0</v>
      </c>
      <c r="AR69" s="129">
        <f t="shared" si="38"/>
        <v>0</v>
      </c>
      <c r="AS69" s="129">
        <f t="shared" si="39"/>
        <v>0.631706666666667</v>
      </c>
      <c r="AT69" s="132">
        <v>0</v>
      </c>
      <c r="AU69" s="133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32"/>
      <c r="BK69" s="132" t="s">
        <v>102</v>
      </c>
    </row>
    <row r="70" ht="22.5" customHeight="1" spans="1:63">
      <c r="A70" s="126">
        <v>65</v>
      </c>
      <c r="B70" s="127" t="s">
        <v>342</v>
      </c>
      <c r="C70" s="127" t="s">
        <v>343</v>
      </c>
      <c r="D70" s="127" t="s">
        <v>340</v>
      </c>
      <c r="E70" s="134">
        <v>60.97</v>
      </c>
      <c r="F70" s="129">
        <f t="shared" si="20"/>
        <v>2.66330431359685</v>
      </c>
      <c r="G70" s="129">
        <f t="shared" si="21"/>
        <v>162.381664</v>
      </c>
      <c r="H70" s="130">
        <v>4</v>
      </c>
      <c r="I70" s="131"/>
      <c r="J70" s="131" t="s">
        <v>256</v>
      </c>
      <c r="K70" s="129">
        <f t="shared" si="22"/>
        <v>162.381664</v>
      </c>
      <c r="L70" s="129">
        <f t="shared" si="23"/>
        <v>162.381664</v>
      </c>
      <c r="M70" s="128">
        <v>0</v>
      </c>
      <c r="N70" s="129">
        <f t="shared" si="24"/>
        <v>121.94</v>
      </c>
      <c r="O70" s="128">
        <v>162.381664</v>
      </c>
      <c r="P70" s="129">
        <f t="shared" si="25"/>
        <v>0</v>
      </c>
      <c r="Q70" s="129">
        <f t="shared" si="26"/>
        <v>162.381664</v>
      </c>
      <c r="R70" s="129">
        <f t="shared" si="27"/>
        <v>162.381664</v>
      </c>
      <c r="S70" s="132">
        <f t="shared" si="28"/>
        <v>0</v>
      </c>
      <c r="T70" s="128">
        <v>0</v>
      </c>
      <c r="U70" s="128">
        <v>0</v>
      </c>
      <c r="V70" s="128">
        <v>0</v>
      </c>
      <c r="W70" s="132"/>
      <c r="X70" s="134">
        <v>0</v>
      </c>
      <c r="Y70" s="134">
        <v>0</v>
      </c>
      <c r="Z70" s="129">
        <f t="shared" si="29"/>
        <v>0</v>
      </c>
      <c r="AA70" s="132">
        <f t="shared" si="30"/>
        <v>0</v>
      </c>
      <c r="AB70" s="134">
        <v>0</v>
      </c>
      <c r="AC70" s="134">
        <v>0</v>
      </c>
      <c r="AD70" s="128">
        <v>0</v>
      </c>
      <c r="AE70" s="128">
        <v>0</v>
      </c>
      <c r="AF70" s="128">
        <v>0</v>
      </c>
      <c r="AG70" s="128">
        <v>0</v>
      </c>
      <c r="AH70" s="132">
        <f t="shared" si="31"/>
        <v>0</v>
      </c>
      <c r="AI70" s="128">
        <v>0</v>
      </c>
      <c r="AJ70" s="134">
        <v>0</v>
      </c>
      <c r="AK70" s="134">
        <v>0</v>
      </c>
      <c r="AL70" s="129">
        <f t="shared" si="32"/>
        <v>60.97</v>
      </c>
      <c r="AM70" s="129">
        <f t="shared" si="33"/>
        <v>0</v>
      </c>
      <c r="AN70" s="129">
        <f t="shared" si="34"/>
        <v>0</v>
      </c>
      <c r="AO70" s="129">
        <f t="shared" si="35"/>
        <v>0</v>
      </c>
      <c r="AP70" s="129">
        <f t="shared" si="36"/>
        <v>0</v>
      </c>
      <c r="AQ70" s="129">
        <f t="shared" si="37"/>
        <v>0</v>
      </c>
      <c r="AR70" s="129">
        <f t="shared" si="38"/>
        <v>0</v>
      </c>
      <c r="AS70" s="129">
        <f t="shared" si="39"/>
        <v>0</v>
      </c>
      <c r="AT70" s="132">
        <v>0</v>
      </c>
      <c r="AU70" s="133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32"/>
      <c r="BK70" s="132" t="s">
        <v>102</v>
      </c>
    </row>
    <row r="71" ht="22.5" customHeight="1" spans="1:63">
      <c r="A71" s="126">
        <v>66</v>
      </c>
      <c r="B71" s="127" t="s">
        <v>344</v>
      </c>
      <c r="C71" s="127" t="s">
        <v>345</v>
      </c>
      <c r="D71" s="127" t="s">
        <v>121</v>
      </c>
      <c r="E71" s="134">
        <v>195.79</v>
      </c>
      <c r="F71" s="129">
        <f t="shared" si="20"/>
        <v>8.78691925021707</v>
      </c>
      <c r="G71" s="129">
        <f t="shared" si="21"/>
        <v>1720.39092</v>
      </c>
      <c r="H71" s="130">
        <v>4</v>
      </c>
      <c r="I71" s="131"/>
      <c r="J71" s="131" t="s">
        <v>256</v>
      </c>
      <c r="K71" s="129">
        <f t="shared" si="22"/>
        <v>1597.533317</v>
      </c>
      <c r="L71" s="129">
        <f t="shared" si="23"/>
        <v>1597.533317</v>
      </c>
      <c r="M71" s="128">
        <v>0</v>
      </c>
      <c r="N71" s="129">
        <f t="shared" si="24"/>
        <v>391.58</v>
      </c>
      <c r="O71" s="128">
        <v>939.14984</v>
      </c>
      <c r="P71" s="129">
        <f t="shared" si="25"/>
        <v>0</v>
      </c>
      <c r="Q71" s="129">
        <f t="shared" si="26"/>
        <v>939.14984</v>
      </c>
      <c r="R71" s="129">
        <f t="shared" si="27"/>
        <v>1597.533317</v>
      </c>
      <c r="S71" s="132">
        <f t="shared" si="28"/>
        <v>0</v>
      </c>
      <c r="T71" s="128">
        <v>0</v>
      </c>
      <c r="U71" s="128">
        <v>0</v>
      </c>
      <c r="V71" s="128">
        <v>0</v>
      </c>
      <c r="W71" s="132"/>
      <c r="X71" s="134">
        <v>658.383477</v>
      </c>
      <c r="Y71" s="134">
        <v>0</v>
      </c>
      <c r="Z71" s="129">
        <f t="shared" si="29"/>
        <v>0</v>
      </c>
      <c r="AA71" s="132">
        <f t="shared" si="30"/>
        <v>0</v>
      </c>
      <c r="AB71" s="134">
        <v>0</v>
      </c>
      <c r="AC71" s="134">
        <v>0</v>
      </c>
      <c r="AD71" s="128">
        <v>0</v>
      </c>
      <c r="AE71" s="128">
        <v>0</v>
      </c>
      <c r="AF71" s="128">
        <v>0</v>
      </c>
      <c r="AG71" s="128">
        <v>0</v>
      </c>
      <c r="AH71" s="132">
        <f t="shared" si="31"/>
        <v>122.857603</v>
      </c>
      <c r="AI71" s="128">
        <v>0</v>
      </c>
      <c r="AJ71" s="134">
        <v>0</v>
      </c>
      <c r="AK71" s="134">
        <v>122.857603</v>
      </c>
      <c r="AL71" s="129">
        <f t="shared" si="32"/>
        <v>195.79</v>
      </c>
      <c r="AM71" s="129">
        <f t="shared" si="33"/>
        <v>0</v>
      </c>
      <c r="AN71" s="129">
        <f t="shared" si="34"/>
        <v>0</v>
      </c>
      <c r="AO71" s="129">
        <f t="shared" si="35"/>
        <v>0</v>
      </c>
      <c r="AP71" s="129">
        <f t="shared" si="36"/>
        <v>0</v>
      </c>
      <c r="AQ71" s="129">
        <f t="shared" si="37"/>
        <v>0</v>
      </c>
      <c r="AR71" s="129">
        <f t="shared" si="38"/>
        <v>0</v>
      </c>
      <c r="AS71" s="129">
        <f t="shared" si="39"/>
        <v>0.522106666666667</v>
      </c>
      <c r="AT71" s="132">
        <v>0</v>
      </c>
      <c r="AU71" s="133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32"/>
      <c r="BK71" s="132" t="s">
        <v>102</v>
      </c>
    </row>
    <row r="72" ht="22.5" customHeight="1" spans="1:63">
      <c r="A72" s="126">
        <v>67</v>
      </c>
      <c r="B72" s="127" t="s">
        <v>346</v>
      </c>
      <c r="C72" s="127" t="s">
        <v>347</v>
      </c>
      <c r="D72" s="127" t="s">
        <v>348</v>
      </c>
      <c r="E72" s="134">
        <v>144.67</v>
      </c>
      <c r="F72" s="129">
        <f t="shared" si="20"/>
        <v>11.3168798368701</v>
      </c>
      <c r="G72" s="129">
        <f t="shared" si="21"/>
        <v>1637.213006</v>
      </c>
      <c r="H72" s="130">
        <v>4</v>
      </c>
      <c r="I72" s="131"/>
      <c r="J72" s="131" t="s">
        <v>256</v>
      </c>
      <c r="K72" s="129">
        <f t="shared" si="22"/>
        <v>1637.213006</v>
      </c>
      <c r="L72" s="129">
        <f t="shared" si="23"/>
        <v>1637.213006</v>
      </c>
      <c r="M72" s="128">
        <v>0</v>
      </c>
      <c r="N72" s="129">
        <f t="shared" si="24"/>
        <v>289.34</v>
      </c>
      <c r="O72" s="128">
        <v>901.409167</v>
      </c>
      <c r="P72" s="129">
        <f t="shared" si="25"/>
        <v>0</v>
      </c>
      <c r="Q72" s="129">
        <f t="shared" si="26"/>
        <v>901.409167</v>
      </c>
      <c r="R72" s="129">
        <f t="shared" si="27"/>
        <v>1637.213006</v>
      </c>
      <c r="S72" s="132">
        <f t="shared" si="28"/>
        <v>0</v>
      </c>
      <c r="T72" s="128">
        <v>0</v>
      </c>
      <c r="U72" s="128">
        <v>0</v>
      </c>
      <c r="V72" s="128">
        <v>0</v>
      </c>
      <c r="W72" s="132"/>
      <c r="X72" s="134">
        <v>735.803839</v>
      </c>
      <c r="Y72" s="134">
        <v>0</v>
      </c>
      <c r="Z72" s="129">
        <f t="shared" si="29"/>
        <v>0</v>
      </c>
      <c r="AA72" s="132">
        <f t="shared" si="30"/>
        <v>0</v>
      </c>
      <c r="AB72" s="134">
        <v>0</v>
      </c>
      <c r="AC72" s="134">
        <v>0</v>
      </c>
      <c r="AD72" s="128">
        <v>0</v>
      </c>
      <c r="AE72" s="128">
        <v>0</v>
      </c>
      <c r="AF72" s="128">
        <v>0</v>
      </c>
      <c r="AG72" s="128">
        <v>0</v>
      </c>
      <c r="AH72" s="132">
        <f t="shared" si="31"/>
        <v>0</v>
      </c>
      <c r="AI72" s="128">
        <v>0</v>
      </c>
      <c r="AJ72" s="134">
        <v>0</v>
      </c>
      <c r="AK72" s="134">
        <v>0</v>
      </c>
      <c r="AL72" s="129">
        <f t="shared" si="32"/>
        <v>144.67</v>
      </c>
      <c r="AM72" s="129">
        <f t="shared" si="33"/>
        <v>0</v>
      </c>
      <c r="AN72" s="129">
        <f t="shared" si="34"/>
        <v>0</v>
      </c>
      <c r="AO72" s="129">
        <f t="shared" si="35"/>
        <v>0</v>
      </c>
      <c r="AP72" s="129">
        <f t="shared" si="36"/>
        <v>0</v>
      </c>
      <c r="AQ72" s="129">
        <f t="shared" si="37"/>
        <v>0</v>
      </c>
      <c r="AR72" s="129">
        <f t="shared" si="38"/>
        <v>0</v>
      </c>
      <c r="AS72" s="129">
        <f t="shared" si="39"/>
        <v>0.385786666666667</v>
      </c>
      <c r="AT72" s="132">
        <v>0</v>
      </c>
      <c r="AU72" s="133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32"/>
      <c r="BK72" s="132" t="s">
        <v>102</v>
      </c>
    </row>
    <row r="73" ht="22.5" customHeight="1" spans="1:63">
      <c r="A73" s="126">
        <v>68</v>
      </c>
      <c r="B73" s="127" t="s">
        <v>349</v>
      </c>
      <c r="C73" s="127" t="s">
        <v>350</v>
      </c>
      <c r="D73" s="127" t="s">
        <v>351</v>
      </c>
      <c r="E73" s="134">
        <v>263.26</v>
      </c>
      <c r="F73" s="129">
        <f t="shared" si="20"/>
        <v>10.8907664286257</v>
      </c>
      <c r="G73" s="129">
        <f t="shared" si="21"/>
        <v>2867.10317</v>
      </c>
      <c r="H73" s="130">
        <v>4</v>
      </c>
      <c r="I73" s="131"/>
      <c r="J73" s="131" t="s">
        <v>256</v>
      </c>
      <c r="K73" s="129">
        <f t="shared" si="22"/>
        <v>2867.10317</v>
      </c>
      <c r="L73" s="129">
        <f t="shared" si="23"/>
        <v>2867.10317</v>
      </c>
      <c r="M73" s="128">
        <v>0</v>
      </c>
      <c r="N73" s="129">
        <f t="shared" si="24"/>
        <v>526.52</v>
      </c>
      <c r="O73" s="128">
        <v>2867.10317</v>
      </c>
      <c r="P73" s="129">
        <f t="shared" si="25"/>
        <v>0</v>
      </c>
      <c r="Q73" s="129">
        <f t="shared" si="26"/>
        <v>2867.10317</v>
      </c>
      <c r="R73" s="129">
        <f t="shared" si="27"/>
        <v>2867.10317</v>
      </c>
      <c r="S73" s="132">
        <f t="shared" si="28"/>
        <v>0</v>
      </c>
      <c r="T73" s="128">
        <v>0</v>
      </c>
      <c r="U73" s="128">
        <v>0</v>
      </c>
      <c r="V73" s="128">
        <v>0</v>
      </c>
      <c r="W73" s="132"/>
      <c r="X73" s="134">
        <v>0</v>
      </c>
      <c r="Y73" s="134">
        <v>0</v>
      </c>
      <c r="Z73" s="129">
        <f t="shared" si="29"/>
        <v>0</v>
      </c>
      <c r="AA73" s="132">
        <f t="shared" si="30"/>
        <v>0</v>
      </c>
      <c r="AB73" s="134">
        <v>0</v>
      </c>
      <c r="AC73" s="134">
        <v>0</v>
      </c>
      <c r="AD73" s="128">
        <v>0</v>
      </c>
      <c r="AE73" s="128">
        <v>0</v>
      </c>
      <c r="AF73" s="128">
        <v>0</v>
      </c>
      <c r="AG73" s="128">
        <v>0</v>
      </c>
      <c r="AH73" s="132">
        <f t="shared" si="31"/>
        <v>0</v>
      </c>
      <c r="AI73" s="128">
        <v>0</v>
      </c>
      <c r="AJ73" s="134">
        <v>0</v>
      </c>
      <c r="AK73" s="134">
        <v>0</v>
      </c>
      <c r="AL73" s="129">
        <f t="shared" si="32"/>
        <v>263.26</v>
      </c>
      <c r="AM73" s="129">
        <f t="shared" si="33"/>
        <v>0</v>
      </c>
      <c r="AN73" s="129">
        <f t="shared" si="34"/>
        <v>0</v>
      </c>
      <c r="AO73" s="129">
        <f t="shared" si="35"/>
        <v>0</v>
      </c>
      <c r="AP73" s="129">
        <f t="shared" si="36"/>
        <v>0</v>
      </c>
      <c r="AQ73" s="129">
        <f t="shared" si="37"/>
        <v>0</v>
      </c>
      <c r="AR73" s="129">
        <f t="shared" si="38"/>
        <v>0</v>
      </c>
      <c r="AS73" s="129">
        <f t="shared" si="39"/>
        <v>0.702026666666667</v>
      </c>
      <c r="AT73" s="132">
        <v>0</v>
      </c>
      <c r="AU73" s="133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32"/>
      <c r="BK73" s="132" t="s">
        <v>102</v>
      </c>
    </row>
    <row r="74" ht="22.5" customHeight="1" spans="1:63">
      <c r="A74" s="126">
        <v>69</v>
      </c>
      <c r="B74" s="127" t="s">
        <v>352</v>
      </c>
      <c r="C74" s="127" t="s">
        <v>350</v>
      </c>
      <c r="D74" s="127" t="s">
        <v>351</v>
      </c>
      <c r="E74" s="134">
        <v>267.96</v>
      </c>
      <c r="F74" s="129">
        <f t="shared" si="20"/>
        <v>5.41532354082699</v>
      </c>
      <c r="G74" s="129">
        <f t="shared" si="21"/>
        <v>1451.090096</v>
      </c>
      <c r="H74" s="130">
        <v>4</v>
      </c>
      <c r="I74" s="131"/>
      <c r="J74" s="131" t="s">
        <v>256</v>
      </c>
      <c r="K74" s="129">
        <f t="shared" si="22"/>
        <v>1451.090096</v>
      </c>
      <c r="L74" s="129">
        <f t="shared" si="23"/>
        <v>1451.090096</v>
      </c>
      <c r="M74" s="128">
        <v>0</v>
      </c>
      <c r="N74" s="129">
        <f t="shared" si="24"/>
        <v>535.92</v>
      </c>
      <c r="O74" s="128">
        <v>1394.203852</v>
      </c>
      <c r="P74" s="129">
        <f t="shared" si="25"/>
        <v>0</v>
      </c>
      <c r="Q74" s="129">
        <f t="shared" si="26"/>
        <v>1394.203852</v>
      </c>
      <c r="R74" s="129">
        <f t="shared" si="27"/>
        <v>1451.090096</v>
      </c>
      <c r="S74" s="132">
        <f t="shared" si="28"/>
        <v>0</v>
      </c>
      <c r="T74" s="128">
        <v>0</v>
      </c>
      <c r="U74" s="128">
        <v>0</v>
      </c>
      <c r="V74" s="128">
        <v>0</v>
      </c>
      <c r="W74" s="132"/>
      <c r="X74" s="134">
        <v>56.886244</v>
      </c>
      <c r="Y74" s="134">
        <v>0</v>
      </c>
      <c r="Z74" s="129">
        <f t="shared" si="29"/>
        <v>0</v>
      </c>
      <c r="AA74" s="132">
        <f t="shared" si="30"/>
        <v>0</v>
      </c>
      <c r="AB74" s="134">
        <v>0</v>
      </c>
      <c r="AC74" s="134">
        <v>0</v>
      </c>
      <c r="AD74" s="128">
        <v>0</v>
      </c>
      <c r="AE74" s="128">
        <v>0</v>
      </c>
      <c r="AF74" s="128">
        <v>0</v>
      </c>
      <c r="AG74" s="128">
        <v>0</v>
      </c>
      <c r="AH74" s="132">
        <f t="shared" si="31"/>
        <v>0</v>
      </c>
      <c r="AI74" s="128">
        <v>0</v>
      </c>
      <c r="AJ74" s="134">
        <v>0</v>
      </c>
      <c r="AK74" s="134">
        <v>0</v>
      </c>
      <c r="AL74" s="129">
        <f t="shared" si="32"/>
        <v>267.96</v>
      </c>
      <c r="AM74" s="129">
        <f t="shared" si="33"/>
        <v>0</v>
      </c>
      <c r="AN74" s="129">
        <f t="shared" si="34"/>
        <v>0</v>
      </c>
      <c r="AO74" s="129">
        <f t="shared" si="35"/>
        <v>0</v>
      </c>
      <c r="AP74" s="129">
        <f t="shared" si="36"/>
        <v>0</v>
      </c>
      <c r="AQ74" s="129">
        <f t="shared" si="37"/>
        <v>0</v>
      </c>
      <c r="AR74" s="129">
        <f t="shared" si="38"/>
        <v>0</v>
      </c>
      <c r="AS74" s="129">
        <f t="shared" si="39"/>
        <v>0</v>
      </c>
      <c r="AT74" s="132">
        <v>0</v>
      </c>
      <c r="AU74" s="133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32"/>
      <c r="BK74" s="132" t="s">
        <v>102</v>
      </c>
    </row>
    <row r="75" ht="22.5" customHeight="1" spans="1:63">
      <c r="A75" s="126">
        <v>70</v>
      </c>
      <c r="B75" s="127" t="s">
        <v>353</v>
      </c>
      <c r="C75" s="127" t="s">
        <v>163</v>
      </c>
      <c r="D75" s="127" t="s">
        <v>168</v>
      </c>
      <c r="E75" s="134">
        <v>2007.55</v>
      </c>
      <c r="F75" s="129">
        <f t="shared" si="20"/>
        <v>9.17790355009838</v>
      </c>
      <c r="G75" s="129">
        <f t="shared" si="21"/>
        <v>18425.100272</v>
      </c>
      <c r="H75" s="130">
        <v>4</v>
      </c>
      <c r="I75" s="131"/>
      <c r="J75" s="131" t="s">
        <v>256</v>
      </c>
      <c r="K75" s="129">
        <f t="shared" si="22"/>
        <v>8426.858381</v>
      </c>
      <c r="L75" s="129">
        <f t="shared" si="23"/>
        <v>8426.858381</v>
      </c>
      <c r="M75" s="128">
        <v>0</v>
      </c>
      <c r="N75" s="129">
        <f t="shared" si="24"/>
        <v>4015.1</v>
      </c>
      <c r="O75" s="128">
        <v>8015.635189</v>
      </c>
      <c r="P75" s="129">
        <f t="shared" si="25"/>
        <v>0</v>
      </c>
      <c r="Q75" s="129">
        <f t="shared" si="26"/>
        <v>8015.635189</v>
      </c>
      <c r="R75" s="129">
        <f t="shared" si="27"/>
        <v>8426.858381</v>
      </c>
      <c r="S75" s="132">
        <f t="shared" si="28"/>
        <v>0</v>
      </c>
      <c r="T75" s="128">
        <v>0</v>
      </c>
      <c r="U75" s="128">
        <v>0</v>
      </c>
      <c r="V75" s="128">
        <v>0</v>
      </c>
      <c r="W75" s="132"/>
      <c r="X75" s="134">
        <v>370.529346</v>
      </c>
      <c r="Y75" s="134">
        <v>20.346923</v>
      </c>
      <c r="Z75" s="129">
        <f t="shared" si="29"/>
        <v>40.693846</v>
      </c>
      <c r="AA75" s="132">
        <f t="shared" si="30"/>
        <v>555.462692</v>
      </c>
      <c r="AB75" s="134">
        <v>0</v>
      </c>
      <c r="AC75" s="134">
        <v>0</v>
      </c>
      <c r="AD75" s="128">
        <v>0</v>
      </c>
      <c r="AE75" s="128">
        <v>555.462692</v>
      </c>
      <c r="AF75" s="128">
        <v>0</v>
      </c>
      <c r="AG75" s="128">
        <v>0</v>
      </c>
      <c r="AH75" s="132">
        <f t="shared" si="31"/>
        <v>9998.241891</v>
      </c>
      <c r="AI75" s="128">
        <v>0</v>
      </c>
      <c r="AJ75" s="134">
        <v>0</v>
      </c>
      <c r="AK75" s="134">
        <v>9998.241891</v>
      </c>
      <c r="AL75" s="129">
        <f t="shared" si="32"/>
        <v>2007.55</v>
      </c>
      <c r="AM75" s="129">
        <f t="shared" si="33"/>
        <v>0</v>
      </c>
      <c r="AN75" s="129">
        <f t="shared" si="34"/>
        <v>0</v>
      </c>
      <c r="AO75" s="129">
        <f t="shared" si="35"/>
        <v>0</v>
      </c>
      <c r="AP75" s="129">
        <f t="shared" si="36"/>
        <v>0</v>
      </c>
      <c r="AQ75" s="129">
        <f t="shared" si="37"/>
        <v>0</v>
      </c>
      <c r="AR75" s="129">
        <f t="shared" si="38"/>
        <v>0</v>
      </c>
      <c r="AS75" s="129">
        <f t="shared" si="39"/>
        <v>5.35346666666667</v>
      </c>
      <c r="AT75" s="132">
        <v>0</v>
      </c>
      <c r="AU75" s="133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32"/>
      <c r="BK75" s="132" t="s">
        <v>102</v>
      </c>
    </row>
    <row r="76" ht="22.5" customHeight="1" spans="1:63">
      <c r="A76" s="126">
        <v>71</v>
      </c>
      <c r="B76" s="127" t="s">
        <v>353</v>
      </c>
      <c r="C76" s="127" t="s">
        <v>168</v>
      </c>
      <c r="D76" s="127" t="s">
        <v>265</v>
      </c>
      <c r="E76" s="134">
        <v>82.57</v>
      </c>
      <c r="F76" s="129">
        <f t="shared" si="20"/>
        <v>24.3515324088652</v>
      </c>
      <c r="G76" s="129">
        <f t="shared" si="21"/>
        <v>2010.706031</v>
      </c>
      <c r="H76" s="130">
        <v>4</v>
      </c>
      <c r="I76" s="131"/>
      <c r="J76" s="131" t="s">
        <v>256</v>
      </c>
      <c r="K76" s="129">
        <f t="shared" si="22"/>
        <v>483.255772</v>
      </c>
      <c r="L76" s="129">
        <f t="shared" si="23"/>
        <v>483.255772</v>
      </c>
      <c r="M76" s="128">
        <v>0</v>
      </c>
      <c r="N76" s="129">
        <f t="shared" si="24"/>
        <v>165.14</v>
      </c>
      <c r="O76" s="128">
        <v>483.255772</v>
      </c>
      <c r="P76" s="129">
        <f t="shared" si="25"/>
        <v>0</v>
      </c>
      <c r="Q76" s="129">
        <f t="shared" si="26"/>
        <v>483.255772</v>
      </c>
      <c r="R76" s="129">
        <f t="shared" si="27"/>
        <v>483.255772</v>
      </c>
      <c r="S76" s="132">
        <f t="shared" si="28"/>
        <v>0</v>
      </c>
      <c r="T76" s="128">
        <v>0</v>
      </c>
      <c r="U76" s="128">
        <v>0</v>
      </c>
      <c r="V76" s="128">
        <v>0</v>
      </c>
      <c r="W76" s="132"/>
      <c r="X76" s="134">
        <v>0</v>
      </c>
      <c r="Y76" s="134">
        <v>0</v>
      </c>
      <c r="Z76" s="129">
        <f t="shared" si="29"/>
        <v>0</v>
      </c>
      <c r="AA76" s="132">
        <f t="shared" si="30"/>
        <v>0</v>
      </c>
      <c r="AB76" s="134">
        <v>0</v>
      </c>
      <c r="AC76" s="134">
        <v>0</v>
      </c>
      <c r="AD76" s="128">
        <v>0</v>
      </c>
      <c r="AE76" s="128">
        <v>0</v>
      </c>
      <c r="AF76" s="128">
        <v>0</v>
      </c>
      <c r="AG76" s="128">
        <v>0</v>
      </c>
      <c r="AH76" s="132">
        <f t="shared" si="31"/>
        <v>1527.450259</v>
      </c>
      <c r="AI76" s="128">
        <v>0</v>
      </c>
      <c r="AJ76" s="134">
        <v>0</v>
      </c>
      <c r="AK76" s="134">
        <v>1527.450259</v>
      </c>
      <c r="AL76" s="129">
        <f t="shared" si="32"/>
        <v>82.57</v>
      </c>
      <c r="AM76" s="129">
        <f t="shared" si="33"/>
        <v>0</v>
      </c>
      <c r="AN76" s="129">
        <f t="shared" si="34"/>
        <v>0</v>
      </c>
      <c r="AO76" s="129">
        <f t="shared" si="35"/>
        <v>0</v>
      </c>
      <c r="AP76" s="129">
        <f t="shared" si="36"/>
        <v>0</v>
      </c>
      <c r="AQ76" s="129">
        <f t="shared" si="37"/>
        <v>0</v>
      </c>
      <c r="AR76" s="129">
        <f t="shared" si="38"/>
        <v>0</v>
      </c>
      <c r="AS76" s="129">
        <f t="shared" si="39"/>
        <v>0.220186666666667</v>
      </c>
      <c r="AT76" s="132">
        <v>0</v>
      </c>
      <c r="AU76" s="133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32"/>
      <c r="BK76" s="132" t="s">
        <v>102</v>
      </c>
    </row>
    <row r="77" ht="22.5" customHeight="1" spans="1:63">
      <c r="A77" s="126">
        <v>72</v>
      </c>
      <c r="B77" s="127" t="s">
        <v>354</v>
      </c>
      <c r="C77" s="127" t="s">
        <v>287</v>
      </c>
      <c r="D77" s="127" t="s">
        <v>187</v>
      </c>
      <c r="E77" s="134">
        <v>75.96</v>
      </c>
      <c r="F77" s="129">
        <f t="shared" si="20"/>
        <v>13.8319016982622</v>
      </c>
      <c r="G77" s="129">
        <f t="shared" si="21"/>
        <v>1050.671253</v>
      </c>
      <c r="H77" s="130">
        <v>4</v>
      </c>
      <c r="I77" s="131"/>
      <c r="J77" s="131" t="s">
        <v>256</v>
      </c>
      <c r="K77" s="129">
        <f t="shared" si="22"/>
        <v>1050.671253</v>
      </c>
      <c r="L77" s="129">
        <f t="shared" si="23"/>
        <v>1050.671253</v>
      </c>
      <c r="M77" s="128">
        <v>0</v>
      </c>
      <c r="N77" s="129">
        <f t="shared" si="24"/>
        <v>151.92</v>
      </c>
      <c r="O77" s="128">
        <v>539.780913</v>
      </c>
      <c r="P77" s="129">
        <f t="shared" si="25"/>
        <v>0</v>
      </c>
      <c r="Q77" s="129">
        <f t="shared" si="26"/>
        <v>539.780913</v>
      </c>
      <c r="R77" s="129">
        <f t="shared" si="27"/>
        <v>1050.671253</v>
      </c>
      <c r="S77" s="132">
        <f t="shared" si="28"/>
        <v>0</v>
      </c>
      <c r="T77" s="128">
        <v>0</v>
      </c>
      <c r="U77" s="128">
        <v>0</v>
      </c>
      <c r="V77" s="128">
        <v>0</v>
      </c>
      <c r="W77" s="132"/>
      <c r="X77" s="134">
        <v>510.89034</v>
      </c>
      <c r="Y77" s="134">
        <v>0</v>
      </c>
      <c r="Z77" s="129">
        <f t="shared" si="29"/>
        <v>0</v>
      </c>
      <c r="AA77" s="132">
        <f t="shared" si="30"/>
        <v>0</v>
      </c>
      <c r="AB77" s="134">
        <v>0</v>
      </c>
      <c r="AC77" s="134">
        <v>0</v>
      </c>
      <c r="AD77" s="128">
        <v>0</v>
      </c>
      <c r="AE77" s="128">
        <v>0</v>
      </c>
      <c r="AF77" s="128">
        <v>0</v>
      </c>
      <c r="AG77" s="128">
        <v>0</v>
      </c>
      <c r="AH77" s="132">
        <f t="shared" si="31"/>
        <v>0</v>
      </c>
      <c r="AI77" s="128">
        <v>0</v>
      </c>
      <c r="AJ77" s="134">
        <v>0</v>
      </c>
      <c r="AK77" s="134">
        <v>0</v>
      </c>
      <c r="AL77" s="129">
        <f t="shared" si="32"/>
        <v>75.96</v>
      </c>
      <c r="AM77" s="129">
        <f t="shared" si="33"/>
        <v>0</v>
      </c>
      <c r="AN77" s="129">
        <f t="shared" si="34"/>
        <v>0</v>
      </c>
      <c r="AO77" s="129">
        <f t="shared" si="35"/>
        <v>0</v>
      </c>
      <c r="AP77" s="129">
        <f t="shared" si="36"/>
        <v>0</v>
      </c>
      <c r="AQ77" s="129">
        <f t="shared" si="37"/>
        <v>0</v>
      </c>
      <c r="AR77" s="129">
        <f t="shared" si="38"/>
        <v>0</v>
      </c>
      <c r="AS77" s="129">
        <f t="shared" si="39"/>
        <v>0.20256</v>
      </c>
      <c r="AT77" s="132">
        <v>0</v>
      </c>
      <c r="AU77" s="133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32"/>
      <c r="BK77" s="132" t="s">
        <v>102</v>
      </c>
    </row>
    <row r="78" ht="22.5" customHeight="1" spans="1:63">
      <c r="A78" s="126">
        <v>73</v>
      </c>
      <c r="B78" s="127" t="s">
        <v>355</v>
      </c>
      <c r="C78" s="127" t="s">
        <v>218</v>
      </c>
      <c r="D78" s="127" t="s">
        <v>167</v>
      </c>
      <c r="E78" s="134">
        <v>229.13</v>
      </c>
      <c r="F78" s="129">
        <f t="shared" si="20"/>
        <v>12.8385792344957</v>
      </c>
      <c r="G78" s="129">
        <f t="shared" si="21"/>
        <v>2941.70366</v>
      </c>
      <c r="H78" s="130">
        <v>4</v>
      </c>
      <c r="I78" s="131"/>
      <c r="J78" s="131" t="s">
        <v>256</v>
      </c>
      <c r="K78" s="129">
        <f t="shared" si="22"/>
        <v>2611.453703</v>
      </c>
      <c r="L78" s="129">
        <f t="shared" si="23"/>
        <v>2611.453703</v>
      </c>
      <c r="M78" s="128">
        <v>0</v>
      </c>
      <c r="N78" s="129">
        <f t="shared" si="24"/>
        <v>458.26</v>
      </c>
      <c r="O78" s="128">
        <v>806.215732</v>
      </c>
      <c r="P78" s="129">
        <f t="shared" si="25"/>
        <v>0</v>
      </c>
      <c r="Q78" s="129">
        <f t="shared" si="26"/>
        <v>806.215732</v>
      </c>
      <c r="R78" s="129">
        <f t="shared" si="27"/>
        <v>2611.453703</v>
      </c>
      <c r="S78" s="132">
        <f t="shared" si="28"/>
        <v>0</v>
      </c>
      <c r="T78" s="128">
        <v>0</v>
      </c>
      <c r="U78" s="128">
        <v>0</v>
      </c>
      <c r="V78" s="128">
        <v>0</v>
      </c>
      <c r="W78" s="132"/>
      <c r="X78" s="134">
        <v>1805.237971</v>
      </c>
      <c r="Y78" s="134">
        <v>0</v>
      </c>
      <c r="Z78" s="129">
        <f t="shared" si="29"/>
        <v>0</v>
      </c>
      <c r="AA78" s="132">
        <f t="shared" si="30"/>
        <v>3.952797</v>
      </c>
      <c r="AB78" s="134">
        <v>0</v>
      </c>
      <c r="AC78" s="134">
        <v>0</v>
      </c>
      <c r="AD78" s="128">
        <v>0</v>
      </c>
      <c r="AE78" s="128">
        <v>3.952797</v>
      </c>
      <c r="AF78" s="128">
        <v>0</v>
      </c>
      <c r="AG78" s="128">
        <v>0</v>
      </c>
      <c r="AH78" s="132">
        <f t="shared" si="31"/>
        <v>330.249957</v>
      </c>
      <c r="AI78" s="128">
        <v>0</v>
      </c>
      <c r="AJ78" s="134">
        <v>0</v>
      </c>
      <c r="AK78" s="134">
        <v>330.249957</v>
      </c>
      <c r="AL78" s="129">
        <f t="shared" si="32"/>
        <v>229.13</v>
      </c>
      <c r="AM78" s="129">
        <f t="shared" si="33"/>
        <v>0</v>
      </c>
      <c r="AN78" s="129">
        <f t="shared" si="34"/>
        <v>0</v>
      </c>
      <c r="AO78" s="129">
        <f t="shared" si="35"/>
        <v>0</v>
      </c>
      <c r="AP78" s="129">
        <f t="shared" si="36"/>
        <v>0</v>
      </c>
      <c r="AQ78" s="129">
        <f t="shared" si="37"/>
        <v>0</v>
      </c>
      <c r="AR78" s="129">
        <f t="shared" si="38"/>
        <v>0</v>
      </c>
      <c r="AS78" s="129">
        <f t="shared" si="39"/>
        <v>0.611013333333333</v>
      </c>
      <c r="AT78" s="132">
        <v>0</v>
      </c>
      <c r="AU78" s="133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32"/>
      <c r="BK78" s="132" t="s">
        <v>102</v>
      </c>
    </row>
    <row r="79" ht="22.5" customHeight="1" spans="1:63">
      <c r="A79" s="126">
        <v>74</v>
      </c>
      <c r="B79" s="127" t="s">
        <v>355</v>
      </c>
      <c r="C79" s="127" t="s">
        <v>115</v>
      </c>
      <c r="D79" s="127" t="s">
        <v>218</v>
      </c>
      <c r="E79" s="134">
        <v>288.07</v>
      </c>
      <c r="F79" s="129">
        <f t="shared" si="20"/>
        <v>11.2311811538862</v>
      </c>
      <c r="G79" s="129">
        <f t="shared" si="21"/>
        <v>3235.366355</v>
      </c>
      <c r="H79" s="130">
        <v>4</v>
      </c>
      <c r="I79" s="131"/>
      <c r="J79" s="131" t="s">
        <v>256</v>
      </c>
      <c r="K79" s="129">
        <f t="shared" si="22"/>
        <v>2157.809807</v>
      </c>
      <c r="L79" s="129">
        <f t="shared" si="23"/>
        <v>2157.809807</v>
      </c>
      <c r="M79" s="128">
        <v>0</v>
      </c>
      <c r="N79" s="129">
        <f t="shared" si="24"/>
        <v>576.14</v>
      </c>
      <c r="O79" s="128">
        <v>838.663335</v>
      </c>
      <c r="P79" s="129">
        <f t="shared" si="25"/>
        <v>0</v>
      </c>
      <c r="Q79" s="129">
        <f t="shared" si="26"/>
        <v>838.663335</v>
      </c>
      <c r="R79" s="129">
        <f t="shared" si="27"/>
        <v>2157.809807</v>
      </c>
      <c r="S79" s="132">
        <f t="shared" si="28"/>
        <v>0</v>
      </c>
      <c r="T79" s="128">
        <v>0</v>
      </c>
      <c r="U79" s="128">
        <v>0</v>
      </c>
      <c r="V79" s="128">
        <v>0</v>
      </c>
      <c r="W79" s="132"/>
      <c r="X79" s="134">
        <v>1319.146472</v>
      </c>
      <c r="Y79" s="134">
        <v>0</v>
      </c>
      <c r="Z79" s="129">
        <f t="shared" si="29"/>
        <v>0</v>
      </c>
      <c r="AA79" s="132">
        <f t="shared" si="30"/>
        <v>0</v>
      </c>
      <c r="AB79" s="134">
        <v>0</v>
      </c>
      <c r="AC79" s="134">
        <v>0</v>
      </c>
      <c r="AD79" s="128">
        <v>0</v>
      </c>
      <c r="AE79" s="128">
        <v>0</v>
      </c>
      <c r="AF79" s="128">
        <v>0</v>
      </c>
      <c r="AG79" s="128">
        <v>0</v>
      </c>
      <c r="AH79" s="132">
        <f t="shared" si="31"/>
        <v>1077.556548</v>
      </c>
      <c r="AI79" s="128">
        <v>0</v>
      </c>
      <c r="AJ79" s="134">
        <v>0</v>
      </c>
      <c r="AK79" s="134">
        <v>1077.556548</v>
      </c>
      <c r="AL79" s="129">
        <f t="shared" si="32"/>
        <v>288.07</v>
      </c>
      <c r="AM79" s="129">
        <f t="shared" si="33"/>
        <v>0</v>
      </c>
      <c r="AN79" s="129">
        <f t="shared" si="34"/>
        <v>0</v>
      </c>
      <c r="AO79" s="129">
        <f t="shared" si="35"/>
        <v>0</v>
      </c>
      <c r="AP79" s="129">
        <f t="shared" si="36"/>
        <v>0</v>
      </c>
      <c r="AQ79" s="129">
        <f t="shared" si="37"/>
        <v>0</v>
      </c>
      <c r="AR79" s="129">
        <f t="shared" si="38"/>
        <v>0</v>
      </c>
      <c r="AS79" s="129">
        <f t="shared" si="39"/>
        <v>0.768186666666667</v>
      </c>
      <c r="AT79" s="132">
        <v>0</v>
      </c>
      <c r="AU79" s="133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32"/>
      <c r="BK79" s="132" t="s">
        <v>102</v>
      </c>
    </row>
    <row r="80" ht="22.5" customHeight="1" spans="1:63">
      <c r="A80" s="126">
        <v>75</v>
      </c>
      <c r="B80" s="127" t="s">
        <v>356</v>
      </c>
      <c r="C80" s="127" t="s">
        <v>121</v>
      </c>
      <c r="D80" s="127" t="s">
        <v>357</v>
      </c>
      <c r="E80" s="134">
        <v>200.89</v>
      </c>
      <c r="F80" s="129">
        <f t="shared" si="20"/>
        <v>13.2822932550152</v>
      </c>
      <c r="G80" s="129">
        <f t="shared" si="21"/>
        <v>2668.279892</v>
      </c>
      <c r="H80" s="130">
        <v>4</v>
      </c>
      <c r="I80" s="131"/>
      <c r="J80" s="131" t="s">
        <v>256</v>
      </c>
      <c r="K80" s="129">
        <f t="shared" si="22"/>
        <v>1826.908393</v>
      </c>
      <c r="L80" s="129">
        <f t="shared" si="23"/>
        <v>1826.908393</v>
      </c>
      <c r="M80" s="128">
        <v>0</v>
      </c>
      <c r="N80" s="129">
        <f t="shared" si="24"/>
        <v>401.78</v>
      </c>
      <c r="O80" s="128">
        <v>824.309559</v>
      </c>
      <c r="P80" s="129">
        <f t="shared" si="25"/>
        <v>0</v>
      </c>
      <c r="Q80" s="129">
        <f t="shared" si="26"/>
        <v>824.309559</v>
      </c>
      <c r="R80" s="129">
        <f t="shared" si="27"/>
        <v>1826.908393</v>
      </c>
      <c r="S80" s="132">
        <f t="shared" si="28"/>
        <v>0</v>
      </c>
      <c r="T80" s="128">
        <v>0</v>
      </c>
      <c r="U80" s="128">
        <v>0</v>
      </c>
      <c r="V80" s="128">
        <v>0</v>
      </c>
      <c r="W80" s="132"/>
      <c r="X80" s="134">
        <v>1002.598834</v>
      </c>
      <c r="Y80" s="134">
        <v>0</v>
      </c>
      <c r="Z80" s="129">
        <f t="shared" si="29"/>
        <v>0</v>
      </c>
      <c r="AA80" s="132">
        <f t="shared" si="30"/>
        <v>0</v>
      </c>
      <c r="AB80" s="134">
        <v>0</v>
      </c>
      <c r="AC80" s="134">
        <v>0</v>
      </c>
      <c r="AD80" s="128">
        <v>0</v>
      </c>
      <c r="AE80" s="128">
        <v>0</v>
      </c>
      <c r="AF80" s="128">
        <v>0</v>
      </c>
      <c r="AG80" s="128">
        <v>0</v>
      </c>
      <c r="AH80" s="132">
        <f t="shared" si="31"/>
        <v>841.371499</v>
      </c>
      <c r="AI80" s="128">
        <v>0</v>
      </c>
      <c r="AJ80" s="134">
        <v>0</v>
      </c>
      <c r="AK80" s="134">
        <v>841.371499</v>
      </c>
      <c r="AL80" s="129">
        <f t="shared" si="32"/>
        <v>200.89</v>
      </c>
      <c r="AM80" s="129">
        <f t="shared" si="33"/>
        <v>0</v>
      </c>
      <c r="AN80" s="129">
        <f t="shared" si="34"/>
        <v>0</v>
      </c>
      <c r="AO80" s="129">
        <f t="shared" si="35"/>
        <v>0</v>
      </c>
      <c r="AP80" s="129">
        <f t="shared" si="36"/>
        <v>0</v>
      </c>
      <c r="AQ80" s="129">
        <f t="shared" si="37"/>
        <v>0</v>
      </c>
      <c r="AR80" s="129">
        <f t="shared" si="38"/>
        <v>0</v>
      </c>
      <c r="AS80" s="129">
        <f t="shared" si="39"/>
        <v>0.535706666666667</v>
      </c>
      <c r="AT80" s="132">
        <v>0</v>
      </c>
      <c r="AU80" s="133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32"/>
      <c r="BK80" s="132" t="s">
        <v>102</v>
      </c>
    </row>
    <row r="81" ht="22.5" customHeight="1" spans="1:63">
      <c r="A81" s="126">
        <v>76</v>
      </c>
      <c r="B81" s="127" t="s">
        <v>358</v>
      </c>
      <c r="C81" s="127" t="s">
        <v>359</v>
      </c>
      <c r="D81" s="127" t="s">
        <v>105</v>
      </c>
      <c r="E81" s="134">
        <v>427.64</v>
      </c>
      <c r="F81" s="129">
        <f t="shared" si="20"/>
        <v>4.04504143672248</v>
      </c>
      <c r="G81" s="129">
        <f t="shared" si="21"/>
        <v>1729.82152</v>
      </c>
      <c r="H81" s="130">
        <v>4</v>
      </c>
      <c r="I81" s="131"/>
      <c r="J81" s="131" t="s">
        <v>256</v>
      </c>
      <c r="K81" s="129">
        <f t="shared" si="22"/>
        <v>1729.82152</v>
      </c>
      <c r="L81" s="129">
        <f t="shared" si="23"/>
        <v>1729.82152</v>
      </c>
      <c r="M81" s="128">
        <v>0</v>
      </c>
      <c r="N81" s="129">
        <f t="shared" si="24"/>
        <v>855.28</v>
      </c>
      <c r="O81" s="128">
        <v>1729.82152</v>
      </c>
      <c r="P81" s="129">
        <f t="shared" si="25"/>
        <v>0</v>
      </c>
      <c r="Q81" s="129">
        <f t="shared" si="26"/>
        <v>1729.82152</v>
      </c>
      <c r="R81" s="129">
        <f t="shared" si="27"/>
        <v>1729.82152</v>
      </c>
      <c r="S81" s="132">
        <f t="shared" si="28"/>
        <v>0</v>
      </c>
      <c r="T81" s="128">
        <v>0</v>
      </c>
      <c r="U81" s="128">
        <v>0</v>
      </c>
      <c r="V81" s="128">
        <v>0</v>
      </c>
      <c r="W81" s="132"/>
      <c r="X81" s="134">
        <v>0</v>
      </c>
      <c r="Y81" s="134">
        <v>0</v>
      </c>
      <c r="Z81" s="129">
        <f t="shared" si="29"/>
        <v>0</v>
      </c>
      <c r="AA81" s="132">
        <f t="shared" si="30"/>
        <v>0</v>
      </c>
      <c r="AB81" s="134">
        <v>0</v>
      </c>
      <c r="AC81" s="134">
        <v>0</v>
      </c>
      <c r="AD81" s="128">
        <v>0</v>
      </c>
      <c r="AE81" s="128">
        <v>0</v>
      </c>
      <c r="AF81" s="128">
        <v>0</v>
      </c>
      <c r="AG81" s="128">
        <v>0</v>
      </c>
      <c r="AH81" s="132">
        <f t="shared" si="31"/>
        <v>0</v>
      </c>
      <c r="AI81" s="128">
        <v>0</v>
      </c>
      <c r="AJ81" s="134">
        <v>0</v>
      </c>
      <c r="AK81" s="134">
        <v>0</v>
      </c>
      <c r="AL81" s="129">
        <f t="shared" si="32"/>
        <v>427.64</v>
      </c>
      <c r="AM81" s="129">
        <f t="shared" si="33"/>
        <v>0</v>
      </c>
      <c r="AN81" s="129">
        <f t="shared" si="34"/>
        <v>0</v>
      </c>
      <c r="AO81" s="129">
        <f t="shared" si="35"/>
        <v>0</v>
      </c>
      <c r="AP81" s="129">
        <f t="shared" si="36"/>
        <v>0</v>
      </c>
      <c r="AQ81" s="129">
        <f t="shared" si="37"/>
        <v>0</v>
      </c>
      <c r="AR81" s="129">
        <f t="shared" si="38"/>
        <v>0</v>
      </c>
      <c r="AS81" s="129">
        <f t="shared" si="39"/>
        <v>0</v>
      </c>
      <c r="AT81" s="132">
        <v>0</v>
      </c>
      <c r="AU81" s="133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32"/>
      <c r="BK81" s="132" t="s">
        <v>102</v>
      </c>
    </row>
    <row r="82" s="111" customFormat="1" ht="22.5" customHeight="1" spans="1:63">
      <c r="A82" s="126">
        <v>77</v>
      </c>
      <c r="B82" s="127" t="s">
        <v>360</v>
      </c>
      <c r="C82" s="127" t="s">
        <v>361</v>
      </c>
      <c r="D82" s="127" t="s">
        <v>105</v>
      </c>
      <c r="E82" s="134">
        <v>175.17</v>
      </c>
      <c r="F82" s="129">
        <f t="shared" si="20"/>
        <v>9.28288454073186</v>
      </c>
      <c r="G82" s="129">
        <f t="shared" si="21"/>
        <v>1626.082885</v>
      </c>
      <c r="H82" s="130">
        <v>4</v>
      </c>
      <c r="I82" s="131"/>
      <c r="J82" s="131" t="s">
        <v>256</v>
      </c>
      <c r="K82" s="129">
        <f t="shared" si="22"/>
        <v>825.661377</v>
      </c>
      <c r="L82" s="129">
        <f t="shared" si="23"/>
        <v>825.661377</v>
      </c>
      <c r="M82" s="128">
        <v>0</v>
      </c>
      <c r="N82" s="129">
        <f t="shared" si="24"/>
        <v>350.34</v>
      </c>
      <c r="O82" s="128">
        <v>825.661377</v>
      </c>
      <c r="P82" s="129">
        <f t="shared" si="25"/>
        <v>0</v>
      </c>
      <c r="Q82" s="129">
        <f t="shared" si="26"/>
        <v>825.661377</v>
      </c>
      <c r="R82" s="129">
        <f t="shared" si="27"/>
        <v>825.661377</v>
      </c>
      <c r="S82" s="132">
        <f t="shared" si="28"/>
        <v>0</v>
      </c>
      <c r="T82" s="128">
        <v>0</v>
      </c>
      <c r="U82" s="128">
        <v>0</v>
      </c>
      <c r="V82" s="128">
        <v>0</v>
      </c>
      <c r="W82" s="132"/>
      <c r="X82" s="134">
        <v>0</v>
      </c>
      <c r="Y82" s="134">
        <v>0</v>
      </c>
      <c r="Z82" s="129">
        <f t="shared" si="29"/>
        <v>0</v>
      </c>
      <c r="AA82" s="132">
        <f t="shared" si="30"/>
        <v>0</v>
      </c>
      <c r="AB82" s="134">
        <v>0</v>
      </c>
      <c r="AC82" s="134">
        <v>0</v>
      </c>
      <c r="AD82" s="128">
        <v>0</v>
      </c>
      <c r="AE82" s="128">
        <v>0</v>
      </c>
      <c r="AF82" s="128">
        <v>0</v>
      </c>
      <c r="AG82" s="128">
        <v>0</v>
      </c>
      <c r="AH82" s="132">
        <f t="shared" si="31"/>
        <v>800.421508</v>
      </c>
      <c r="AI82" s="128">
        <v>0</v>
      </c>
      <c r="AJ82" s="134">
        <v>0</v>
      </c>
      <c r="AK82" s="134">
        <v>800.421508</v>
      </c>
      <c r="AL82" s="129">
        <f t="shared" si="32"/>
        <v>175.17</v>
      </c>
      <c r="AM82" s="129">
        <f t="shared" si="33"/>
        <v>0</v>
      </c>
      <c r="AN82" s="129">
        <f t="shared" si="34"/>
        <v>0</v>
      </c>
      <c r="AO82" s="129">
        <f t="shared" si="35"/>
        <v>0</v>
      </c>
      <c r="AP82" s="129">
        <f t="shared" si="36"/>
        <v>0</v>
      </c>
      <c r="AQ82" s="129">
        <f t="shared" si="37"/>
        <v>0</v>
      </c>
      <c r="AR82" s="129">
        <f t="shared" si="38"/>
        <v>0</v>
      </c>
      <c r="AS82" s="129">
        <f t="shared" si="39"/>
        <v>0.46712</v>
      </c>
      <c r="AT82" s="132">
        <v>0</v>
      </c>
      <c r="AU82" s="133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32"/>
      <c r="BK82" s="132" t="s">
        <v>102</v>
      </c>
    </row>
    <row r="83" ht="22.5" customHeight="1" spans="1:63">
      <c r="A83" s="126">
        <v>78</v>
      </c>
      <c r="B83" s="127" t="s">
        <v>362</v>
      </c>
      <c r="C83" s="127" t="s">
        <v>123</v>
      </c>
      <c r="D83" s="127" t="s">
        <v>326</v>
      </c>
      <c r="E83" s="134">
        <v>177.11</v>
      </c>
      <c r="F83" s="129">
        <f t="shared" si="20"/>
        <v>6.93095584100277</v>
      </c>
      <c r="G83" s="129">
        <f t="shared" si="21"/>
        <v>1227.541589</v>
      </c>
      <c r="H83" s="130">
        <v>4</v>
      </c>
      <c r="I83" s="131"/>
      <c r="J83" s="131" t="s">
        <v>256</v>
      </c>
      <c r="K83" s="129">
        <f t="shared" si="22"/>
        <v>1227.541589</v>
      </c>
      <c r="L83" s="129">
        <f t="shared" si="23"/>
        <v>1227.541589</v>
      </c>
      <c r="M83" s="128">
        <v>0</v>
      </c>
      <c r="N83" s="129">
        <f t="shared" si="24"/>
        <v>354.22</v>
      </c>
      <c r="O83" s="128">
        <v>892.147378</v>
      </c>
      <c r="P83" s="129">
        <f t="shared" si="25"/>
        <v>0</v>
      </c>
      <c r="Q83" s="129">
        <f t="shared" si="26"/>
        <v>892.147378</v>
      </c>
      <c r="R83" s="129">
        <f t="shared" si="27"/>
        <v>1227.541589</v>
      </c>
      <c r="S83" s="132">
        <f t="shared" si="28"/>
        <v>0</v>
      </c>
      <c r="T83" s="128">
        <v>0</v>
      </c>
      <c r="U83" s="128">
        <v>0</v>
      </c>
      <c r="V83" s="128">
        <v>0</v>
      </c>
      <c r="W83" s="132"/>
      <c r="X83" s="134">
        <v>335.394211</v>
      </c>
      <c r="Y83" s="134">
        <v>0</v>
      </c>
      <c r="Z83" s="129">
        <f t="shared" si="29"/>
        <v>0</v>
      </c>
      <c r="AA83" s="132">
        <f t="shared" si="30"/>
        <v>0</v>
      </c>
      <c r="AB83" s="134">
        <v>0</v>
      </c>
      <c r="AC83" s="134">
        <v>0</v>
      </c>
      <c r="AD83" s="128">
        <v>0</v>
      </c>
      <c r="AE83" s="128">
        <v>0</v>
      </c>
      <c r="AF83" s="128">
        <v>0</v>
      </c>
      <c r="AG83" s="128">
        <v>0</v>
      </c>
      <c r="AH83" s="132">
        <f t="shared" si="31"/>
        <v>0</v>
      </c>
      <c r="AI83" s="128">
        <v>0</v>
      </c>
      <c r="AJ83" s="134">
        <v>0</v>
      </c>
      <c r="AK83" s="134">
        <v>0</v>
      </c>
      <c r="AL83" s="129">
        <f t="shared" si="32"/>
        <v>177.11</v>
      </c>
      <c r="AM83" s="129">
        <f t="shared" si="33"/>
        <v>0</v>
      </c>
      <c r="AN83" s="129">
        <f t="shared" si="34"/>
        <v>0</v>
      </c>
      <c r="AO83" s="129">
        <f t="shared" si="35"/>
        <v>0</v>
      </c>
      <c r="AP83" s="129">
        <f t="shared" si="36"/>
        <v>0</v>
      </c>
      <c r="AQ83" s="129">
        <f t="shared" si="37"/>
        <v>0</v>
      </c>
      <c r="AR83" s="129">
        <f t="shared" si="38"/>
        <v>0</v>
      </c>
      <c r="AS83" s="129">
        <f t="shared" si="39"/>
        <v>0</v>
      </c>
      <c r="AT83" s="132">
        <v>0</v>
      </c>
      <c r="AU83" s="133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32"/>
      <c r="BK83" s="132" t="s">
        <v>102</v>
      </c>
    </row>
    <row r="84" ht="22.5" customHeight="1" spans="1:63">
      <c r="A84" s="126">
        <v>79</v>
      </c>
      <c r="B84" s="127" t="s">
        <v>271</v>
      </c>
      <c r="C84" s="127" t="s">
        <v>105</v>
      </c>
      <c r="D84" s="127" t="s">
        <v>99</v>
      </c>
      <c r="E84" s="134">
        <v>157.53</v>
      </c>
      <c r="F84" s="129">
        <f t="shared" ref="F84:F147" si="40">G84/E84</f>
        <v>6.52371734272837</v>
      </c>
      <c r="G84" s="129">
        <f t="shared" si="21"/>
        <v>1027.681193</v>
      </c>
      <c r="H84" s="130">
        <v>4</v>
      </c>
      <c r="I84" s="131"/>
      <c r="J84" s="131" t="s">
        <v>256</v>
      </c>
      <c r="K84" s="129">
        <f t="shared" ref="K84:K147" si="41">P84+Q84+U84+X84+Z84</f>
        <v>847.191165</v>
      </c>
      <c r="L84" s="129">
        <f t="shared" ref="L84:L147" si="42">Q84+T84+X84+Z84</f>
        <v>847.191165</v>
      </c>
      <c r="M84" s="128">
        <v>0</v>
      </c>
      <c r="N84" s="129">
        <f t="shared" ref="N84:N147" si="43">E84*IF(M84=4,4,IF(M84=6,6,2))</f>
        <v>315.06</v>
      </c>
      <c r="O84" s="128">
        <v>847.191165</v>
      </c>
      <c r="P84" s="129">
        <f t="shared" ref="P84:P147" si="44">N84*3*IF(H84=4,0,1)</f>
        <v>0</v>
      </c>
      <c r="Q84" s="129">
        <f t="shared" ref="Q84:Q147" si="45">O84*IF(H84=4,1,0)</f>
        <v>847.191165</v>
      </c>
      <c r="R84" s="129">
        <f t="shared" ref="R84:R147" si="46">Q84+T84+X84+Z84+AF84</f>
        <v>847.191165</v>
      </c>
      <c r="S84" s="132">
        <f t="shared" ref="S84:S147" si="47">V84*3</f>
        <v>0</v>
      </c>
      <c r="T84" s="128">
        <v>0</v>
      </c>
      <c r="U84" s="128">
        <v>0</v>
      </c>
      <c r="V84" s="128">
        <v>0</v>
      </c>
      <c r="W84" s="132"/>
      <c r="X84" s="134">
        <v>0</v>
      </c>
      <c r="Y84" s="134">
        <v>0</v>
      </c>
      <c r="Z84" s="129">
        <f t="shared" ref="Z84:Z147" si="48">Y84*2</f>
        <v>0</v>
      </c>
      <c r="AA84" s="132">
        <f t="shared" ref="AA84:AA147" si="49">AB84+AC84+AD84+AE84</f>
        <v>0</v>
      </c>
      <c r="AB84" s="134">
        <v>0</v>
      </c>
      <c r="AC84" s="134">
        <v>0</v>
      </c>
      <c r="AD84" s="128">
        <v>0</v>
      </c>
      <c r="AE84" s="128">
        <v>0</v>
      </c>
      <c r="AF84" s="128">
        <v>0</v>
      </c>
      <c r="AG84" s="128">
        <v>0</v>
      </c>
      <c r="AH84" s="132">
        <f t="shared" ref="AH84:AH147" si="50">AI84+AJ84+AK84</f>
        <v>180.490028</v>
      </c>
      <c r="AI84" s="128">
        <v>0</v>
      </c>
      <c r="AJ84" s="134">
        <v>0</v>
      </c>
      <c r="AK84" s="134">
        <v>180.490028</v>
      </c>
      <c r="AL84" s="129">
        <f t="shared" ref="AL84:AL147" si="51">E84</f>
        <v>157.53</v>
      </c>
      <c r="AM84" s="129">
        <f t="shared" ref="AM84:AM147" si="52">N84*IF(H84=1,0,IF(H84=2,0,IF(H84=3,1,IF(H84=4,0))))/1000</f>
        <v>0</v>
      </c>
      <c r="AN84" s="129">
        <f t="shared" ref="AN84:AN147" si="53">AM84/60</f>
        <v>0</v>
      </c>
      <c r="AO84" s="129">
        <f t="shared" ref="AO84:AO147" si="54">N84*IF(H84=1,2,IF(H84=2,2,IF(H84=3,1,IF(H84=4,0))))/1000</f>
        <v>0</v>
      </c>
      <c r="AP84" s="129">
        <f t="shared" ref="AP84:AP147" si="55">AO84/32</f>
        <v>0</v>
      </c>
      <c r="AQ84" s="129">
        <f t="shared" ref="AQ84:AQ147" si="56">N84/1000/2*IF(H84=1,3,IF(H84=2,3,IF(H84=3,2,IF(H84=4,0))))</f>
        <v>0</v>
      </c>
      <c r="AR84" s="129">
        <f t="shared" ref="AR84:AR147" si="57">AQ84/48</f>
        <v>0</v>
      </c>
      <c r="AS84" s="129">
        <f t="shared" ref="AS84:AS147" si="58">(E84*V84/1000*2+AL84*2*2/1000*IF(F84&gt;7,1,0))*2/3</f>
        <v>0</v>
      </c>
      <c r="AT84" s="132">
        <v>0</v>
      </c>
      <c r="AU84" s="133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32"/>
      <c r="BK84" s="132" t="s">
        <v>102</v>
      </c>
    </row>
    <row r="85" ht="22.5" customHeight="1" spans="1:63">
      <c r="A85" s="126">
        <v>80</v>
      </c>
      <c r="B85" s="127" t="s">
        <v>363</v>
      </c>
      <c r="C85" s="127" t="s">
        <v>364</v>
      </c>
      <c r="D85" s="127" t="s">
        <v>268</v>
      </c>
      <c r="E85" s="134">
        <v>47.06</v>
      </c>
      <c r="F85" s="129">
        <f t="shared" si="40"/>
        <v>5.36164549511262</v>
      </c>
      <c r="G85" s="129">
        <f t="shared" si="21"/>
        <v>252.319037</v>
      </c>
      <c r="H85" s="130">
        <v>4</v>
      </c>
      <c r="I85" s="130"/>
      <c r="J85" s="131" t="s">
        <v>256</v>
      </c>
      <c r="K85" s="129">
        <f t="shared" si="41"/>
        <v>252.319037</v>
      </c>
      <c r="L85" s="129">
        <f t="shared" si="42"/>
        <v>252.319037</v>
      </c>
      <c r="M85" s="128">
        <v>2</v>
      </c>
      <c r="N85" s="129">
        <f t="shared" si="43"/>
        <v>94.12</v>
      </c>
      <c r="O85" s="128">
        <v>252.319037</v>
      </c>
      <c r="P85" s="129">
        <f t="shared" si="44"/>
        <v>0</v>
      </c>
      <c r="Q85" s="129">
        <f t="shared" si="45"/>
        <v>252.319037</v>
      </c>
      <c r="R85" s="129">
        <f t="shared" si="46"/>
        <v>252.319037</v>
      </c>
      <c r="S85" s="132">
        <f t="shared" si="47"/>
        <v>0</v>
      </c>
      <c r="T85" s="128">
        <v>0</v>
      </c>
      <c r="U85" s="128">
        <v>0</v>
      </c>
      <c r="V85" s="128">
        <v>0</v>
      </c>
      <c r="W85" s="132"/>
      <c r="X85" s="134">
        <v>0</v>
      </c>
      <c r="Y85" s="134">
        <v>0</v>
      </c>
      <c r="Z85" s="129">
        <f t="shared" si="48"/>
        <v>0</v>
      </c>
      <c r="AA85" s="132">
        <f t="shared" si="49"/>
        <v>0</v>
      </c>
      <c r="AB85" s="134">
        <v>0</v>
      </c>
      <c r="AC85" s="134">
        <v>0</v>
      </c>
      <c r="AD85" s="128">
        <v>0</v>
      </c>
      <c r="AE85" s="128">
        <v>0</v>
      </c>
      <c r="AF85" s="128">
        <v>0</v>
      </c>
      <c r="AG85" s="128">
        <v>0</v>
      </c>
      <c r="AH85" s="132">
        <f t="shared" si="50"/>
        <v>0</v>
      </c>
      <c r="AI85" s="128">
        <v>0</v>
      </c>
      <c r="AJ85" s="134">
        <v>0</v>
      </c>
      <c r="AK85" s="134">
        <v>0</v>
      </c>
      <c r="AL85" s="129">
        <f t="shared" si="51"/>
        <v>47.06</v>
      </c>
      <c r="AM85" s="129">
        <f t="shared" si="52"/>
        <v>0</v>
      </c>
      <c r="AN85" s="129">
        <f t="shared" si="53"/>
        <v>0</v>
      </c>
      <c r="AO85" s="129">
        <f t="shared" si="54"/>
        <v>0</v>
      </c>
      <c r="AP85" s="129">
        <f t="shared" si="55"/>
        <v>0</v>
      </c>
      <c r="AQ85" s="129">
        <f t="shared" si="56"/>
        <v>0</v>
      </c>
      <c r="AR85" s="129">
        <f t="shared" si="57"/>
        <v>0</v>
      </c>
      <c r="AS85" s="129">
        <f t="shared" si="58"/>
        <v>0</v>
      </c>
      <c r="AT85" s="132">
        <v>0</v>
      </c>
      <c r="AU85" s="133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32"/>
      <c r="BK85" s="132" t="s">
        <v>102</v>
      </c>
    </row>
    <row r="86" ht="22.5" customHeight="1" spans="1:63">
      <c r="A86" s="126">
        <v>81</v>
      </c>
      <c r="B86" s="127" t="s">
        <v>364</v>
      </c>
      <c r="C86" s="127" t="s">
        <v>105</v>
      </c>
      <c r="D86" s="127" t="s">
        <v>99</v>
      </c>
      <c r="E86" s="134">
        <v>90.81</v>
      </c>
      <c r="F86" s="129">
        <f t="shared" si="40"/>
        <v>28.0883283008479</v>
      </c>
      <c r="G86" s="129">
        <f t="shared" si="21"/>
        <v>2550.701093</v>
      </c>
      <c r="H86" s="130">
        <v>4</v>
      </c>
      <c r="I86" s="130"/>
      <c r="J86" s="131" t="s">
        <v>256</v>
      </c>
      <c r="K86" s="129">
        <f t="shared" si="41"/>
        <v>2255.367367</v>
      </c>
      <c r="L86" s="129">
        <f t="shared" si="42"/>
        <v>2255.367367</v>
      </c>
      <c r="M86" s="128">
        <v>2</v>
      </c>
      <c r="N86" s="129">
        <f t="shared" si="43"/>
        <v>181.62</v>
      </c>
      <c r="O86" s="128">
        <v>551.823389</v>
      </c>
      <c r="P86" s="129">
        <f t="shared" si="44"/>
        <v>0</v>
      </c>
      <c r="Q86" s="129">
        <f t="shared" si="45"/>
        <v>551.823389</v>
      </c>
      <c r="R86" s="129">
        <f t="shared" si="46"/>
        <v>2255.367367</v>
      </c>
      <c r="S86" s="132">
        <f t="shared" si="47"/>
        <v>0</v>
      </c>
      <c r="T86" s="128">
        <v>0</v>
      </c>
      <c r="U86" s="128">
        <v>0</v>
      </c>
      <c r="V86" s="128">
        <v>0</v>
      </c>
      <c r="W86" s="132"/>
      <c r="X86" s="134">
        <v>1703.543978</v>
      </c>
      <c r="Y86" s="134">
        <v>0</v>
      </c>
      <c r="Z86" s="129">
        <f t="shared" si="48"/>
        <v>0</v>
      </c>
      <c r="AA86" s="132">
        <f t="shared" si="49"/>
        <v>0</v>
      </c>
      <c r="AB86" s="134">
        <v>0</v>
      </c>
      <c r="AC86" s="134">
        <v>0</v>
      </c>
      <c r="AD86" s="128">
        <v>0</v>
      </c>
      <c r="AE86" s="128">
        <v>0</v>
      </c>
      <c r="AF86" s="128">
        <v>0</v>
      </c>
      <c r="AG86" s="128">
        <v>146.119586</v>
      </c>
      <c r="AH86" s="132">
        <f t="shared" si="50"/>
        <v>149.21414</v>
      </c>
      <c r="AI86" s="128">
        <v>0</v>
      </c>
      <c r="AJ86" s="134">
        <v>0</v>
      </c>
      <c r="AK86" s="134">
        <v>149.21414</v>
      </c>
      <c r="AL86" s="129">
        <f t="shared" si="51"/>
        <v>90.81</v>
      </c>
      <c r="AM86" s="129">
        <f t="shared" si="52"/>
        <v>0</v>
      </c>
      <c r="AN86" s="129">
        <f t="shared" si="53"/>
        <v>0</v>
      </c>
      <c r="AO86" s="129">
        <f t="shared" si="54"/>
        <v>0</v>
      </c>
      <c r="AP86" s="129">
        <f t="shared" si="55"/>
        <v>0</v>
      </c>
      <c r="AQ86" s="129">
        <f t="shared" si="56"/>
        <v>0</v>
      </c>
      <c r="AR86" s="129">
        <f t="shared" si="57"/>
        <v>0</v>
      </c>
      <c r="AS86" s="129">
        <f t="shared" si="58"/>
        <v>0.24216</v>
      </c>
      <c r="AT86" s="132">
        <v>0</v>
      </c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32"/>
      <c r="BK86" s="132" t="s">
        <v>102</v>
      </c>
    </row>
    <row r="87" ht="22.5" customHeight="1" spans="1:63">
      <c r="A87" s="126">
        <v>82</v>
      </c>
      <c r="B87" s="127" t="s">
        <v>268</v>
      </c>
      <c r="C87" s="127" t="s">
        <v>99</v>
      </c>
      <c r="D87" s="127" t="s">
        <v>365</v>
      </c>
      <c r="E87" s="134">
        <v>163.34</v>
      </c>
      <c r="F87" s="129">
        <f t="shared" si="40"/>
        <v>0</v>
      </c>
      <c r="G87" s="129"/>
      <c r="H87" s="130">
        <v>4</v>
      </c>
      <c r="I87" s="130"/>
      <c r="J87" s="131" t="s">
        <v>256</v>
      </c>
      <c r="K87" s="129">
        <f t="shared" si="41"/>
        <v>1671.891901</v>
      </c>
      <c r="L87" s="129">
        <f t="shared" si="42"/>
        <v>1671.891901</v>
      </c>
      <c r="M87" s="128">
        <v>2</v>
      </c>
      <c r="N87" s="129">
        <f t="shared" si="43"/>
        <v>326.68</v>
      </c>
      <c r="O87" s="128">
        <v>986.419182</v>
      </c>
      <c r="P87" s="129">
        <f t="shared" si="44"/>
        <v>0</v>
      </c>
      <c r="Q87" s="129">
        <f t="shared" si="45"/>
        <v>986.419182</v>
      </c>
      <c r="R87" s="129">
        <f t="shared" si="46"/>
        <v>1671.891901</v>
      </c>
      <c r="S87" s="132">
        <f t="shared" si="47"/>
        <v>0</v>
      </c>
      <c r="T87" s="128">
        <v>0</v>
      </c>
      <c r="U87" s="128">
        <v>0</v>
      </c>
      <c r="V87" s="128">
        <v>0</v>
      </c>
      <c r="W87" s="132"/>
      <c r="X87" s="134">
        <v>685.472719</v>
      </c>
      <c r="Y87" s="134">
        <v>0</v>
      </c>
      <c r="Z87" s="129">
        <f t="shared" si="48"/>
        <v>0</v>
      </c>
      <c r="AA87" s="132">
        <f t="shared" si="49"/>
        <v>0</v>
      </c>
      <c r="AB87" s="134">
        <v>0</v>
      </c>
      <c r="AC87" s="134">
        <v>0</v>
      </c>
      <c r="AD87" s="128">
        <v>0</v>
      </c>
      <c r="AE87" s="128">
        <v>0</v>
      </c>
      <c r="AF87" s="128">
        <v>0</v>
      </c>
      <c r="AG87" s="128">
        <v>0</v>
      </c>
      <c r="AH87" s="132">
        <f t="shared" si="50"/>
        <v>355.081601</v>
      </c>
      <c r="AI87" s="128">
        <v>0</v>
      </c>
      <c r="AJ87" s="134">
        <v>0</v>
      </c>
      <c r="AK87" s="134">
        <v>355.081601</v>
      </c>
      <c r="AL87" s="129">
        <f t="shared" si="51"/>
        <v>163.34</v>
      </c>
      <c r="AM87" s="129">
        <f t="shared" si="52"/>
        <v>0</v>
      </c>
      <c r="AN87" s="129">
        <f t="shared" si="53"/>
        <v>0</v>
      </c>
      <c r="AO87" s="129">
        <f t="shared" si="54"/>
        <v>0</v>
      </c>
      <c r="AP87" s="129">
        <f t="shared" si="55"/>
        <v>0</v>
      </c>
      <c r="AQ87" s="129">
        <f t="shared" si="56"/>
        <v>0</v>
      </c>
      <c r="AR87" s="129">
        <f t="shared" si="57"/>
        <v>0</v>
      </c>
      <c r="AS87" s="129">
        <f t="shared" si="58"/>
        <v>0</v>
      </c>
      <c r="AT87" s="132">
        <v>0</v>
      </c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32"/>
      <c r="BK87" s="132" t="s">
        <v>102</v>
      </c>
    </row>
    <row r="88" ht="22.5" customHeight="1" spans="1:63">
      <c r="A88" s="126">
        <v>83</v>
      </c>
      <c r="B88" s="127" t="s">
        <v>366</v>
      </c>
      <c r="C88" s="127" t="s">
        <v>258</v>
      </c>
      <c r="D88" s="127" t="s">
        <v>311</v>
      </c>
      <c r="E88" s="134">
        <v>45.94</v>
      </c>
      <c r="F88" s="129">
        <f t="shared" si="40"/>
        <v>0</v>
      </c>
      <c r="G88" s="129"/>
      <c r="H88" s="130">
        <v>4</v>
      </c>
      <c r="I88" s="131"/>
      <c r="J88" s="131" t="s">
        <v>256</v>
      </c>
      <c r="K88" s="129">
        <f t="shared" si="41"/>
        <v>192.576065</v>
      </c>
      <c r="L88" s="129">
        <f t="shared" si="42"/>
        <v>192.576065</v>
      </c>
      <c r="M88" s="128">
        <v>0</v>
      </c>
      <c r="N88" s="129">
        <f t="shared" si="43"/>
        <v>91.88</v>
      </c>
      <c r="O88" s="128">
        <v>192.576065</v>
      </c>
      <c r="P88" s="129">
        <f t="shared" si="44"/>
        <v>0</v>
      </c>
      <c r="Q88" s="129">
        <f t="shared" si="45"/>
        <v>192.576065</v>
      </c>
      <c r="R88" s="129">
        <f t="shared" si="46"/>
        <v>192.576065</v>
      </c>
      <c r="S88" s="132">
        <f t="shared" si="47"/>
        <v>0</v>
      </c>
      <c r="T88" s="128">
        <v>0</v>
      </c>
      <c r="U88" s="128">
        <v>0</v>
      </c>
      <c r="V88" s="128">
        <v>0</v>
      </c>
      <c r="W88" s="132"/>
      <c r="X88" s="134">
        <v>0</v>
      </c>
      <c r="Y88" s="134">
        <v>0</v>
      </c>
      <c r="Z88" s="129">
        <f t="shared" si="48"/>
        <v>0</v>
      </c>
      <c r="AA88" s="132">
        <f t="shared" si="49"/>
        <v>0</v>
      </c>
      <c r="AB88" s="134">
        <v>0</v>
      </c>
      <c r="AC88" s="134">
        <v>0</v>
      </c>
      <c r="AD88" s="128">
        <v>0</v>
      </c>
      <c r="AE88" s="128">
        <v>0</v>
      </c>
      <c r="AF88" s="128">
        <v>0</v>
      </c>
      <c r="AG88" s="128">
        <v>0</v>
      </c>
      <c r="AH88" s="132">
        <f t="shared" si="50"/>
        <v>0</v>
      </c>
      <c r="AI88" s="128">
        <v>0</v>
      </c>
      <c r="AJ88" s="134">
        <v>0</v>
      </c>
      <c r="AK88" s="134">
        <v>0</v>
      </c>
      <c r="AL88" s="129">
        <f t="shared" si="51"/>
        <v>45.94</v>
      </c>
      <c r="AM88" s="129">
        <f t="shared" si="52"/>
        <v>0</v>
      </c>
      <c r="AN88" s="129">
        <f t="shared" si="53"/>
        <v>0</v>
      </c>
      <c r="AO88" s="129">
        <f t="shared" si="54"/>
        <v>0</v>
      </c>
      <c r="AP88" s="129">
        <f t="shared" si="55"/>
        <v>0</v>
      </c>
      <c r="AQ88" s="129">
        <f t="shared" si="56"/>
        <v>0</v>
      </c>
      <c r="AR88" s="129">
        <f t="shared" si="57"/>
        <v>0</v>
      </c>
      <c r="AS88" s="129">
        <f t="shared" si="58"/>
        <v>0</v>
      </c>
      <c r="AT88" s="132">
        <v>0</v>
      </c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32"/>
      <c r="BK88" s="132" t="s">
        <v>102</v>
      </c>
    </row>
    <row r="89" ht="22.5" customHeight="1" spans="1:63">
      <c r="A89" s="126">
        <v>84</v>
      </c>
      <c r="B89" s="127" t="s">
        <v>260</v>
      </c>
      <c r="C89" s="127" t="s">
        <v>258</v>
      </c>
      <c r="D89" s="127" t="s">
        <v>157</v>
      </c>
      <c r="E89" s="134">
        <v>372.87</v>
      </c>
      <c r="F89" s="129">
        <f t="shared" si="40"/>
        <v>0</v>
      </c>
      <c r="G89" s="129"/>
      <c r="H89" s="130">
        <v>4</v>
      </c>
      <c r="I89" s="130"/>
      <c r="J89" s="131" t="s">
        <v>256</v>
      </c>
      <c r="K89" s="129">
        <f t="shared" si="41"/>
        <v>2263.612851</v>
      </c>
      <c r="L89" s="129">
        <f t="shared" si="42"/>
        <v>2263.612851</v>
      </c>
      <c r="M89" s="128">
        <v>0</v>
      </c>
      <c r="N89" s="129">
        <f t="shared" si="43"/>
        <v>745.74</v>
      </c>
      <c r="O89" s="128">
        <v>1465.910122</v>
      </c>
      <c r="P89" s="129">
        <f t="shared" si="44"/>
        <v>0</v>
      </c>
      <c r="Q89" s="129">
        <f t="shared" si="45"/>
        <v>1465.910122</v>
      </c>
      <c r="R89" s="129">
        <f t="shared" si="46"/>
        <v>2263.612851</v>
      </c>
      <c r="S89" s="132">
        <f t="shared" si="47"/>
        <v>0</v>
      </c>
      <c r="T89" s="128">
        <v>0</v>
      </c>
      <c r="U89" s="128">
        <v>0</v>
      </c>
      <c r="V89" s="128">
        <v>0</v>
      </c>
      <c r="W89" s="132"/>
      <c r="X89" s="134">
        <v>797.702729</v>
      </c>
      <c r="Y89" s="134">
        <v>0</v>
      </c>
      <c r="Z89" s="129">
        <f t="shared" si="48"/>
        <v>0</v>
      </c>
      <c r="AA89" s="132">
        <f t="shared" si="49"/>
        <v>0</v>
      </c>
      <c r="AB89" s="134">
        <v>0</v>
      </c>
      <c r="AC89" s="134">
        <v>0</v>
      </c>
      <c r="AD89" s="128">
        <v>0</v>
      </c>
      <c r="AE89" s="128">
        <v>0</v>
      </c>
      <c r="AF89" s="128">
        <v>0</v>
      </c>
      <c r="AG89" s="128">
        <v>0</v>
      </c>
      <c r="AH89" s="132">
        <f t="shared" si="50"/>
        <v>0</v>
      </c>
      <c r="AI89" s="128">
        <v>0</v>
      </c>
      <c r="AJ89" s="134">
        <v>0</v>
      </c>
      <c r="AK89" s="134">
        <v>0</v>
      </c>
      <c r="AL89" s="129">
        <f t="shared" si="51"/>
        <v>372.87</v>
      </c>
      <c r="AM89" s="129">
        <f t="shared" si="52"/>
        <v>0</v>
      </c>
      <c r="AN89" s="129">
        <f t="shared" si="53"/>
        <v>0</v>
      </c>
      <c r="AO89" s="129">
        <f t="shared" si="54"/>
        <v>0</v>
      </c>
      <c r="AP89" s="129">
        <f t="shared" si="55"/>
        <v>0</v>
      </c>
      <c r="AQ89" s="129">
        <f t="shared" si="56"/>
        <v>0</v>
      </c>
      <c r="AR89" s="129">
        <f t="shared" si="57"/>
        <v>0</v>
      </c>
      <c r="AS89" s="129">
        <f t="shared" si="58"/>
        <v>0</v>
      </c>
      <c r="AT89" s="132">
        <v>0</v>
      </c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32"/>
      <c r="BK89" s="132" t="s">
        <v>102</v>
      </c>
    </row>
    <row r="90" ht="22.5" customHeight="1" spans="1:63">
      <c r="A90" s="126">
        <v>85</v>
      </c>
      <c r="B90" s="127" t="s">
        <v>367</v>
      </c>
      <c r="C90" s="127" t="s">
        <v>260</v>
      </c>
      <c r="D90" s="127" t="s">
        <v>368</v>
      </c>
      <c r="E90" s="134">
        <v>136.3</v>
      </c>
      <c r="F90" s="129">
        <f t="shared" si="40"/>
        <v>0</v>
      </c>
      <c r="G90" s="129"/>
      <c r="H90" s="130">
        <v>4</v>
      </c>
      <c r="I90" s="130"/>
      <c r="J90" s="131" t="s">
        <v>256</v>
      </c>
      <c r="K90" s="129">
        <f t="shared" si="41"/>
        <v>776.041666</v>
      </c>
      <c r="L90" s="129">
        <f t="shared" si="42"/>
        <v>776.041666</v>
      </c>
      <c r="M90" s="128">
        <v>0</v>
      </c>
      <c r="N90" s="129">
        <f t="shared" si="43"/>
        <v>272.6</v>
      </c>
      <c r="O90" s="128">
        <v>732.873135</v>
      </c>
      <c r="P90" s="129">
        <f t="shared" si="44"/>
        <v>0</v>
      </c>
      <c r="Q90" s="129">
        <f t="shared" si="45"/>
        <v>732.873135</v>
      </c>
      <c r="R90" s="129">
        <f t="shared" si="46"/>
        <v>776.041666</v>
      </c>
      <c r="S90" s="132">
        <f t="shared" si="47"/>
        <v>0</v>
      </c>
      <c r="T90" s="128">
        <v>0</v>
      </c>
      <c r="U90" s="128">
        <v>0</v>
      </c>
      <c r="V90" s="128">
        <v>0</v>
      </c>
      <c r="W90" s="132"/>
      <c r="X90" s="134">
        <v>43.168531</v>
      </c>
      <c r="Y90" s="134">
        <v>0</v>
      </c>
      <c r="Z90" s="129">
        <f t="shared" si="48"/>
        <v>0</v>
      </c>
      <c r="AA90" s="132">
        <f t="shared" si="49"/>
        <v>0</v>
      </c>
      <c r="AB90" s="134">
        <v>0</v>
      </c>
      <c r="AC90" s="134">
        <v>0</v>
      </c>
      <c r="AD90" s="128">
        <v>0</v>
      </c>
      <c r="AE90" s="128">
        <v>0</v>
      </c>
      <c r="AF90" s="128">
        <v>0</v>
      </c>
      <c r="AG90" s="128">
        <v>0</v>
      </c>
      <c r="AH90" s="132">
        <f t="shared" si="50"/>
        <v>0</v>
      </c>
      <c r="AI90" s="128">
        <v>0</v>
      </c>
      <c r="AJ90" s="134">
        <v>0</v>
      </c>
      <c r="AK90" s="134">
        <v>0</v>
      </c>
      <c r="AL90" s="129">
        <f t="shared" si="51"/>
        <v>136.3</v>
      </c>
      <c r="AM90" s="129">
        <f t="shared" si="52"/>
        <v>0</v>
      </c>
      <c r="AN90" s="129">
        <f t="shared" si="53"/>
        <v>0</v>
      </c>
      <c r="AO90" s="129">
        <f t="shared" si="54"/>
        <v>0</v>
      </c>
      <c r="AP90" s="129">
        <f t="shared" si="55"/>
        <v>0</v>
      </c>
      <c r="AQ90" s="129">
        <f t="shared" si="56"/>
        <v>0</v>
      </c>
      <c r="AR90" s="129">
        <f t="shared" si="57"/>
        <v>0</v>
      </c>
      <c r="AS90" s="129">
        <f t="shared" si="58"/>
        <v>0</v>
      </c>
      <c r="AT90" s="132">
        <v>0</v>
      </c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32"/>
      <c r="BK90" s="132" t="s">
        <v>102</v>
      </c>
    </row>
    <row r="91" ht="22.5" customHeight="1" spans="1:63">
      <c r="A91" s="126">
        <v>86</v>
      </c>
      <c r="B91" s="127" t="s">
        <v>368</v>
      </c>
      <c r="C91" s="127" t="s">
        <v>258</v>
      </c>
      <c r="D91" s="127" t="s">
        <v>369</v>
      </c>
      <c r="E91" s="134">
        <v>163.31</v>
      </c>
      <c r="F91" s="129">
        <f t="shared" si="40"/>
        <v>4.02901317739269</v>
      </c>
      <c r="G91" s="129">
        <f t="shared" ref="G91:G150" si="59">O91+U91+X91+Z91+AF91+AG91+AH91</f>
        <v>657.978142</v>
      </c>
      <c r="H91" s="130">
        <v>4</v>
      </c>
      <c r="I91" s="130"/>
      <c r="J91" s="131" t="s">
        <v>256</v>
      </c>
      <c r="K91" s="129">
        <f t="shared" si="41"/>
        <v>657.978142</v>
      </c>
      <c r="L91" s="129">
        <f t="shared" si="42"/>
        <v>657.978142</v>
      </c>
      <c r="M91" s="128">
        <v>0</v>
      </c>
      <c r="N91" s="129">
        <f t="shared" si="43"/>
        <v>326.62</v>
      </c>
      <c r="O91" s="128">
        <v>413.957555</v>
      </c>
      <c r="P91" s="129">
        <f t="shared" si="44"/>
        <v>0</v>
      </c>
      <c r="Q91" s="129">
        <f t="shared" si="45"/>
        <v>413.957555</v>
      </c>
      <c r="R91" s="129">
        <f t="shared" si="46"/>
        <v>657.978142</v>
      </c>
      <c r="S91" s="132">
        <f t="shared" si="47"/>
        <v>0</v>
      </c>
      <c r="T91" s="128">
        <v>0</v>
      </c>
      <c r="U91" s="128">
        <v>0</v>
      </c>
      <c r="V91" s="128">
        <v>0</v>
      </c>
      <c r="W91" s="132"/>
      <c r="X91" s="134">
        <v>244.020587</v>
      </c>
      <c r="Y91" s="134">
        <v>0</v>
      </c>
      <c r="Z91" s="129">
        <f t="shared" si="48"/>
        <v>0</v>
      </c>
      <c r="AA91" s="132">
        <f t="shared" si="49"/>
        <v>0</v>
      </c>
      <c r="AB91" s="134">
        <v>0</v>
      </c>
      <c r="AC91" s="134">
        <v>0</v>
      </c>
      <c r="AD91" s="128">
        <v>0</v>
      </c>
      <c r="AE91" s="128">
        <v>0</v>
      </c>
      <c r="AF91" s="128">
        <v>0</v>
      </c>
      <c r="AG91" s="128">
        <v>0</v>
      </c>
      <c r="AH91" s="132">
        <f t="shared" si="50"/>
        <v>0</v>
      </c>
      <c r="AI91" s="128">
        <v>0</v>
      </c>
      <c r="AJ91" s="134">
        <v>0</v>
      </c>
      <c r="AK91" s="134">
        <v>0</v>
      </c>
      <c r="AL91" s="129">
        <f t="shared" si="51"/>
        <v>163.31</v>
      </c>
      <c r="AM91" s="129">
        <f t="shared" si="52"/>
        <v>0</v>
      </c>
      <c r="AN91" s="129">
        <f t="shared" si="53"/>
        <v>0</v>
      </c>
      <c r="AO91" s="129">
        <f t="shared" si="54"/>
        <v>0</v>
      </c>
      <c r="AP91" s="129">
        <f t="shared" si="55"/>
        <v>0</v>
      </c>
      <c r="AQ91" s="129">
        <f t="shared" si="56"/>
        <v>0</v>
      </c>
      <c r="AR91" s="129">
        <f t="shared" si="57"/>
        <v>0</v>
      </c>
      <c r="AS91" s="129">
        <f t="shared" si="58"/>
        <v>0</v>
      </c>
      <c r="AT91" s="132">
        <v>0</v>
      </c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32"/>
      <c r="BK91" s="132" t="s">
        <v>102</v>
      </c>
    </row>
    <row r="92" ht="22.5" customHeight="1" spans="1:63">
      <c r="A92" s="126">
        <v>87</v>
      </c>
      <c r="B92" s="127" t="s">
        <v>370</v>
      </c>
      <c r="C92" s="127" t="s">
        <v>367</v>
      </c>
      <c r="D92" s="127" t="s">
        <v>368</v>
      </c>
      <c r="E92" s="134">
        <v>63.94</v>
      </c>
      <c r="F92" s="129">
        <f t="shared" si="40"/>
        <v>5.00283650297154</v>
      </c>
      <c r="G92" s="129">
        <f t="shared" si="59"/>
        <v>319.881366</v>
      </c>
      <c r="H92" s="130">
        <v>4</v>
      </c>
      <c r="I92" s="131"/>
      <c r="J92" s="131" t="s">
        <v>256</v>
      </c>
      <c r="K92" s="129">
        <f t="shared" si="41"/>
        <v>319.881366</v>
      </c>
      <c r="L92" s="129">
        <f t="shared" si="42"/>
        <v>319.881366</v>
      </c>
      <c r="M92" s="128">
        <v>0</v>
      </c>
      <c r="N92" s="129">
        <f t="shared" si="43"/>
        <v>127.88</v>
      </c>
      <c r="O92" s="128">
        <v>319.881366</v>
      </c>
      <c r="P92" s="129">
        <f t="shared" si="44"/>
        <v>0</v>
      </c>
      <c r="Q92" s="129">
        <f t="shared" si="45"/>
        <v>319.881366</v>
      </c>
      <c r="R92" s="129">
        <f t="shared" si="46"/>
        <v>319.881366</v>
      </c>
      <c r="S92" s="132">
        <f t="shared" si="47"/>
        <v>0</v>
      </c>
      <c r="T92" s="128">
        <v>0</v>
      </c>
      <c r="U92" s="128">
        <v>0</v>
      </c>
      <c r="V92" s="128">
        <v>0</v>
      </c>
      <c r="W92" s="132"/>
      <c r="X92" s="134">
        <v>0</v>
      </c>
      <c r="Y92" s="134">
        <v>0</v>
      </c>
      <c r="Z92" s="129">
        <f t="shared" si="48"/>
        <v>0</v>
      </c>
      <c r="AA92" s="132">
        <f t="shared" si="49"/>
        <v>0</v>
      </c>
      <c r="AB92" s="134">
        <v>0</v>
      </c>
      <c r="AC92" s="134">
        <v>0</v>
      </c>
      <c r="AD92" s="128">
        <v>0</v>
      </c>
      <c r="AE92" s="128">
        <v>0</v>
      </c>
      <c r="AF92" s="128">
        <v>0</v>
      </c>
      <c r="AG92" s="128">
        <v>0</v>
      </c>
      <c r="AH92" s="132">
        <f t="shared" si="50"/>
        <v>0</v>
      </c>
      <c r="AI92" s="128">
        <v>0</v>
      </c>
      <c r="AJ92" s="134">
        <v>0</v>
      </c>
      <c r="AK92" s="134">
        <v>0</v>
      </c>
      <c r="AL92" s="129">
        <f t="shared" si="51"/>
        <v>63.94</v>
      </c>
      <c r="AM92" s="129">
        <f t="shared" si="52"/>
        <v>0</v>
      </c>
      <c r="AN92" s="129">
        <f t="shared" si="53"/>
        <v>0</v>
      </c>
      <c r="AO92" s="129">
        <f t="shared" si="54"/>
        <v>0</v>
      </c>
      <c r="AP92" s="129">
        <f t="shared" si="55"/>
        <v>0</v>
      </c>
      <c r="AQ92" s="129">
        <f t="shared" si="56"/>
        <v>0</v>
      </c>
      <c r="AR92" s="129">
        <f t="shared" si="57"/>
        <v>0</v>
      </c>
      <c r="AS92" s="129">
        <f t="shared" si="58"/>
        <v>0</v>
      </c>
      <c r="AT92" s="132">
        <v>0</v>
      </c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32"/>
      <c r="BK92" s="132" t="s">
        <v>102</v>
      </c>
    </row>
    <row r="93" ht="22.5" customHeight="1" spans="1:63">
      <c r="A93" s="126">
        <v>88</v>
      </c>
      <c r="B93" s="127" t="s">
        <v>371</v>
      </c>
      <c r="C93" s="127" t="s">
        <v>368</v>
      </c>
      <c r="D93" s="127" t="s">
        <v>258</v>
      </c>
      <c r="E93" s="134">
        <v>77.72</v>
      </c>
      <c r="F93" s="129">
        <f t="shared" si="40"/>
        <v>7.93794920226454</v>
      </c>
      <c r="G93" s="129">
        <f t="shared" si="59"/>
        <v>616.937412</v>
      </c>
      <c r="H93" s="130">
        <v>4</v>
      </c>
      <c r="I93" s="130"/>
      <c r="J93" s="131" t="s">
        <v>256</v>
      </c>
      <c r="K93" s="129">
        <f t="shared" si="41"/>
        <v>616.937412</v>
      </c>
      <c r="L93" s="129">
        <f t="shared" si="42"/>
        <v>616.937412</v>
      </c>
      <c r="M93" s="128">
        <v>0</v>
      </c>
      <c r="N93" s="129">
        <f t="shared" si="43"/>
        <v>155.44</v>
      </c>
      <c r="O93" s="128">
        <v>602.088087</v>
      </c>
      <c r="P93" s="129">
        <f t="shared" si="44"/>
        <v>0</v>
      </c>
      <c r="Q93" s="129">
        <f t="shared" si="45"/>
        <v>602.088087</v>
      </c>
      <c r="R93" s="129">
        <f t="shared" si="46"/>
        <v>616.937412</v>
      </c>
      <c r="S93" s="132">
        <f t="shared" si="47"/>
        <v>0</v>
      </c>
      <c r="T93" s="128">
        <v>0</v>
      </c>
      <c r="U93" s="128">
        <v>0</v>
      </c>
      <c r="V93" s="128">
        <v>0</v>
      </c>
      <c r="W93" s="132"/>
      <c r="X93" s="134">
        <v>14.849325</v>
      </c>
      <c r="Y93" s="134">
        <v>0</v>
      </c>
      <c r="Z93" s="129">
        <f t="shared" si="48"/>
        <v>0</v>
      </c>
      <c r="AA93" s="132">
        <f t="shared" si="49"/>
        <v>0</v>
      </c>
      <c r="AB93" s="134">
        <v>0</v>
      </c>
      <c r="AC93" s="134">
        <v>0</v>
      </c>
      <c r="AD93" s="128">
        <v>0</v>
      </c>
      <c r="AE93" s="128">
        <v>0</v>
      </c>
      <c r="AF93" s="128">
        <v>0</v>
      </c>
      <c r="AG93" s="128">
        <v>0</v>
      </c>
      <c r="AH93" s="132">
        <f t="shared" si="50"/>
        <v>0</v>
      </c>
      <c r="AI93" s="128">
        <v>0</v>
      </c>
      <c r="AJ93" s="134">
        <v>0</v>
      </c>
      <c r="AK93" s="134">
        <v>0</v>
      </c>
      <c r="AL93" s="129">
        <f t="shared" si="51"/>
        <v>77.72</v>
      </c>
      <c r="AM93" s="129">
        <f t="shared" si="52"/>
        <v>0</v>
      </c>
      <c r="AN93" s="129">
        <f t="shared" si="53"/>
        <v>0</v>
      </c>
      <c r="AO93" s="129">
        <f t="shared" si="54"/>
        <v>0</v>
      </c>
      <c r="AP93" s="129">
        <f t="shared" si="55"/>
        <v>0</v>
      </c>
      <c r="AQ93" s="129">
        <f t="shared" si="56"/>
        <v>0</v>
      </c>
      <c r="AR93" s="129">
        <f t="shared" si="57"/>
        <v>0</v>
      </c>
      <c r="AS93" s="129">
        <f t="shared" si="58"/>
        <v>0.207253333333333</v>
      </c>
      <c r="AT93" s="132">
        <v>0</v>
      </c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32"/>
      <c r="BK93" s="132" t="s">
        <v>102</v>
      </c>
    </row>
    <row r="94" ht="22.5" customHeight="1" spans="1:63">
      <c r="A94" s="126">
        <v>89</v>
      </c>
      <c r="B94" s="127" t="s">
        <v>371</v>
      </c>
      <c r="C94" s="127" t="s">
        <v>311</v>
      </c>
      <c r="D94" s="127" t="s">
        <v>368</v>
      </c>
      <c r="E94" s="134">
        <v>49.94</v>
      </c>
      <c r="F94" s="129">
        <f t="shared" si="40"/>
        <v>9.03212799359231</v>
      </c>
      <c r="G94" s="129">
        <f t="shared" si="59"/>
        <v>451.064472</v>
      </c>
      <c r="H94" s="130">
        <v>4</v>
      </c>
      <c r="I94" s="130"/>
      <c r="J94" s="131" t="s">
        <v>256</v>
      </c>
      <c r="K94" s="129">
        <f t="shared" si="41"/>
        <v>451.064472</v>
      </c>
      <c r="L94" s="129">
        <f t="shared" si="42"/>
        <v>451.064472</v>
      </c>
      <c r="M94" s="128">
        <v>0</v>
      </c>
      <c r="N94" s="129">
        <f t="shared" si="43"/>
        <v>99.88</v>
      </c>
      <c r="O94" s="128">
        <v>451.064472</v>
      </c>
      <c r="P94" s="129">
        <f t="shared" si="44"/>
        <v>0</v>
      </c>
      <c r="Q94" s="129">
        <f t="shared" si="45"/>
        <v>451.064472</v>
      </c>
      <c r="R94" s="129">
        <f t="shared" si="46"/>
        <v>451.064472</v>
      </c>
      <c r="S94" s="132">
        <f t="shared" si="47"/>
        <v>0</v>
      </c>
      <c r="T94" s="128">
        <v>0</v>
      </c>
      <c r="U94" s="128">
        <v>0</v>
      </c>
      <c r="V94" s="128">
        <v>0</v>
      </c>
      <c r="W94" s="132"/>
      <c r="X94" s="134">
        <v>0</v>
      </c>
      <c r="Y94" s="134">
        <v>0</v>
      </c>
      <c r="Z94" s="129">
        <f t="shared" si="48"/>
        <v>0</v>
      </c>
      <c r="AA94" s="132">
        <f t="shared" si="49"/>
        <v>0</v>
      </c>
      <c r="AB94" s="134">
        <v>0</v>
      </c>
      <c r="AC94" s="134">
        <v>0</v>
      </c>
      <c r="AD94" s="128">
        <v>0</v>
      </c>
      <c r="AE94" s="128">
        <v>0</v>
      </c>
      <c r="AF94" s="128">
        <v>0</v>
      </c>
      <c r="AG94" s="128">
        <v>0</v>
      </c>
      <c r="AH94" s="132">
        <f t="shared" si="50"/>
        <v>0</v>
      </c>
      <c r="AI94" s="128">
        <v>0</v>
      </c>
      <c r="AJ94" s="134">
        <v>0</v>
      </c>
      <c r="AK94" s="134">
        <v>0</v>
      </c>
      <c r="AL94" s="129">
        <f t="shared" si="51"/>
        <v>49.94</v>
      </c>
      <c r="AM94" s="129">
        <f t="shared" si="52"/>
        <v>0</v>
      </c>
      <c r="AN94" s="129">
        <f t="shared" si="53"/>
        <v>0</v>
      </c>
      <c r="AO94" s="129">
        <f t="shared" si="54"/>
        <v>0</v>
      </c>
      <c r="AP94" s="129">
        <f t="shared" si="55"/>
        <v>0</v>
      </c>
      <c r="AQ94" s="129">
        <f t="shared" si="56"/>
        <v>0</v>
      </c>
      <c r="AR94" s="129">
        <f t="shared" si="57"/>
        <v>0</v>
      </c>
      <c r="AS94" s="129">
        <f t="shared" si="58"/>
        <v>0.133173333333333</v>
      </c>
      <c r="AT94" s="132">
        <v>0</v>
      </c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32"/>
      <c r="BK94" s="132" t="s">
        <v>102</v>
      </c>
    </row>
    <row r="95" ht="22.5" customHeight="1" spans="1:63">
      <c r="A95" s="126">
        <v>90</v>
      </c>
      <c r="B95" s="127" t="s">
        <v>369</v>
      </c>
      <c r="C95" s="127" t="s">
        <v>260</v>
      </c>
      <c r="D95" s="127" t="s">
        <v>258</v>
      </c>
      <c r="E95" s="134">
        <v>180.03</v>
      </c>
      <c r="F95" s="129">
        <f t="shared" si="40"/>
        <v>5.01795229128479</v>
      </c>
      <c r="G95" s="129">
        <f t="shared" si="59"/>
        <v>903.381951</v>
      </c>
      <c r="H95" s="130">
        <v>4</v>
      </c>
      <c r="I95" s="130"/>
      <c r="J95" s="131" t="s">
        <v>256</v>
      </c>
      <c r="K95" s="129">
        <f t="shared" si="41"/>
        <v>734.737482</v>
      </c>
      <c r="L95" s="129">
        <f t="shared" si="42"/>
        <v>734.737482</v>
      </c>
      <c r="M95" s="128">
        <v>0</v>
      </c>
      <c r="N95" s="129">
        <f t="shared" si="43"/>
        <v>360.06</v>
      </c>
      <c r="O95" s="128">
        <v>406.937096</v>
      </c>
      <c r="P95" s="129">
        <f t="shared" si="44"/>
        <v>0</v>
      </c>
      <c r="Q95" s="129">
        <f t="shared" si="45"/>
        <v>406.937096</v>
      </c>
      <c r="R95" s="129">
        <f t="shared" si="46"/>
        <v>734.737482</v>
      </c>
      <c r="S95" s="132">
        <f t="shared" si="47"/>
        <v>0</v>
      </c>
      <c r="T95" s="128">
        <v>0</v>
      </c>
      <c r="U95" s="128">
        <v>0</v>
      </c>
      <c r="V95" s="128">
        <v>0</v>
      </c>
      <c r="W95" s="132"/>
      <c r="X95" s="134">
        <v>327.800386</v>
      </c>
      <c r="Y95" s="134">
        <v>0</v>
      </c>
      <c r="Z95" s="129">
        <f t="shared" si="48"/>
        <v>0</v>
      </c>
      <c r="AA95" s="132">
        <f t="shared" si="49"/>
        <v>0</v>
      </c>
      <c r="AB95" s="134">
        <v>0</v>
      </c>
      <c r="AC95" s="134">
        <v>0</v>
      </c>
      <c r="AD95" s="128">
        <v>0</v>
      </c>
      <c r="AE95" s="128">
        <v>0</v>
      </c>
      <c r="AF95" s="128">
        <v>0</v>
      </c>
      <c r="AG95" s="128">
        <v>0</v>
      </c>
      <c r="AH95" s="132">
        <f t="shared" si="50"/>
        <v>168.644469</v>
      </c>
      <c r="AI95" s="128">
        <v>0</v>
      </c>
      <c r="AJ95" s="134">
        <v>0</v>
      </c>
      <c r="AK95" s="134">
        <v>168.644469</v>
      </c>
      <c r="AL95" s="129">
        <f t="shared" si="51"/>
        <v>180.03</v>
      </c>
      <c r="AM95" s="129">
        <f t="shared" si="52"/>
        <v>0</v>
      </c>
      <c r="AN95" s="129">
        <f t="shared" si="53"/>
        <v>0</v>
      </c>
      <c r="AO95" s="129">
        <f t="shared" si="54"/>
        <v>0</v>
      </c>
      <c r="AP95" s="129">
        <f t="shared" si="55"/>
        <v>0</v>
      </c>
      <c r="AQ95" s="129">
        <f t="shared" si="56"/>
        <v>0</v>
      </c>
      <c r="AR95" s="129">
        <f t="shared" si="57"/>
        <v>0</v>
      </c>
      <c r="AS95" s="129">
        <f t="shared" si="58"/>
        <v>0</v>
      </c>
      <c r="AT95" s="132">
        <v>0</v>
      </c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32"/>
      <c r="BK95" s="132" t="s">
        <v>102</v>
      </c>
    </row>
    <row r="96" ht="22.5" customHeight="1" spans="1:63">
      <c r="A96" s="126">
        <v>91</v>
      </c>
      <c r="B96" s="127" t="s">
        <v>372</v>
      </c>
      <c r="C96" s="127" t="s">
        <v>258</v>
      </c>
      <c r="D96" s="127" t="s">
        <v>262</v>
      </c>
      <c r="E96" s="134">
        <v>77.48</v>
      </c>
      <c r="F96" s="129">
        <f t="shared" si="40"/>
        <v>7.5329939726381</v>
      </c>
      <c r="G96" s="129">
        <f t="shared" si="59"/>
        <v>583.656373</v>
      </c>
      <c r="H96" s="130">
        <v>4</v>
      </c>
      <c r="I96" s="131"/>
      <c r="J96" s="131" t="s">
        <v>256</v>
      </c>
      <c r="K96" s="129">
        <f t="shared" si="41"/>
        <v>583.656373</v>
      </c>
      <c r="L96" s="129">
        <f t="shared" si="42"/>
        <v>583.656373</v>
      </c>
      <c r="M96" s="128">
        <v>0</v>
      </c>
      <c r="N96" s="129">
        <f t="shared" si="43"/>
        <v>154.96</v>
      </c>
      <c r="O96" s="128">
        <v>192.074593</v>
      </c>
      <c r="P96" s="129">
        <f t="shared" si="44"/>
        <v>0</v>
      </c>
      <c r="Q96" s="129">
        <f t="shared" si="45"/>
        <v>192.074593</v>
      </c>
      <c r="R96" s="129">
        <f t="shared" si="46"/>
        <v>583.656373</v>
      </c>
      <c r="S96" s="132">
        <f t="shared" si="47"/>
        <v>0</v>
      </c>
      <c r="T96" s="128">
        <v>0</v>
      </c>
      <c r="U96" s="128">
        <v>0</v>
      </c>
      <c r="V96" s="128">
        <v>0</v>
      </c>
      <c r="W96" s="132"/>
      <c r="X96" s="134">
        <v>391.58178</v>
      </c>
      <c r="Y96" s="134">
        <v>0</v>
      </c>
      <c r="Z96" s="129">
        <f t="shared" si="48"/>
        <v>0</v>
      </c>
      <c r="AA96" s="132">
        <f t="shared" si="49"/>
        <v>0</v>
      </c>
      <c r="AB96" s="134">
        <v>0</v>
      </c>
      <c r="AC96" s="134">
        <v>0</v>
      </c>
      <c r="AD96" s="128">
        <v>0</v>
      </c>
      <c r="AE96" s="128">
        <v>0</v>
      </c>
      <c r="AF96" s="128">
        <v>0</v>
      </c>
      <c r="AG96" s="128">
        <v>0</v>
      </c>
      <c r="AH96" s="132">
        <f t="shared" si="50"/>
        <v>0</v>
      </c>
      <c r="AI96" s="128">
        <v>0</v>
      </c>
      <c r="AJ96" s="134">
        <v>0</v>
      </c>
      <c r="AK96" s="134">
        <v>0</v>
      </c>
      <c r="AL96" s="129">
        <f t="shared" si="51"/>
        <v>77.48</v>
      </c>
      <c r="AM96" s="129">
        <f t="shared" si="52"/>
        <v>0</v>
      </c>
      <c r="AN96" s="129">
        <f t="shared" si="53"/>
        <v>0</v>
      </c>
      <c r="AO96" s="129">
        <f t="shared" si="54"/>
        <v>0</v>
      </c>
      <c r="AP96" s="129">
        <f t="shared" si="55"/>
        <v>0</v>
      </c>
      <c r="AQ96" s="129">
        <f t="shared" si="56"/>
        <v>0</v>
      </c>
      <c r="AR96" s="129">
        <f t="shared" si="57"/>
        <v>0</v>
      </c>
      <c r="AS96" s="129">
        <f t="shared" si="58"/>
        <v>0.206613333333333</v>
      </c>
      <c r="AT96" s="132">
        <v>0</v>
      </c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32"/>
      <c r="BK96" s="132" t="s">
        <v>102</v>
      </c>
    </row>
    <row r="97" ht="22.5" customHeight="1" spans="1:63">
      <c r="A97" s="126">
        <v>92</v>
      </c>
      <c r="B97" s="127" t="s">
        <v>372</v>
      </c>
      <c r="C97" s="127" t="s">
        <v>260</v>
      </c>
      <c r="D97" s="127" t="s">
        <v>258</v>
      </c>
      <c r="E97" s="134">
        <v>152.28</v>
      </c>
      <c r="F97" s="129">
        <f t="shared" si="40"/>
        <v>13.2226276530076</v>
      </c>
      <c r="G97" s="129">
        <f t="shared" si="59"/>
        <v>2013.541739</v>
      </c>
      <c r="H97" s="130">
        <v>4</v>
      </c>
      <c r="I97" s="130"/>
      <c r="J97" s="131" t="s">
        <v>256</v>
      </c>
      <c r="K97" s="129">
        <f t="shared" si="41"/>
        <v>1710.097809</v>
      </c>
      <c r="L97" s="129">
        <f t="shared" si="42"/>
        <v>1710.097809</v>
      </c>
      <c r="M97" s="128">
        <v>0</v>
      </c>
      <c r="N97" s="129">
        <f t="shared" si="43"/>
        <v>304.56</v>
      </c>
      <c r="O97" s="128">
        <v>683.833323</v>
      </c>
      <c r="P97" s="129">
        <f t="shared" si="44"/>
        <v>0</v>
      </c>
      <c r="Q97" s="129">
        <f t="shared" si="45"/>
        <v>683.833323</v>
      </c>
      <c r="R97" s="129">
        <f t="shared" si="46"/>
        <v>1710.097809</v>
      </c>
      <c r="S97" s="132">
        <f t="shared" si="47"/>
        <v>0</v>
      </c>
      <c r="T97" s="128">
        <v>0</v>
      </c>
      <c r="U97" s="128">
        <v>0</v>
      </c>
      <c r="V97" s="128">
        <v>0</v>
      </c>
      <c r="W97" s="132"/>
      <c r="X97" s="134">
        <v>1026.264486</v>
      </c>
      <c r="Y97" s="134">
        <v>0</v>
      </c>
      <c r="Z97" s="129">
        <f t="shared" si="48"/>
        <v>0</v>
      </c>
      <c r="AA97" s="132">
        <f t="shared" si="49"/>
        <v>0</v>
      </c>
      <c r="AB97" s="134">
        <v>0</v>
      </c>
      <c r="AC97" s="134">
        <v>0</v>
      </c>
      <c r="AD97" s="128">
        <v>0</v>
      </c>
      <c r="AE97" s="128">
        <v>0</v>
      </c>
      <c r="AF97" s="128">
        <v>0</v>
      </c>
      <c r="AG97" s="128">
        <v>0</v>
      </c>
      <c r="AH97" s="132">
        <f t="shared" si="50"/>
        <v>303.44393</v>
      </c>
      <c r="AI97" s="128">
        <v>0</v>
      </c>
      <c r="AJ97" s="134">
        <v>0</v>
      </c>
      <c r="AK97" s="134">
        <v>303.44393</v>
      </c>
      <c r="AL97" s="129">
        <f t="shared" si="51"/>
        <v>152.28</v>
      </c>
      <c r="AM97" s="129">
        <f t="shared" si="52"/>
        <v>0</v>
      </c>
      <c r="AN97" s="129">
        <f t="shared" si="53"/>
        <v>0</v>
      </c>
      <c r="AO97" s="129">
        <f t="shared" si="54"/>
        <v>0</v>
      </c>
      <c r="AP97" s="129">
        <f t="shared" si="55"/>
        <v>0</v>
      </c>
      <c r="AQ97" s="129">
        <f t="shared" si="56"/>
        <v>0</v>
      </c>
      <c r="AR97" s="129">
        <f t="shared" si="57"/>
        <v>0</v>
      </c>
      <c r="AS97" s="129">
        <f t="shared" si="58"/>
        <v>0.40608</v>
      </c>
      <c r="AT97" s="132">
        <v>0</v>
      </c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32"/>
      <c r="BK97" s="132" t="s">
        <v>102</v>
      </c>
    </row>
    <row r="98" ht="22.5" customHeight="1" spans="1:63">
      <c r="A98" s="126">
        <v>93</v>
      </c>
      <c r="B98" s="127" t="s">
        <v>373</v>
      </c>
      <c r="C98" s="127" t="s">
        <v>259</v>
      </c>
      <c r="D98" s="127" t="s">
        <v>155</v>
      </c>
      <c r="E98" s="134">
        <v>76.28</v>
      </c>
      <c r="F98" s="129">
        <f t="shared" si="40"/>
        <v>6.07294708966964</v>
      </c>
      <c r="G98" s="129">
        <f t="shared" si="59"/>
        <v>463.244404</v>
      </c>
      <c r="H98" s="130">
        <v>4</v>
      </c>
      <c r="I98" s="130"/>
      <c r="J98" s="131" t="s">
        <v>256</v>
      </c>
      <c r="K98" s="129">
        <f t="shared" si="41"/>
        <v>463.244404</v>
      </c>
      <c r="L98" s="129">
        <f t="shared" si="42"/>
        <v>463.244404</v>
      </c>
      <c r="M98" s="128">
        <v>0</v>
      </c>
      <c r="N98" s="129">
        <f t="shared" si="43"/>
        <v>152.56</v>
      </c>
      <c r="O98" s="128">
        <v>391.453038</v>
      </c>
      <c r="P98" s="129">
        <f t="shared" si="44"/>
        <v>0</v>
      </c>
      <c r="Q98" s="129">
        <f t="shared" si="45"/>
        <v>391.453038</v>
      </c>
      <c r="R98" s="129">
        <f t="shared" si="46"/>
        <v>463.244404</v>
      </c>
      <c r="S98" s="132">
        <f t="shared" si="47"/>
        <v>0</v>
      </c>
      <c r="T98" s="128">
        <v>0</v>
      </c>
      <c r="U98" s="128">
        <v>0</v>
      </c>
      <c r="V98" s="128">
        <v>0</v>
      </c>
      <c r="W98" s="132"/>
      <c r="X98" s="134">
        <v>71.791366</v>
      </c>
      <c r="Y98" s="134">
        <v>0</v>
      </c>
      <c r="Z98" s="129">
        <f t="shared" si="48"/>
        <v>0</v>
      </c>
      <c r="AA98" s="132">
        <f t="shared" si="49"/>
        <v>0</v>
      </c>
      <c r="AB98" s="134">
        <v>0</v>
      </c>
      <c r="AC98" s="134">
        <v>0</v>
      </c>
      <c r="AD98" s="128">
        <v>0</v>
      </c>
      <c r="AE98" s="128">
        <v>0</v>
      </c>
      <c r="AF98" s="128">
        <v>0</v>
      </c>
      <c r="AG98" s="128">
        <v>0</v>
      </c>
      <c r="AH98" s="132">
        <f t="shared" si="50"/>
        <v>0</v>
      </c>
      <c r="AI98" s="128">
        <v>0</v>
      </c>
      <c r="AJ98" s="134">
        <v>0</v>
      </c>
      <c r="AK98" s="134">
        <v>0</v>
      </c>
      <c r="AL98" s="129">
        <f t="shared" si="51"/>
        <v>76.28</v>
      </c>
      <c r="AM98" s="129">
        <f t="shared" si="52"/>
        <v>0</v>
      </c>
      <c r="AN98" s="129">
        <f t="shared" si="53"/>
        <v>0</v>
      </c>
      <c r="AO98" s="129">
        <f t="shared" si="54"/>
        <v>0</v>
      </c>
      <c r="AP98" s="129">
        <f t="shared" si="55"/>
        <v>0</v>
      </c>
      <c r="AQ98" s="129">
        <f t="shared" si="56"/>
        <v>0</v>
      </c>
      <c r="AR98" s="129">
        <f t="shared" si="57"/>
        <v>0</v>
      </c>
      <c r="AS98" s="129">
        <f t="shared" si="58"/>
        <v>0</v>
      </c>
      <c r="AT98" s="132">
        <v>0</v>
      </c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32"/>
      <c r="BK98" s="132" t="s">
        <v>102</v>
      </c>
    </row>
    <row r="99" ht="22.5" customHeight="1" spans="1:63">
      <c r="A99" s="126">
        <v>94</v>
      </c>
      <c r="B99" s="127" t="s">
        <v>374</v>
      </c>
      <c r="C99" s="127" t="s">
        <v>300</v>
      </c>
      <c r="D99" s="127" t="s">
        <v>259</v>
      </c>
      <c r="E99" s="134">
        <v>200.41</v>
      </c>
      <c r="F99" s="129">
        <f t="shared" si="40"/>
        <v>9.52898274537199</v>
      </c>
      <c r="G99" s="129">
        <f t="shared" si="59"/>
        <v>1909.703432</v>
      </c>
      <c r="H99" s="130">
        <v>4</v>
      </c>
      <c r="I99" s="130"/>
      <c r="J99" s="131" t="s">
        <v>256</v>
      </c>
      <c r="K99" s="129">
        <f t="shared" si="41"/>
        <v>1794.959933</v>
      </c>
      <c r="L99" s="129">
        <f t="shared" si="42"/>
        <v>1794.959933</v>
      </c>
      <c r="M99" s="128">
        <v>0</v>
      </c>
      <c r="N99" s="129">
        <f t="shared" si="43"/>
        <v>400.82</v>
      </c>
      <c r="O99" s="128">
        <v>1106.315693</v>
      </c>
      <c r="P99" s="129">
        <f t="shared" si="44"/>
        <v>0</v>
      </c>
      <c r="Q99" s="129">
        <f t="shared" si="45"/>
        <v>1106.315693</v>
      </c>
      <c r="R99" s="129">
        <f t="shared" si="46"/>
        <v>1794.959933</v>
      </c>
      <c r="S99" s="132">
        <f t="shared" si="47"/>
        <v>0</v>
      </c>
      <c r="T99" s="128">
        <v>0</v>
      </c>
      <c r="U99" s="128">
        <v>0</v>
      </c>
      <c r="V99" s="128">
        <v>0</v>
      </c>
      <c r="W99" s="132"/>
      <c r="X99" s="134">
        <v>688.64424</v>
      </c>
      <c r="Y99" s="134">
        <v>0</v>
      </c>
      <c r="Z99" s="129">
        <f t="shared" si="48"/>
        <v>0</v>
      </c>
      <c r="AA99" s="132">
        <f t="shared" si="49"/>
        <v>0</v>
      </c>
      <c r="AB99" s="134">
        <v>0</v>
      </c>
      <c r="AC99" s="134">
        <v>0</v>
      </c>
      <c r="AD99" s="128">
        <v>0</v>
      </c>
      <c r="AE99" s="128">
        <v>0</v>
      </c>
      <c r="AF99" s="128">
        <v>0</v>
      </c>
      <c r="AG99" s="128">
        <v>0</v>
      </c>
      <c r="AH99" s="132">
        <f t="shared" si="50"/>
        <v>114.743499</v>
      </c>
      <c r="AI99" s="128">
        <v>0</v>
      </c>
      <c r="AJ99" s="134">
        <v>0</v>
      </c>
      <c r="AK99" s="134">
        <v>114.743499</v>
      </c>
      <c r="AL99" s="129">
        <f t="shared" si="51"/>
        <v>200.41</v>
      </c>
      <c r="AM99" s="129">
        <f t="shared" si="52"/>
        <v>0</v>
      </c>
      <c r="AN99" s="129">
        <f t="shared" si="53"/>
        <v>0</v>
      </c>
      <c r="AO99" s="129">
        <f t="shared" si="54"/>
        <v>0</v>
      </c>
      <c r="AP99" s="129">
        <f t="shared" si="55"/>
        <v>0</v>
      </c>
      <c r="AQ99" s="129">
        <f t="shared" si="56"/>
        <v>0</v>
      </c>
      <c r="AR99" s="129">
        <f t="shared" si="57"/>
        <v>0</v>
      </c>
      <c r="AS99" s="129">
        <f t="shared" si="58"/>
        <v>0.534426666666667</v>
      </c>
      <c r="AT99" s="132">
        <v>0</v>
      </c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32"/>
      <c r="BK99" s="132" t="s">
        <v>102</v>
      </c>
    </row>
    <row r="100" ht="22.5" customHeight="1" spans="1:63">
      <c r="A100" s="126">
        <v>95</v>
      </c>
      <c r="B100" s="127" t="s">
        <v>374</v>
      </c>
      <c r="C100" s="127" t="s">
        <v>259</v>
      </c>
      <c r="D100" s="127" t="s">
        <v>375</v>
      </c>
      <c r="E100" s="134">
        <v>151.37</v>
      </c>
      <c r="F100" s="129">
        <f t="shared" si="40"/>
        <v>8.44887965911343</v>
      </c>
      <c r="G100" s="129">
        <f t="shared" si="59"/>
        <v>1278.906914</v>
      </c>
      <c r="H100" s="130">
        <v>4</v>
      </c>
      <c r="I100" s="131"/>
      <c r="J100" s="131" t="s">
        <v>256</v>
      </c>
      <c r="K100" s="129">
        <f t="shared" si="41"/>
        <v>1256.752759</v>
      </c>
      <c r="L100" s="129">
        <f t="shared" si="42"/>
        <v>1256.752759</v>
      </c>
      <c r="M100" s="128">
        <v>0</v>
      </c>
      <c r="N100" s="129">
        <f t="shared" si="43"/>
        <v>302.74</v>
      </c>
      <c r="O100" s="128">
        <v>396.291127</v>
      </c>
      <c r="P100" s="129">
        <f t="shared" si="44"/>
        <v>0</v>
      </c>
      <c r="Q100" s="129">
        <f t="shared" si="45"/>
        <v>396.291127</v>
      </c>
      <c r="R100" s="129">
        <f t="shared" si="46"/>
        <v>1256.752759</v>
      </c>
      <c r="S100" s="132">
        <f t="shared" si="47"/>
        <v>0</v>
      </c>
      <c r="T100" s="128">
        <v>0</v>
      </c>
      <c r="U100" s="128">
        <v>0</v>
      </c>
      <c r="V100" s="128">
        <v>0</v>
      </c>
      <c r="W100" s="132"/>
      <c r="X100" s="134">
        <v>860.461632</v>
      </c>
      <c r="Y100" s="134">
        <v>0</v>
      </c>
      <c r="Z100" s="129">
        <f t="shared" si="48"/>
        <v>0</v>
      </c>
      <c r="AA100" s="132">
        <f t="shared" si="49"/>
        <v>0</v>
      </c>
      <c r="AB100" s="134">
        <v>0</v>
      </c>
      <c r="AC100" s="134">
        <v>0</v>
      </c>
      <c r="AD100" s="128">
        <v>0</v>
      </c>
      <c r="AE100" s="128">
        <v>0</v>
      </c>
      <c r="AF100" s="128">
        <v>0</v>
      </c>
      <c r="AG100" s="128">
        <v>0</v>
      </c>
      <c r="AH100" s="132">
        <f t="shared" si="50"/>
        <v>22.154155</v>
      </c>
      <c r="AI100" s="128">
        <v>0</v>
      </c>
      <c r="AJ100" s="134">
        <v>0</v>
      </c>
      <c r="AK100" s="134">
        <v>22.154155</v>
      </c>
      <c r="AL100" s="129">
        <f t="shared" si="51"/>
        <v>151.37</v>
      </c>
      <c r="AM100" s="129">
        <f t="shared" si="52"/>
        <v>0</v>
      </c>
      <c r="AN100" s="129">
        <f t="shared" si="53"/>
        <v>0</v>
      </c>
      <c r="AO100" s="129">
        <f t="shared" si="54"/>
        <v>0</v>
      </c>
      <c r="AP100" s="129">
        <f t="shared" si="55"/>
        <v>0</v>
      </c>
      <c r="AQ100" s="129">
        <f t="shared" si="56"/>
        <v>0</v>
      </c>
      <c r="AR100" s="129">
        <f t="shared" si="57"/>
        <v>0</v>
      </c>
      <c r="AS100" s="129">
        <f t="shared" si="58"/>
        <v>0.403653333333333</v>
      </c>
      <c r="AT100" s="132">
        <v>0</v>
      </c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32"/>
      <c r="BK100" s="132" t="s">
        <v>102</v>
      </c>
    </row>
    <row r="101" ht="22.5" customHeight="1" spans="1:63">
      <c r="A101" s="126">
        <v>96</v>
      </c>
      <c r="B101" s="127" t="s">
        <v>376</v>
      </c>
      <c r="C101" s="127" t="s">
        <v>374</v>
      </c>
      <c r="D101" s="127" t="s">
        <v>262</v>
      </c>
      <c r="E101" s="134">
        <v>105.06</v>
      </c>
      <c r="F101" s="129">
        <f t="shared" si="40"/>
        <v>7.72041339234723</v>
      </c>
      <c r="G101" s="129">
        <f t="shared" si="59"/>
        <v>811.106631</v>
      </c>
      <c r="H101" s="130">
        <v>4</v>
      </c>
      <c r="I101" s="130"/>
      <c r="J101" s="131" t="s">
        <v>256</v>
      </c>
      <c r="K101" s="129">
        <f t="shared" si="41"/>
        <v>679.096733</v>
      </c>
      <c r="L101" s="129">
        <f t="shared" si="42"/>
        <v>679.096733</v>
      </c>
      <c r="M101" s="128">
        <v>0</v>
      </c>
      <c r="N101" s="129">
        <f t="shared" si="43"/>
        <v>210.12</v>
      </c>
      <c r="O101" s="128">
        <v>287.401995</v>
      </c>
      <c r="P101" s="129">
        <f t="shared" si="44"/>
        <v>0</v>
      </c>
      <c r="Q101" s="129">
        <f t="shared" si="45"/>
        <v>287.401995</v>
      </c>
      <c r="R101" s="129">
        <f t="shared" si="46"/>
        <v>679.096733</v>
      </c>
      <c r="S101" s="132">
        <f t="shared" si="47"/>
        <v>0</v>
      </c>
      <c r="T101" s="128">
        <v>0</v>
      </c>
      <c r="U101" s="128">
        <v>0</v>
      </c>
      <c r="V101" s="128">
        <v>0</v>
      </c>
      <c r="W101" s="132"/>
      <c r="X101" s="134">
        <v>391.694738</v>
      </c>
      <c r="Y101" s="134">
        <v>0</v>
      </c>
      <c r="Z101" s="129">
        <f t="shared" si="48"/>
        <v>0</v>
      </c>
      <c r="AA101" s="132">
        <f t="shared" si="49"/>
        <v>0</v>
      </c>
      <c r="AB101" s="134">
        <v>0</v>
      </c>
      <c r="AC101" s="134">
        <v>0</v>
      </c>
      <c r="AD101" s="128">
        <v>0</v>
      </c>
      <c r="AE101" s="128">
        <v>0</v>
      </c>
      <c r="AF101" s="128">
        <v>0</v>
      </c>
      <c r="AG101" s="128">
        <v>0</v>
      </c>
      <c r="AH101" s="132">
        <f t="shared" si="50"/>
        <v>132.009898</v>
      </c>
      <c r="AI101" s="128">
        <v>0</v>
      </c>
      <c r="AJ101" s="134">
        <v>0</v>
      </c>
      <c r="AK101" s="134">
        <v>132.009898</v>
      </c>
      <c r="AL101" s="129">
        <f t="shared" si="51"/>
        <v>105.06</v>
      </c>
      <c r="AM101" s="129">
        <f t="shared" si="52"/>
        <v>0</v>
      </c>
      <c r="AN101" s="129">
        <f t="shared" si="53"/>
        <v>0</v>
      </c>
      <c r="AO101" s="129">
        <f t="shared" si="54"/>
        <v>0</v>
      </c>
      <c r="AP101" s="129">
        <f t="shared" si="55"/>
        <v>0</v>
      </c>
      <c r="AQ101" s="129">
        <f t="shared" si="56"/>
        <v>0</v>
      </c>
      <c r="AR101" s="129">
        <f t="shared" si="57"/>
        <v>0</v>
      </c>
      <c r="AS101" s="129">
        <f t="shared" si="58"/>
        <v>0.28016</v>
      </c>
      <c r="AT101" s="132">
        <v>0</v>
      </c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32"/>
      <c r="BK101" s="132" t="s">
        <v>102</v>
      </c>
    </row>
    <row r="102" ht="22.5" customHeight="1" spans="1:63">
      <c r="A102" s="126">
        <v>97</v>
      </c>
      <c r="B102" s="127" t="s">
        <v>377</v>
      </c>
      <c r="C102" s="127" t="s">
        <v>259</v>
      </c>
      <c r="D102" s="127" t="s">
        <v>376</v>
      </c>
      <c r="E102" s="134">
        <v>52.46</v>
      </c>
      <c r="F102" s="129">
        <f t="shared" si="40"/>
        <v>6.53264504384293</v>
      </c>
      <c r="G102" s="129">
        <f t="shared" si="59"/>
        <v>342.702559</v>
      </c>
      <c r="H102" s="130">
        <v>4</v>
      </c>
      <c r="I102" s="130"/>
      <c r="J102" s="131" t="s">
        <v>256</v>
      </c>
      <c r="K102" s="129">
        <f t="shared" si="41"/>
        <v>266.435851</v>
      </c>
      <c r="L102" s="129">
        <f t="shared" si="42"/>
        <v>266.435851</v>
      </c>
      <c r="M102" s="128">
        <v>0</v>
      </c>
      <c r="N102" s="129">
        <f t="shared" si="43"/>
        <v>104.92</v>
      </c>
      <c r="O102" s="128">
        <v>187.661882</v>
      </c>
      <c r="P102" s="129">
        <f t="shared" si="44"/>
        <v>0</v>
      </c>
      <c r="Q102" s="129">
        <f t="shared" si="45"/>
        <v>187.661882</v>
      </c>
      <c r="R102" s="129">
        <f t="shared" si="46"/>
        <v>266.435851</v>
      </c>
      <c r="S102" s="132">
        <f t="shared" si="47"/>
        <v>0</v>
      </c>
      <c r="T102" s="128">
        <v>0</v>
      </c>
      <c r="U102" s="128">
        <v>0</v>
      </c>
      <c r="V102" s="128">
        <v>0</v>
      </c>
      <c r="W102" s="132"/>
      <c r="X102" s="134">
        <v>78.773969</v>
      </c>
      <c r="Y102" s="134">
        <v>0</v>
      </c>
      <c r="Z102" s="129">
        <f t="shared" si="48"/>
        <v>0</v>
      </c>
      <c r="AA102" s="132">
        <f t="shared" si="49"/>
        <v>0</v>
      </c>
      <c r="AB102" s="134">
        <v>0</v>
      </c>
      <c r="AC102" s="134">
        <v>0</v>
      </c>
      <c r="AD102" s="128">
        <v>0</v>
      </c>
      <c r="AE102" s="128">
        <v>0</v>
      </c>
      <c r="AF102" s="128">
        <v>0</v>
      </c>
      <c r="AG102" s="128">
        <v>0</v>
      </c>
      <c r="AH102" s="132">
        <f t="shared" si="50"/>
        <v>76.266708</v>
      </c>
      <c r="AI102" s="128">
        <v>0</v>
      </c>
      <c r="AJ102" s="134">
        <v>0</v>
      </c>
      <c r="AK102" s="134">
        <v>76.266708</v>
      </c>
      <c r="AL102" s="129">
        <f t="shared" si="51"/>
        <v>52.46</v>
      </c>
      <c r="AM102" s="129">
        <f t="shared" si="52"/>
        <v>0</v>
      </c>
      <c r="AN102" s="129">
        <f t="shared" si="53"/>
        <v>0</v>
      </c>
      <c r="AO102" s="129">
        <f t="shared" si="54"/>
        <v>0</v>
      </c>
      <c r="AP102" s="129">
        <f t="shared" si="55"/>
        <v>0</v>
      </c>
      <c r="AQ102" s="129">
        <f t="shared" si="56"/>
        <v>0</v>
      </c>
      <c r="AR102" s="129">
        <f t="shared" si="57"/>
        <v>0</v>
      </c>
      <c r="AS102" s="129">
        <f t="shared" si="58"/>
        <v>0</v>
      </c>
      <c r="AT102" s="132">
        <v>0</v>
      </c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32"/>
      <c r="BK102" s="132" t="s">
        <v>102</v>
      </c>
    </row>
    <row r="103" ht="22.5" customHeight="1" spans="1:63">
      <c r="A103" s="126">
        <v>98</v>
      </c>
      <c r="B103" s="127" t="s">
        <v>341</v>
      </c>
      <c r="C103" s="127" t="s">
        <v>121</v>
      </c>
      <c r="D103" s="127" t="s">
        <v>378</v>
      </c>
      <c r="E103" s="134">
        <v>1322.89</v>
      </c>
      <c r="F103" s="129">
        <f t="shared" si="40"/>
        <v>13.0667350301234</v>
      </c>
      <c r="G103" s="129">
        <f t="shared" si="59"/>
        <v>17285.853104</v>
      </c>
      <c r="H103" s="130">
        <v>4</v>
      </c>
      <c r="I103" s="131"/>
      <c r="J103" s="131" t="s">
        <v>256</v>
      </c>
      <c r="K103" s="129">
        <f t="shared" si="41"/>
        <v>11926.123834</v>
      </c>
      <c r="L103" s="129">
        <f t="shared" si="42"/>
        <v>11926.123834</v>
      </c>
      <c r="M103" s="128">
        <v>0</v>
      </c>
      <c r="N103" s="129">
        <f t="shared" si="43"/>
        <v>2645.78</v>
      </c>
      <c r="O103" s="128">
        <v>8965.164331</v>
      </c>
      <c r="P103" s="129">
        <f t="shared" si="44"/>
        <v>0</v>
      </c>
      <c r="Q103" s="129">
        <f t="shared" si="45"/>
        <v>8965.164331</v>
      </c>
      <c r="R103" s="129">
        <f t="shared" si="46"/>
        <v>11926.123834</v>
      </c>
      <c r="S103" s="132">
        <f t="shared" si="47"/>
        <v>0</v>
      </c>
      <c r="T103" s="128">
        <v>0</v>
      </c>
      <c r="U103" s="128">
        <v>0</v>
      </c>
      <c r="V103" s="128">
        <v>0</v>
      </c>
      <c r="W103" s="132"/>
      <c r="X103" s="134">
        <v>2960.959503</v>
      </c>
      <c r="Y103" s="134">
        <v>0</v>
      </c>
      <c r="Z103" s="129">
        <f t="shared" si="48"/>
        <v>0</v>
      </c>
      <c r="AA103" s="132">
        <f t="shared" si="49"/>
        <v>218.747483</v>
      </c>
      <c r="AB103" s="134">
        <v>0</v>
      </c>
      <c r="AC103" s="134">
        <v>0</v>
      </c>
      <c r="AD103" s="128">
        <v>0</v>
      </c>
      <c r="AE103" s="128">
        <v>218.747483</v>
      </c>
      <c r="AF103" s="128">
        <v>0</v>
      </c>
      <c r="AG103" s="128">
        <v>0</v>
      </c>
      <c r="AH103" s="132">
        <f t="shared" si="50"/>
        <v>5359.72927</v>
      </c>
      <c r="AI103" s="128">
        <v>0</v>
      </c>
      <c r="AJ103" s="134">
        <v>0</v>
      </c>
      <c r="AK103" s="134">
        <v>5359.72927</v>
      </c>
      <c r="AL103" s="129">
        <f t="shared" si="51"/>
        <v>1322.89</v>
      </c>
      <c r="AM103" s="129">
        <f t="shared" si="52"/>
        <v>0</v>
      </c>
      <c r="AN103" s="129">
        <f t="shared" si="53"/>
        <v>0</v>
      </c>
      <c r="AO103" s="129">
        <f t="shared" si="54"/>
        <v>0</v>
      </c>
      <c r="AP103" s="129">
        <f t="shared" si="55"/>
        <v>0</v>
      </c>
      <c r="AQ103" s="129">
        <f t="shared" si="56"/>
        <v>0</v>
      </c>
      <c r="AR103" s="129">
        <f t="shared" si="57"/>
        <v>0</v>
      </c>
      <c r="AS103" s="129">
        <f t="shared" si="58"/>
        <v>3.52770666666667</v>
      </c>
      <c r="AT103" s="132">
        <v>0</v>
      </c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32"/>
      <c r="BK103" s="132" t="s">
        <v>102</v>
      </c>
    </row>
    <row r="104" ht="22.5" customHeight="1" spans="1:63">
      <c r="A104" s="126">
        <v>99</v>
      </c>
      <c r="B104" s="127" t="s">
        <v>379</v>
      </c>
      <c r="C104" s="127" t="s">
        <v>142</v>
      </c>
      <c r="D104" s="127" t="s">
        <v>380</v>
      </c>
      <c r="E104" s="134">
        <v>324.55</v>
      </c>
      <c r="F104" s="129">
        <f t="shared" si="40"/>
        <v>27.3316549930673</v>
      </c>
      <c r="G104" s="129">
        <f t="shared" si="59"/>
        <v>8870.488628</v>
      </c>
      <c r="H104" s="130">
        <v>4</v>
      </c>
      <c r="I104" s="130"/>
      <c r="J104" s="131" t="s">
        <v>256</v>
      </c>
      <c r="K104" s="129">
        <f t="shared" si="41"/>
        <v>6524.18005</v>
      </c>
      <c r="L104" s="129">
        <f t="shared" si="42"/>
        <v>6524.18005</v>
      </c>
      <c r="M104" s="128">
        <v>0</v>
      </c>
      <c r="N104" s="129">
        <f t="shared" si="43"/>
        <v>649.1</v>
      </c>
      <c r="O104" s="128">
        <v>1777.608507</v>
      </c>
      <c r="P104" s="129">
        <f t="shared" si="44"/>
        <v>0</v>
      </c>
      <c r="Q104" s="129">
        <f t="shared" si="45"/>
        <v>1777.608507</v>
      </c>
      <c r="R104" s="129">
        <f t="shared" si="46"/>
        <v>6524.18005</v>
      </c>
      <c r="S104" s="132">
        <f t="shared" si="47"/>
        <v>0</v>
      </c>
      <c r="T104" s="128">
        <v>0</v>
      </c>
      <c r="U104" s="128">
        <v>0</v>
      </c>
      <c r="V104" s="128">
        <v>0</v>
      </c>
      <c r="W104" s="132"/>
      <c r="X104" s="134">
        <v>4746.571543</v>
      </c>
      <c r="Y104" s="134">
        <v>0</v>
      </c>
      <c r="Z104" s="129">
        <f t="shared" si="48"/>
        <v>0</v>
      </c>
      <c r="AA104" s="132">
        <f t="shared" si="49"/>
        <v>0</v>
      </c>
      <c r="AB104" s="134">
        <v>0</v>
      </c>
      <c r="AC104" s="134">
        <v>0</v>
      </c>
      <c r="AD104" s="128">
        <v>0</v>
      </c>
      <c r="AE104" s="128">
        <v>0</v>
      </c>
      <c r="AF104" s="128">
        <v>0</v>
      </c>
      <c r="AG104" s="128">
        <v>0</v>
      </c>
      <c r="AH104" s="132">
        <f t="shared" si="50"/>
        <v>2346.308578</v>
      </c>
      <c r="AI104" s="128">
        <v>0</v>
      </c>
      <c r="AJ104" s="134">
        <v>0</v>
      </c>
      <c r="AK104" s="134">
        <v>2346.308578</v>
      </c>
      <c r="AL104" s="129">
        <f t="shared" si="51"/>
        <v>324.55</v>
      </c>
      <c r="AM104" s="129">
        <f t="shared" si="52"/>
        <v>0</v>
      </c>
      <c r="AN104" s="129">
        <f t="shared" si="53"/>
        <v>0</v>
      </c>
      <c r="AO104" s="129">
        <f t="shared" si="54"/>
        <v>0</v>
      </c>
      <c r="AP104" s="129">
        <f t="shared" si="55"/>
        <v>0</v>
      </c>
      <c r="AQ104" s="129">
        <f t="shared" si="56"/>
        <v>0</v>
      </c>
      <c r="AR104" s="129">
        <f t="shared" si="57"/>
        <v>0</v>
      </c>
      <c r="AS104" s="129">
        <f t="shared" si="58"/>
        <v>0.865466666666667</v>
      </c>
      <c r="AT104" s="132">
        <v>0</v>
      </c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32"/>
      <c r="BK104" s="132" t="s">
        <v>102</v>
      </c>
    </row>
    <row r="105" ht="22.5" customHeight="1" spans="1:63">
      <c r="A105" s="126">
        <v>100</v>
      </c>
      <c r="B105" s="127" t="s">
        <v>380</v>
      </c>
      <c r="C105" s="127" t="s">
        <v>379</v>
      </c>
      <c r="D105" s="127" t="s">
        <v>381</v>
      </c>
      <c r="E105" s="134">
        <v>135.25</v>
      </c>
      <c r="F105" s="129">
        <f t="shared" si="40"/>
        <v>15.6001989426987</v>
      </c>
      <c r="G105" s="129">
        <f t="shared" si="59"/>
        <v>2109.926907</v>
      </c>
      <c r="H105" s="130">
        <v>4</v>
      </c>
      <c r="I105" s="130"/>
      <c r="J105" s="131" t="s">
        <v>256</v>
      </c>
      <c r="K105" s="129">
        <f t="shared" si="41"/>
        <v>1988.928724</v>
      </c>
      <c r="L105" s="129">
        <f t="shared" si="42"/>
        <v>1988.928724</v>
      </c>
      <c r="M105" s="128">
        <v>0</v>
      </c>
      <c r="N105" s="129">
        <f t="shared" si="43"/>
        <v>270.5</v>
      </c>
      <c r="O105" s="128">
        <v>1497.541876</v>
      </c>
      <c r="P105" s="129">
        <f t="shared" si="44"/>
        <v>0</v>
      </c>
      <c r="Q105" s="129">
        <f t="shared" si="45"/>
        <v>1497.541876</v>
      </c>
      <c r="R105" s="129">
        <f t="shared" si="46"/>
        <v>1988.928724</v>
      </c>
      <c r="S105" s="132">
        <f t="shared" si="47"/>
        <v>0</v>
      </c>
      <c r="T105" s="128">
        <v>0</v>
      </c>
      <c r="U105" s="128">
        <v>0</v>
      </c>
      <c r="V105" s="128">
        <v>0</v>
      </c>
      <c r="W105" s="132"/>
      <c r="X105" s="134">
        <v>491.386848</v>
      </c>
      <c r="Y105" s="134">
        <v>0</v>
      </c>
      <c r="Z105" s="129">
        <f t="shared" si="48"/>
        <v>0</v>
      </c>
      <c r="AA105" s="132">
        <f t="shared" si="49"/>
        <v>0</v>
      </c>
      <c r="AB105" s="134">
        <v>0</v>
      </c>
      <c r="AC105" s="134">
        <v>0</v>
      </c>
      <c r="AD105" s="128">
        <v>0</v>
      </c>
      <c r="AE105" s="128">
        <v>0</v>
      </c>
      <c r="AF105" s="128">
        <v>0</v>
      </c>
      <c r="AG105" s="128">
        <v>0</v>
      </c>
      <c r="AH105" s="132">
        <f t="shared" si="50"/>
        <v>120.998183</v>
      </c>
      <c r="AI105" s="128">
        <v>0</v>
      </c>
      <c r="AJ105" s="134">
        <v>0</v>
      </c>
      <c r="AK105" s="134">
        <v>120.998183</v>
      </c>
      <c r="AL105" s="129">
        <f t="shared" si="51"/>
        <v>135.25</v>
      </c>
      <c r="AM105" s="129">
        <f t="shared" si="52"/>
        <v>0</v>
      </c>
      <c r="AN105" s="129">
        <f t="shared" si="53"/>
        <v>0</v>
      </c>
      <c r="AO105" s="129">
        <f t="shared" si="54"/>
        <v>0</v>
      </c>
      <c r="AP105" s="129">
        <f t="shared" si="55"/>
        <v>0</v>
      </c>
      <c r="AQ105" s="129">
        <f t="shared" si="56"/>
        <v>0</v>
      </c>
      <c r="AR105" s="129">
        <f t="shared" si="57"/>
        <v>0</v>
      </c>
      <c r="AS105" s="129">
        <f t="shared" si="58"/>
        <v>0.360666666666667</v>
      </c>
      <c r="AT105" s="132">
        <v>0</v>
      </c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32"/>
      <c r="BK105" s="132" t="s">
        <v>102</v>
      </c>
    </row>
    <row r="106" ht="22.5" customHeight="1" spans="1:63">
      <c r="A106" s="126">
        <v>101</v>
      </c>
      <c r="B106" s="127" t="s">
        <v>382</v>
      </c>
      <c r="C106" s="127" t="s">
        <v>379</v>
      </c>
      <c r="D106" s="127" t="s">
        <v>381</v>
      </c>
      <c r="E106" s="134">
        <v>134.85</v>
      </c>
      <c r="F106" s="129">
        <f t="shared" si="40"/>
        <v>9.67602997404524</v>
      </c>
      <c r="G106" s="129">
        <f t="shared" si="59"/>
        <v>1304.812642</v>
      </c>
      <c r="H106" s="130">
        <v>4</v>
      </c>
      <c r="I106" s="130"/>
      <c r="J106" s="131" t="s">
        <v>256</v>
      </c>
      <c r="K106" s="129">
        <f t="shared" si="41"/>
        <v>1304.812642</v>
      </c>
      <c r="L106" s="129">
        <f t="shared" si="42"/>
        <v>1304.812642</v>
      </c>
      <c r="M106" s="128">
        <v>0</v>
      </c>
      <c r="N106" s="129">
        <f t="shared" si="43"/>
        <v>269.7</v>
      </c>
      <c r="O106" s="128">
        <v>994.106271</v>
      </c>
      <c r="P106" s="129">
        <f t="shared" si="44"/>
        <v>0</v>
      </c>
      <c r="Q106" s="129">
        <f t="shared" si="45"/>
        <v>994.106271</v>
      </c>
      <c r="R106" s="129">
        <f t="shared" si="46"/>
        <v>1304.812642</v>
      </c>
      <c r="S106" s="132">
        <f t="shared" si="47"/>
        <v>0</v>
      </c>
      <c r="T106" s="128">
        <v>0</v>
      </c>
      <c r="U106" s="128">
        <v>0</v>
      </c>
      <c r="V106" s="128">
        <v>0</v>
      </c>
      <c r="W106" s="132"/>
      <c r="X106" s="134">
        <v>310.706371</v>
      </c>
      <c r="Y106" s="134">
        <v>0</v>
      </c>
      <c r="Z106" s="129">
        <f t="shared" si="48"/>
        <v>0</v>
      </c>
      <c r="AA106" s="132">
        <f t="shared" si="49"/>
        <v>0</v>
      </c>
      <c r="AB106" s="134">
        <v>0</v>
      </c>
      <c r="AC106" s="134">
        <v>0</v>
      </c>
      <c r="AD106" s="128">
        <v>0</v>
      </c>
      <c r="AE106" s="128">
        <v>0</v>
      </c>
      <c r="AF106" s="128">
        <v>0</v>
      </c>
      <c r="AG106" s="128">
        <v>0</v>
      </c>
      <c r="AH106" s="132">
        <f t="shared" si="50"/>
        <v>0</v>
      </c>
      <c r="AI106" s="128">
        <v>0</v>
      </c>
      <c r="AJ106" s="134">
        <v>0</v>
      </c>
      <c r="AK106" s="134">
        <v>0</v>
      </c>
      <c r="AL106" s="129">
        <f t="shared" si="51"/>
        <v>134.85</v>
      </c>
      <c r="AM106" s="129">
        <f t="shared" si="52"/>
        <v>0</v>
      </c>
      <c r="AN106" s="129">
        <f t="shared" si="53"/>
        <v>0</v>
      </c>
      <c r="AO106" s="129">
        <f t="shared" si="54"/>
        <v>0</v>
      </c>
      <c r="AP106" s="129">
        <f t="shared" si="55"/>
        <v>0</v>
      </c>
      <c r="AQ106" s="129">
        <f t="shared" si="56"/>
        <v>0</v>
      </c>
      <c r="AR106" s="129">
        <f t="shared" si="57"/>
        <v>0</v>
      </c>
      <c r="AS106" s="129">
        <f t="shared" si="58"/>
        <v>0.3596</v>
      </c>
      <c r="AT106" s="132">
        <v>0</v>
      </c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32"/>
      <c r="BK106" s="132" t="s">
        <v>102</v>
      </c>
    </row>
    <row r="107" ht="22.5" customHeight="1" spans="1:63">
      <c r="A107" s="126">
        <v>102</v>
      </c>
      <c r="B107" s="127" t="s">
        <v>383</v>
      </c>
      <c r="C107" s="127" t="s">
        <v>379</v>
      </c>
      <c r="D107" s="127" t="s">
        <v>381</v>
      </c>
      <c r="E107" s="134">
        <v>133.8</v>
      </c>
      <c r="F107" s="129">
        <f t="shared" si="40"/>
        <v>9.55858023916293</v>
      </c>
      <c r="G107" s="129">
        <f t="shared" si="59"/>
        <v>1278.938036</v>
      </c>
      <c r="H107" s="130">
        <v>4</v>
      </c>
      <c r="I107" s="130"/>
      <c r="J107" s="131" t="s">
        <v>256</v>
      </c>
      <c r="K107" s="129">
        <f t="shared" si="41"/>
        <v>1278.938036</v>
      </c>
      <c r="L107" s="129">
        <f t="shared" si="42"/>
        <v>1278.938036</v>
      </c>
      <c r="M107" s="128">
        <v>0</v>
      </c>
      <c r="N107" s="129">
        <f t="shared" si="43"/>
        <v>267.6</v>
      </c>
      <c r="O107" s="128">
        <v>1278.938036</v>
      </c>
      <c r="P107" s="129">
        <f t="shared" si="44"/>
        <v>0</v>
      </c>
      <c r="Q107" s="129">
        <f t="shared" si="45"/>
        <v>1278.938036</v>
      </c>
      <c r="R107" s="129">
        <f t="shared" si="46"/>
        <v>1278.938036</v>
      </c>
      <c r="S107" s="132">
        <f t="shared" si="47"/>
        <v>0</v>
      </c>
      <c r="T107" s="128">
        <v>0</v>
      </c>
      <c r="U107" s="128">
        <v>0</v>
      </c>
      <c r="V107" s="128">
        <v>0</v>
      </c>
      <c r="W107" s="132"/>
      <c r="X107" s="134">
        <v>0</v>
      </c>
      <c r="Y107" s="134">
        <v>0</v>
      </c>
      <c r="Z107" s="129">
        <f t="shared" si="48"/>
        <v>0</v>
      </c>
      <c r="AA107" s="132">
        <f t="shared" si="49"/>
        <v>0</v>
      </c>
      <c r="AB107" s="134">
        <v>0</v>
      </c>
      <c r="AC107" s="134">
        <v>0</v>
      </c>
      <c r="AD107" s="128">
        <v>0</v>
      </c>
      <c r="AE107" s="128">
        <v>0</v>
      </c>
      <c r="AF107" s="128">
        <v>0</v>
      </c>
      <c r="AG107" s="128">
        <v>0</v>
      </c>
      <c r="AH107" s="132">
        <f t="shared" si="50"/>
        <v>0</v>
      </c>
      <c r="AI107" s="128">
        <v>0</v>
      </c>
      <c r="AJ107" s="134">
        <v>0</v>
      </c>
      <c r="AK107" s="134">
        <v>0</v>
      </c>
      <c r="AL107" s="129">
        <f t="shared" si="51"/>
        <v>133.8</v>
      </c>
      <c r="AM107" s="129">
        <f t="shared" si="52"/>
        <v>0</v>
      </c>
      <c r="AN107" s="129">
        <f t="shared" si="53"/>
        <v>0</v>
      </c>
      <c r="AO107" s="129">
        <f t="shared" si="54"/>
        <v>0</v>
      </c>
      <c r="AP107" s="129">
        <f t="shared" si="55"/>
        <v>0</v>
      </c>
      <c r="AQ107" s="129">
        <f t="shared" si="56"/>
        <v>0</v>
      </c>
      <c r="AR107" s="129">
        <f t="shared" si="57"/>
        <v>0</v>
      </c>
      <c r="AS107" s="129">
        <f t="shared" si="58"/>
        <v>0.3568</v>
      </c>
      <c r="AT107" s="132">
        <v>0</v>
      </c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32"/>
      <c r="BK107" s="132" t="s">
        <v>102</v>
      </c>
    </row>
    <row r="108" ht="22.5" customHeight="1" spans="1:63">
      <c r="A108" s="126">
        <v>103</v>
      </c>
      <c r="B108" s="127" t="s">
        <v>384</v>
      </c>
      <c r="C108" s="127" t="s">
        <v>340</v>
      </c>
      <c r="D108" s="127" t="s">
        <v>341</v>
      </c>
      <c r="E108" s="134">
        <v>259.79</v>
      </c>
      <c r="F108" s="129">
        <f t="shared" si="40"/>
        <v>14.3568592709496</v>
      </c>
      <c r="G108" s="129">
        <f t="shared" si="59"/>
        <v>3729.76847</v>
      </c>
      <c r="H108" s="130">
        <v>4</v>
      </c>
      <c r="I108" s="131"/>
      <c r="J108" s="131" t="s">
        <v>256</v>
      </c>
      <c r="K108" s="129">
        <f t="shared" si="41"/>
        <v>2627.888589</v>
      </c>
      <c r="L108" s="129">
        <f t="shared" si="42"/>
        <v>2627.888589</v>
      </c>
      <c r="M108" s="128">
        <v>0</v>
      </c>
      <c r="N108" s="129">
        <f t="shared" si="43"/>
        <v>519.58</v>
      </c>
      <c r="O108" s="128">
        <v>1844.828453</v>
      </c>
      <c r="P108" s="129">
        <f t="shared" si="44"/>
        <v>0</v>
      </c>
      <c r="Q108" s="129">
        <f t="shared" si="45"/>
        <v>1844.828453</v>
      </c>
      <c r="R108" s="129">
        <f t="shared" si="46"/>
        <v>2627.888589</v>
      </c>
      <c r="S108" s="132">
        <f t="shared" si="47"/>
        <v>0</v>
      </c>
      <c r="T108" s="128">
        <v>0</v>
      </c>
      <c r="U108" s="128">
        <v>0</v>
      </c>
      <c r="V108" s="128">
        <v>0</v>
      </c>
      <c r="W108" s="132"/>
      <c r="X108" s="134">
        <v>783.060136</v>
      </c>
      <c r="Y108" s="134">
        <v>0</v>
      </c>
      <c r="Z108" s="129">
        <f t="shared" si="48"/>
        <v>0</v>
      </c>
      <c r="AA108" s="132">
        <f t="shared" si="49"/>
        <v>0</v>
      </c>
      <c r="AB108" s="134">
        <v>0</v>
      </c>
      <c r="AC108" s="134">
        <v>0</v>
      </c>
      <c r="AD108" s="128">
        <v>0</v>
      </c>
      <c r="AE108" s="128">
        <v>0</v>
      </c>
      <c r="AF108" s="128">
        <v>0</v>
      </c>
      <c r="AG108" s="128">
        <v>0</v>
      </c>
      <c r="AH108" s="132">
        <f t="shared" si="50"/>
        <v>1101.879881</v>
      </c>
      <c r="AI108" s="128">
        <v>0</v>
      </c>
      <c r="AJ108" s="134">
        <v>0</v>
      </c>
      <c r="AK108" s="134">
        <v>1101.879881</v>
      </c>
      <c r="AL108" s="129">
        <f t="shared" si="51"/>
        <v>259.79</v>
      </c>
      <c r="AM108" s="129">
        <f t="shared" si="52"/>
        <v>0</v>
      </c>
      <c r="AN108" s="129">
        <f t="shared" si="53"/>
        <v>0</v>
      </c>
      <c r="AO108" s="129">
        <f t="shared" si="54"/>
        <v>0</v>
      </c>
      <c r="AP108" s="129">
        <f t="shared" si="55"/>
        <v>0</v>
      </c>
      <c r="AQ108" s="129">
        <f t="shared" si="56"/>
        <v>0</v>
      </c>
      <c r="AR108" s="129">
        <f t="shared" si="57"/>
        <v>0</v>
      </c>
      <c r="AS108" s="129">
        <f t="shared" si="58"/>
        <v>0.692773333333333</v>
      </c>
      <c r="AT108" s="132">
        <v>0</v>
      </c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32"/>
      <c r="BK108" s="132" t="s">
        <v>102</v>
      </c>
    </row>
    <row r="109" ht="22.5" customHeight="1" spans="1:63">
      <c r="A109" s="126">
        <v>104</v>
      </c>
      <c r="B109" s="127" t="s">
        <v>385</v>
      </c>
      <c r="C109" s="127" t="s">
        <v>386</v>
      </c>
      <c r="D109" s="127" t="s">
        <v>387</v>
      </c>
      <c r="E109" s="134">
        <v>165.74</v>
      </c>
      <c r="F109" s="129">
        <f t="shared" si="40"/>
        <v>4.32210131531314</v>
      </c>
      <c r="G109" s="129">
        <f t="shared" si="59"/>
        <v>716.345072</v>
      </c>
      <c r="H109" s="130">
        <v>4</v>
      </c>
      <c r="I109" s="131"/>
      <c r="J109" s="131" t="s">
        <v>256</v>
      </c>
      <c r="K109" s="129">
        <f t="shared" si="41"/>
        <v>699.98029</v>
      </c>
      <c r="L109" s="129">
        <f t="shared" si="42"/>
        <v>699.98029</v>
      </c>
      <c r="M109" s="128">
        <v>0</v>
      </c>
      <c r="N109" s="129">
        <f t="shared" si="43"/>
        <v>331.48</v>
      </c>
      <c r="O109" s="128">
        <v>519.10106</v>
      </c>
      <c r="P109" s="129">
        <f t="shared" si="44"/>
        <v>0</v>
      </c>
      <c r="Q109" s="129">
        <f t="shared" si="45"/>
        <v>519.10106</v>
      </c>
      <c r="R109" s="129">
        <f t="shared" si="46"/>
        <v>699.98029</v>
      </c>
      <c r="S109" s="132">
        <f t="shared" si="47"/>
        <v>0</v>
      </c>
      <c r="T109" s="128">
        <v>0</v>
      </c>
      <c r="U109" s="128">
        <v>0</v>
      </c>
      <c r="V109" s="128">
        <v>0</v>
      </c>
      <c r="W109" s="132"/>
      <c r="X109" s="134">
        <v>180.87923</v>
      </c>
      <c r="Y109" s="134">
        <v>0</v>
      </c>
      <c r="Z109" s="129">
        <f t="shared" si="48"/>
        <v>0</v>
      </c>
      <c r="AA109" s="132">
        <f t="shared" si="49"/>
        <v>0</v>
      </c>
      <c r="AB109" s="134">
        <v>0</v>
      </c>
      <c r="AC109" s="134">
        <v>0</v>
      </c>
      <c r="AD109" s="128">
        <v>0</v>
      </c>
      <c r="AE109" s="128">
        <v>0</v>
      </c>
      <c r="AF109" s="128">
        <v>0</v>
      </c>
      <c r="AG109" s="128">
        <v>0</v>
      </c>
      <c r="AH109" s="132">
        <f t="shared" si="50"/>
        <v>16.364782</v>
      </c>
      <c r="AI109" s="128">
        <v>0</v>
      </c>
      <c r="AJ109" s="134">
        <v>0</v>
      </c>
      <c r="AK109" s="134">
        <v>16.364782</v>
      </c>
      <c r="AL109" s="129">
        <f t="shared" si="51"/>
        <v>165.74</v>
      </c>
      <c r="AM109" s="129">
        <f t="shared" si="52"/>
        <v>0</v>
      </c>
      <c r="AN109" s="129">
        <f t="shared" si="53"/>
        <v>0</v>
      </c>
      <c r="AO109" s="129">
        <f t="shared" si="54"/>
        <v>0</v>
      </c>
      <c r="AP109" s="129">
        <f t="shared" si="55"/>
        <v>0</v>
      </c>
      <c r="AQ109" s="129">
        <f t="shared" si="56"/>
        <v>0</v>
      </c>
      <c r="AR109" s="129">
        <f t="shared" si="57"/>
        <v>0</v>
      </c>
      <c r="AS109" s="129">
        <f t="shared" si="58"/>
        <v>0</v>
      </c>
      <c r="AT109" s="132">
        <v>0</v>
      </c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32"/>
      <c r="BK109" s="132" t="s">
        <v>102</v>
      </c>
    </row>
    <row r="110" ht="22.5" customHeight="1" spans="1:63">
      <c r="A110" s="126">
        <v>105</v>
      </c>
      <c r="B110" s="127" t="s">
        <v>387</v>
      </c>
      <c r="C110" s="127" t="s">
        <v>142</v>
      </c>
      <c r="D110" s="127" t="s">
        <v>340</v>
      </c>
      <c r="E110" s="134">
        <v>892.79</v>
      </c>
      <c r="F110" s="129">
        <f t="shared" si="40"/>
        <v>8.60335540944679</v>
      </c>
      <c r="G110" s="129">
        <f t="shared" si="59"/>
        <v>7680.989676</v>
      </c>
      <c r="H110" s="130">
        <v>4</v>
      </c>
      <c r="I110" s="130"/>
      <c r="J110" s="131" t="s">
        <v>256</v>
      </c>
      <c r="K110" s="129">
        <f t="shared" si="41"/>
        <v>6884.399034</v>
      </c>
      <c r="L110" s="129">
        <f t="shared" si="42"/>
        <v>6884.399034</v>
      </c>
      <c r="M110" s="128">
        <v>0</v>
      </c>
      <c r="N110" s="129">
        <f t="shared" si="43"/>
        <v>1785.58</v>
      </c>
      <c r="O110" s="128">
        <v>5406.269393</v>
      </c>
      <c r="P110" s="129">
        <f t="shared" si="44"/>
        <v>0</v>
      </c>
      <c r="Q110" s="129">
        <f t="shared" si="45"/>
        <v>5406.269393</v>
      </c>
      <c r="R110" s="129">
        <f t="shared" si="46"/>
        <v>6884.399034</v>
      </c>
      <c r="S110" s="132">
        <f t="shared" si="47"/>
        <v>0</v>
      </c>
      <c r="T110" s="128">
        <v>0</v>
      </c>
      <c r="U110" s="128">
        <v>0</v>
      </c>
      <c r="V110" s="128">
        <v>0</v>
      </c>
      <c r="W110" s="132"/>
      <c r="X110" s="134">
        <v>1478.129641</v>
      </c>
      <c r="Y110" s="134">
        <v>0</v>
      </c>
      <c r="Z110" s="129">
        <f t="shared" si="48"/>
        <v>0</v>
      </c>
      <c r="AA110" s="132">
        <f t="shared" si="49"/>
        <v>0</v>
      </c>
      <c r="AB110" s="134">
        <v>0</v>
      </c>
      <c r="AC110" s="134">
        <v>0</v>
      </c>
      <c r="AD110" s="128">
        <v>0</v>
      </c>
      <c r="AE110" s="128">
        <v>0</v>
      </c>
      <c r="AF110" s="128">
        <v>0</v>
      </c>
      <c r="AG110" s="128">
        <v>0</v>
      </c>
      <c r="AH110" s="132">
        <f t="shared" si="50"/>
        <v>796.590642</v>
      </c>
      <c r="AI110" s="128">
        <v>0</v>
      </c>
      <c r="AJ110" s="134">
        <v>0</v>
      </c>
      <c r="AK110" s="134">
        <v>796.590642</v>
      </c>
      <c r="AL110" s="129">
        <f t="shared" si="51"/>
        <v>892.79</v>
      </c>
      <c r="AM110" s="129">
        <f t="shared" si="52"/>
        <v>0</v>
      </c>
      <c r="AN110" s="129">
        <f t="shared" si="53"/>
        <v>0</v>
      </c>
      <c r="AO110" s="129">
        <f t="shared" si="54"/>
        <v>0</v>
      </c>
      <c r="AP110" s="129">
        <f t="shared" si="55"/>
        <v>0</v>
      </c>
      <c r="AQ110" s="129">
        <f t="shared" si="56"/>
        <v>0</v>
      </c>
      <c r="AR110" s="129">
        <f t="shared" si="57"/>
        <v>0</v>
      </c>
      <c r="AS110" s="129">
        <f t="shared" si="58"/>
        <v>2.38077333333333</v>
      </c>
      <c r="AT110" s="132">
        <v>0</v>
      </c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32"/>
      <c r="BK110" s="132" t="s">
        <v>102</v>
      </c>
    </row>
    <row r="111" ht="22.5" customHeight="1" spans="1:63">
      <c r="A111" s="126">
        <v>106</v>
      </c>
      <c r="B111" s="127" t="s">
        <v>388</v>
      </c>
      <c r="C111" s="127" t="s">
        <v>387</v>
      </c>
      <c r="D111" s="127" t="s">
        <v>308</v>
      </c>
      <c r="E111" s="134">
        <v>187.78</v>
      </c>
      <c r="F111" s="129">
        <f t="shared" si="40"/>
        <v>4.36527043348599</v>
      </c>
      <c r="G111" s="129">
        <f t="shared" si="59"/>
        <v>819.710482</v>
      </c>
      <c r="H111" s="130">
        <v>4</v>
      </c>
      <c r="I111" s="130"/>
      <c r="J111" s="131" t="s">
        <v>256</v>
      </c>
      <c r="K111" s="129">
        <f t="shared" si="41"/>
        <v>819.710482</v>
      </c>
      <c r="L111" s="129">
        <f t="shared" si="42"/>
        <v>819.710482</v>
      </c>
      <c r="M111" s="128">
        <v>0</v>
      </c>
      <c r="N111" s="129">
        <f t="shared" si="43"/>
        <v>375.56</v>
      </c>
      <c r="O111" s="128">
        <v>819.710482</v>
      </c>
      <c r="P111" s="129">
        <f t="shared" si="44"/>
        <v>0</v>
      </c>
      <c r="Q111" s="129">
        <f t="shared" si="45"/>
        <v>819.710482</v>
      </c>
      <c r="R111" s="129">
        <f t="shared" si="46"/>
        <v>819.710482</v>
      </c>
      <c r="S111" s="132">
        <f t="shared" si="47"/>
        <v>0</v>
      </c>
      <c r="T111" s="128">
        <v>0</v>
      </c>
      <c r="U111" s="128">
        <v>0</v>
      </c>
      <c r="V111" s="128">
        <v>0</v>
      </c>
      <c r="W111" s="132"/>
      <c r="X111" s="134">
        <v>0</v>
      </c>
      <c r="Y111" s="134">
        <v>0</v>
      </c>
      <c r="Z111" s="129">
        <f t="shared" si="48"/>
        <v>0</v>
      </c>
      <c r="AA111" s="132">
        <f t="shared" si="49"/>
        <v>0</v>
      </c>
      <c r="AB111" s="134">
        <v>0</v>
      </c>
      <c r="AC111" s="134">
        <v>0</v>
      </c>
      <c r="AD111" s="128">
        <v>0</v>
      </c>
      <c r="AE111" s="128">
        <v>0</v>
      </c>
      <c r="AF111" s="128">
        <v>0</v>
      </c>
      <c r="AG111" s="128">
        <v>0</v>
      </c>
      <c r="AH111" s="132">
        <f t="shared" si="50"/>
        <v>0</v>
      </c>
      <c r="AI111" s="128">
        <v>0</v>
      </c>
      <c r="AJ111" s="134">
        <v>0</v>
      </c>
      <c r="AK111" s="134">
        <v>0</v>
      </c>
      <c r="AL111" s="129">
        <f t="shared" si="51"/>
        <v>187.78</v>
      </c>
      <c r="AM111" s="129">
        <f t="shared" si="52"/>
        <v>0</v>
      </c>
      <c r="AN111" s="129">
        <f t="shared" si="53"/>
        <v>0</v>
      </c>
      <c r="AO111" s="129">
        <f t="shared" si="54"/>
        <v>0</v>
      </c>
      <c r="AP111" s="129">
        <f t="shared" si="55"/>
        <v>0</v>
      </c>
      <c r="AQ111" s="129">
        <f t="shared" si="56"/>
        <v>0</v>
      </c>
      <c r="AR111" s="129">
        <f t="shared" si="57"/>
        <v>0</v>
      </c>
      <c r="AS111" s="129">
        <f t="shared" si="58"/>
        <v>0</v>
      </c>
      <c r="AT111" s="132">
        <v>0</v>
      </c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32"/>
      <c r="BK111" s="132" t="s">
        <v>102</v>
      </c>
    </row>
    <row r="112" ht="22.5" customHeight="1" spans="1:63">
      <c r="A112" s="126">
        <v>107</v>
      </c>
      <c r="B112" s="127" t="s">
        <v>389</v>
      </c>
      <c r="C112" s="127" t="s">
        <v>387</v>
      </c>
      <c r="D112" s="127" t="s">
        <v>326</v>
      </c>
      <c r="E112" s="134">
        <v>145.75</v>
      </c>
      <c r="F112" s="129">
        <f t="shared" si="40"/>
        <v>3.54502730017153</v>
      </c>
      <c r="G112" s="129">
        <f t="shared" si="59"/>
        <v>516.687729</v>
      </c>
      <c r="H112" s="130">
        <v>4</v>
      </c>
      <c r="I112" s="130"/>
      <c r="J112" s="131" t="s">
        <v>256</v>
      </c>
      <c r="K112" s="129">
        <f t="shared" si="41"/>
        <v>324.661775</v>
      </c>
      <c r="L112" s="129">
        <f t="shared" si="42"/>
        <v>324.661775</v>
      </c>
      <c r="M112" s="128">
        <v>0</v>
      </c>
      <c r="N112" s="129">
        <f t="shared" si="43"/>
        <v>291.5</v>
      </c>
      <c r="O112" s="128">
        <v>324.661775</v>
      </c>
      <c r="P112" s="129">
        <f t="shared" si="44"/>
        <v>0</v>
      </c>
      <c r="Q112" s="129">
        <f t="shared" si="45"/>
        <v>324.661775</v>
      </c>
      <c r="R112" s="129">
        <f t="shared" si="46"/>
        <v>324.661775</v>
      </c>
      <c r="S112" s="132">
        <f t="shared" si="47"/>
        <v>0</v>
      </c>
      <c r="T112" s="128">
        <v>0</v>
      </c>
      <c r="U112" s="128">
        <v>0</v>
      </c>
      <c r="V112" s="128">
        <v>0</v>
      </c>
      <c r="W112" s="132"/>
      <c r="X112" s="134">
        <v>0</v>
      </c>
      <c r="Y112" s="134">
        <v>0</v>
      </c>
      <c r="Z112" s="129">
        <f t="shared" si="48"/>
        <v>0</v>
      </c>
      <c r="AA112" s="132">
        <f t="shared" si="49"/>
        <v>0</v>
      </c>
      <c r="AB112" s="134">
        <v>0</v>
      </c>
      <c r="AC112" s="134">
        <v>0</v>
      </c>
      <c r="AD112" s="128">
        <v>0</v>
      </c>
      <c r="AE112" s="128">
        <v>0</v>
      </c>
      <c r="AF112" s="128">
        <v>0</v>
      </c>
      <c r="AG112" s="128">
        <v>0</v>
      </c>
      <c r="AH112" s="132">
        <f t="shared" si="50"/>
        <v>192.025954</v>
      </c>
      <c r="AI112" s="128">
        <v>0</v>
      </c>
      <c r="AJ112" s="134">
        <v>0</v>
      </c>
      <c r="AK112" s="134">
        <v>192.025954</v>
      </c>
      <c r="AL112" s="129">
        <f t="shared" si="51"/>
        <v>145.75</v>
      </c>
      <c r="AM112" s="129">
        <f t="shared" si="52"/>
        <v>0</v>
      </c>
      <c r="AN112" s="129">
        <f t="shared" si="53"/>
        <v>0</v>
      </c>
      <c r="AO112" s="129">
        <f t="shared" si="54"/>
        <v>0</v>
      </c>
      <c r="AP112" s="129">
        <f t="shared" si="55"/>
        <v>0</v>
      </c>
      <c r="AQ112" s="129">
        <f t="shared" si="56"/>
        <v>0</v>
      </c>
      <c r="AR112" s="129">
        <f t="shared" si="57"/>
        <v>0</v>
      </c>
      <c r="AS112" s="129">
        <f t="shared" si="58"/>
        <v>0</v>
      </c>
      <c r="AT112" s="132">
        <v>0</v>
      </c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32"/>
      <c r="BK112" s="132" t="s">
        <v>102</v>
      </c>
    </row>
    <row r="113" ht="22.5" customHeight="1" spans="1:63">
      <c r="A113" s="126">
        <v>108</v>
      </c>
      <c r="B113" s="127" t="s">
        <v>390</v>
      </c>
      <c r="C113" s="127" t="s">
        <v>391</v>
      </c>
      <c r="D113" s="127" t="s">
        <v>392</v>
      </c>
      <c r="E113" s="134">
        <v>67.16</v>
      </c>
      <c r="F113" s="129">
        <f t="shared" si="40"/>
        <v>8.63675506253723</v>
      </c>
      <c r="G113" s="129">
        <f t="shared" si="59"/>
        <v>580.04447</v>
      </c>
      <c r="H113" s="130">
        <v>4</v>
      </c>
      <c r="I113" s="131"/>
      <c r="J113" s="131" t="s">
        <v>256</v>
      </c>
      <c r="K113" s="129">
        <f t="shared" si="41"/>
        <v>333.03028</v>
      </c>
      <c r="L113" s="129">
        <f t="shared" si="42"/>
        <v>333.03028</v>
      </c>
      <c r="M113" s="128">
        <v>0</v>
      </c>
      <c r="N113" s="129">
        <f t="shared" si="43"/>
        <v>134.32</v>
      </c>
      <c r="O113" s="128">
        <v>333.03028</v>
      </c>
      <c r="P113" s="129">
        <f t="shared" si="44"/>
        <v>0</v>
      </c>
      <c r="Q113" s="129">
        <f t="shared" si="45"/>
        <v>333.03028</v>
      </c>
      <c r="R113" s="129">
        <f t="shared" si="46"/>
        <v>333.03028</v>
      </c>
      <c r="S113" s="132">
        <f t="shared" si="47"/>
        <v>0</v>
      </c>
      <c r="T113" s="128">
        <v>0</v>
      </c>
      <c r="U113" s="128">
        <v>0</v>
      </c>
      <c r="V113" s="128">
        <v>0</v>
      </c>
      <c r="W113" s="132"/>
      <c r="X113" s="134">
        <v>0</v>
      </c>
      <c r="Y113" s="134">
        <v>0</v>
      </c>
      <c r="Z113" s="129">
        <f t="shared" si="48"/>
        <v>0</v>
      </c>
      <c r="AA113" s="132">
        <f t="shared" si="49"/>
        <v>0</v>
      </c>
      <c r="AB113" s="134">
        <v>0</v>
      </c>
      <c r="AC113" s="134">
        <v>0</v>
      </c>
      <c r="AD113" s="128">
        <v>0</v>
      </c>
      <c r="AE113" s="128">
        <v>0</v>
      </c>
      <c r="AF113" s="128">
        <v>0</v>
      </c>
      <c r="AG113" s="128">
        <v>0</v>
      </c>
      <c r="AH113" s="132">
        <f t="shared" si="50"/>
        <v>247.01419</v>
      </c>
      <c r="AI113" s="128">
        <v>0</v>
      </c>
      <c r="AJ113" s="134">
        <v>0</v>
      </c>
      <c r="AK113" s="134">
        <v>247.01419</v>
      </c>
      <c r="AL113" s="129">
        <f t="shared" si="51"/>
        <v>67.16</v>
      </c>
      <c r="AM113" s="129">
        <f t="shared" si="52"/>
        <v>0</v>
      </c>
      <c r="AN113" s="129">
        <f t="shared" si="53"/>
        <v>0</v>
      </c>
      <c r="AO113" s="129">
        <f t="shared" si="54"/>
        <v>0</v>
      </c>
      <c r="AP113" s="129">
        <f t="shared" si="55"/>
        <v>0</v>
      </c>
      <c r="AQ113" s="129">
        <f t="shared" si="56"/>
        <v>0</v>
      </c>
      <c r="AR113" s="129">
        <f t="shared" si="57"/>
        <v>0</v>
      </c>
      <c r="AS113" s="129">
        <f t="shared" si="58"/>
        <v>0.179093333333333</v>
      </c>
      <c r="AT113" s="132">
        <v>0</v>
      </c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32"/>
      <c r="BK113" s="132" t="s">
        <v>102</v>
      </c>
    </row>
    <row r="114" ht="22.5" customHeight="1" spans="1:63">
      <c r="A114" s="126">
        <v>109</v>
      </c>
      <c r="B114" s="127" t="s">
        <v>393</v>
      </c>
      <c r="C114" s="127" t="s">
        <v>340</v>
      </c>
      <c r="D114" s="127" t="s">
        <v>394</v>
      </c>
      <c r="E114" s="134">
        <v>57.51</v>
      </c>
      <c r="F114" s="129">
        <f t="shared" si="40"/>
        <v>7.51084493131629</v>
      </c>
      <c r="G114" s="129">
        <f t="shared" si="59"/>
        <v>431.948692</v>
      </c>
      <c r="H114" s="130">
        <v>4</v>
      </c>
      <c r="I114" s="130"/>
      <c r="J114" s="131" t="s">
        <v>256</v>
      </c>
      <c r="K114" s="129">
        <f t="shared" si="41"/>
        <v>431.948692</v>
      </c>
      <c r="L114" s="129">
        <f t="shared" si="42"/>
        <v>431.948692</v>
      </c>
      <c r="M114" s="128">
        <v>0</v>
      </c>
      <c r="N114" s="129">
        <f t="shared" si="43"/>
        <v>115.02</v>
      </c>
      <c r="O114" s="128">
        <v>216.404831</v>
      </c>
      <c r="P114" s="129">
        <f t="shared" si="44"/>
        <v>0</v>
      </c>
      <c r="Q114" s="129">
        <f t="shared" si="45"/>
        <v>216.404831</v>
      </c>
      <c r="R114" s="129">
        <f t="shared" si="46"/>
        <v>431.948692</v>
      </c>
      <c r="S114" s="132">
        <f t="shared" si="47"/>
        <v>0</v>
      </c>
      <c r="T114" s="128">
        <v>0</v>
      </c>
      <c r="U114" s="128">
        <v>0</v>
      </c>
      <c r="V114" s="128">
        <v>0</v>
      </c>
      <c r="W114" s="132"/>
      <c r="X114" s="134">
        <v>215.543861</v>
      </c>
      <c r="Y114" s="134">
        <v>0</v>
      </c>
      <c r="Z114" s="129">
        <f t="shared" si="48"/>
        <v>0</v>
      </c>
      <c r="AA114" s="132">
        <f t="shared" si="49"/>
        <v>0</v>
      </c>
      <c r="AB114" s="134">
        <v>0</v>
      </c>
      <c r="AC114" s="134">
        <v>0</v>
      </c>
      <c r="AD114" s="128">
        <v>0</v>
      </c>
      <c r="AE114" s="128">
        <v>0</v>
      </c>
      <c r="AF114" s="128">
        <v>0</v>
      </c>
      <c r="AG114" s="128">
        <v>0</v>
      </c>
      <c r="AH114" s="132">
        <f t="shared" si="50"/>
        <v>0</v>
      </c>
      <c r="AI114" s="128">
        <v>0</v>
      </c>
      <c r="AJ114" s="134">
        <v>0</v>
      </c>
      <c r="AK114" s="134">
        <v>0</v>
      </c>
      <c r="AL114" s="129">
        <f t="shared" si="51"/>
        <v>57.51</v>
      </c>
      <c r="AM114" s="129">
        <f t="shared" si="52"/>
        <v>0</v>
      </c>
      <c r="AN114" s="129">
        <f t="shared" si="53"/>
        <v>0</v>
      </c>
      <c r="AO114" s="129">
        <f t="shared" si="54"/>
        <v>0</v>
      </c>
      <c r="AP114" s="129">
        <f t="shared" si="55"/>
        <v>0</v>
      </c>
      <c r="AQ114" s="129">
        <f t="shared" si="56"/>
        <v>0</v>
      </c>
      <c r="AR114" s="129">
        <f t="shared" si="57"/>
        <v>0</v>
      </c>
      <c r="AS114" s="129">
        <f t="shared" si="58"/>
        <v>0.15336</v>
      </c>
      <c r="AT114" s="132">
        <v>0</v>
      </c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32"/>
      <c r="BK114" s="132" t="s">
        <v>102</v>
      </c>
    </row>
    <row r="115" ht="22.5" customHeight="1" spans="1:63">
      <c r="A115" s="126">
        <v>110</v>
      </c>
      <c r="B115" s="127" t="s">
        <v>340</v>
      </c>
      <c r="C115" s="127" t="s">
        <v>121</v>
      </c>
      <c r="D115" s="127" t="s">
        <v>395</v>
      </c>
      <c r="E115" s="134">
        <v>877.54</v>
      </c>
      <c r="F115" s="129">
        <f t="shared" si="40"/>
        <v>15.30619264421</v>
      </c>
      <c r="G115" s="129">
        <f t="shared" si="59"/>
        <v>13431.796293</v>
      </c>
      <c r="H115" s="130">
        <v>4</v>
      </c>
      <c r="I115" s="131"/>
      <c r="J115" s="131" t="s">
        <v>256</v>
      </c>
      <c r="K115" s="129">
        <f t="shared" si="41"/>
        <v>9119.392299</v>
      </c>
      <c r="L115" s="129">
        <f t="shared" si="42"/>
        <v>9119.392299</v>
      </c>
      <c r="M115" s="128">
        <v>0</v>
      </c>
      <c r="N115" s="129">
        <f t="shared" si="43"/>
        <v>1755.08</v>
      </c>
      <c r="O115" s="128">
        <v>6169.340303</v>
      </c>
      <c r="P115" s="129">
        <f t="shared" si="44"/>
        <v>0</v>
      </c>
      <c r="Q115" s="129">
        <f t="shared" si="45"/>
        <v>6169.340303</v>
      </c>
      <c r="R115" s="129">
        <f t="shared" si="46"/>
        <v>9119.392299</v>
      </c>
      <c r="S115" s="132">
        <f t="shared" si="47"/>
        <v>0</v>
      </c>
      <c r="T115" s="128">
        <v>0</v>
      </c>
      <c r="U115" s="128">
        <v>0</v>
      </c>
      <c r="V115" s="128">
        <v>0</v>
      </c>
      <c r="W115" s="132"/>
      <c r="X115" s="134">
        <v>2950.051996</v>
      </c>
      <c r="Y115" s="134">
        <v>0</v>
      </c>
      <c r="Z115" s="129">
        <f t="shared" si="48"/>
        <v>0</v>
      </c>
      <c r="AA115" s="132">
        <f t="shared" si="49"/>
        <v>0</v>
      </c>
      <c r="AB115" s="134">
        <v>0</v>
      </c>
      <c r="AC115" s="134">
        <v>0</v>
      </c>
      <c r="AD115" s="128">
        <v>0</v>
      </c>
      <c r="AE115" s="128">
        <v>0</v>
      </c>
      <c r="AF115" s="128">
        <v>0</v>
      </c>
      <c r="AG115" s="128">
        <v>535.329298</v>
      </c>
      <c r="AH115" s="132">
        <f t="shared" si="50"/>
        <v>3777.074696</v>
      </c>
      <c r="AI115" s="128">
        <v>30.68328</v>
      </c>
      <c r="AJ115" s="134">
        <v>0</v>
      </c>
      <c r="AK115" s="134">
        <v>3746.391416</v>
      </c>
      <c r="AL115" s="129">
        <f t="shared" si="51"/>
        <v>877.54</v>
      </c>
      <c r="AM115" s="129">
        <f t="shared" si="52"/>
        <v>0</v>
      </c>
      <c r="AN115" s="129">
        <f t="shared" si="53"/>
        <v>0</v>
      </c>
      <c r="AO115" s="129">
        <f t="shared" si="54"/>
        <v>0</v>
      </c>
      <c r="AP115" s="129">
        <f t="shared" si="55"/>
        <v>0</v>
      </c>
      <c r="AQ115" s="129">
        <f t="shared" si="56"/>
        <v>0</v>
      </c>
      <c r="AR115" s="129">
        <f t="shared" si="57"/>
        <v>0</v>
      </c>
      <c r="AS115" s="129">
        <f t="shared" si="58"/>
        <v>2.34010666666667</v>
      </c>
      <c r="AT115" s="132">
        <v>0</v>
      </c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32"/>
      <c r="BK115" s="132" t="s">
        <v>102</v>
      </c>
    </row>
    <row r="116" ht="22.5" customHeight="1" spans="1:63">
      <c r="A116" s="126">
        <v>111</v>
      </c>
      <c r="B116" s="127" t="s">
        <v>396</v>
      </c>
      <c r="C116" s="127" t="s">
        <v>261</v>
      </c>
      <c r="D116" s="127" t="s">
        <v>397</v>
      </c>
      <c r="E116" s="134">
        <v>228.35</v>
      </c>
      <c r="F116" s="129">
        <f t="shared" si="40"/>
        <v>7.40427967593606</v>
      </c>
      <c r="G116" s="129">
        <f t="shared" si="59"/>
        <v>1690.767264</v>
      </c>
      <c r="H116" s="130">
        <v>4</v>
      </c>
      <c r="I116" s="130"/>
      <c r="J116" s="131" t="s">
        <v>256</v>
      </c>
      <c r="K116" s="129">
        <f t="shared" si="41"/>
        <v>1587.925084</v>
      </c>
      <c r="L116" s="129">
        <f t="shared" si="42"/>
        <v>1587.925084</v>
      </c>
      <c r="M116" s="128">
        <v>0</v>
      </c>
      <c r="N116" s="129">
        <f t="shared" si="43"/>
        <v>456.7</v>
      </c>
      <c r="O116" s="128">
        <v>454.429656</v>
      </c>
      <c r="P116" s="129">
        <f t="shared" si="44"/>
        <v>0</v>
      </c>
      <c r="Q116" s="129">
        <f t="shared" si="45"/>
        <v>454.429656</v>
      </c>
      <c r="R116" s="129">
        <f t="shared" si="46"/>
        <v>1587.925084</v>
      </c>
      <c r="S116" s="132">
        <f t="shared" si="47"/>
        <v>0</v>
      </c>
      <c r="T116" s="128">
        <v>0</v>
      </c>
      <c r="U116" s="128">
        <v>0</v>
      </c>
      <c r="V116" s="128">
        <v>0</v>
      </c>
      <c r="W116" s="132"/>
      <c r="X116" s="134">
        <v>1133.495428</v>
      </c>
      <c r="Y116" s="134">
        <v>0</v>
      </c>
      <c r="Z116" s="129">
        <f t="shared" si="48"/>
        <v>0</v>
      </c>
      <c r="AA116" s="132">
        <f t="shared" si="49"/>
        <v>0</v>
      </c>
      <c r="AB116" s="134">
        <v>0</v>
      </c>
      <c r="AC116" s="134">
        <v>0</v>
      </c>
      <c r="AD116" s="128">
        <v>0</v>
      </c>
      <c r="AE116" s="128">
        <v>0</v>
      </c>
      <c r="AF116" s="128">
        <v>0</v>
      </c>
      <c r="AG116" s="128">
        <v>0</v>
      </c>
      <c r="AH116" s="132">
        <f t="shared" si="50"/>
        <v>102.84218</v>
      </c>
      <c r="AI116" s="128">
        <v>0</v>
      </c>
      <c r="AJ116" s="134">
        <v>0</v>
      </c>
      <c r="AK116" s="134">
        <v>102.84218</v>
      </c>
      <c r="AL116" s="129">
        <f t="shared" si="51"/>
        <v>228.35</v>
      </c>
      <c r="AM116" s="129">
        <f t="shared" si="52"/>
        <v>0</v>
      </c>
      <c r="AN116" s="129">
        <f t="shared" si="53"/>
        <v>0</v>
      </c>
      <c r="AO116" s="129">
        <f t="shared" si="54"/>
        <v>0</v>
      </c>
      <c r="AP116" s="129">
        <f t="shared" si="55"/>
        <v>0</v>
      </c>
      <c r="AQ116" s="129">
        <f t="shared" si="56"/>
        <v>0</v>
      </c>
      <c r="AR116" s="129">
        <f t="shared" si="57"/>
        <v>0</v>
      </c>
      <c r="AS116" s="129">
        <f t="shared" si="58"/>
        <v>0.608933333333333</v>
      </c>
      <c r="AT116" s="132">
        <v>0</v>
      </c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32"/>
      <c r="BK116" s="132" t="s">
        <v>102</v>
      </c>
    </row>
    <row r="117" ht="22.5" customHeight="1" spans="1:63">
      <c r="A117" s="126">
        <v>112</v>
      </c>
      <c r="B117" s="127" t="s">
        <v>397</v>
      </c>
      <c r="C117" s="127" t="s">
        <v>265</v>
      </c>
      <c r="D117" s="127" t="s">
        <v>261</v>
      </c>
      <c r="E117" s="134">
        <v>236.1</v>
      </c>
      <c r="F117" s="129">
        <f t="shared" si="40"/>
        <v>7.61472397712834</v>
      </c>
      <c r="G117" s="129">
        <f t="shared" si="59"/>
        <v>1797.836331</v>
      </c>
      <c r="H117" s="130">
        <v>4</v>
      </c>
      <c r="I117" s="130"/>
      <c r="J117" s="131" t="s">
        <v>256</v>
      </c>
      <c r="K117" s="129">
        <f t="shared" si="41"/>
        <v>1734.580637</v>
      </c>
      <c r="L117" s="129">
        <f t="shared" si="42"/>
        <v>1734.580637</v>
      </c>
      <c r="M117" s="128">
        <v>0</v>
      </c>
      <c r="N117" s="129">
        <f t="shared" si="43"/>
        <v>472.2</v>
      </c>
      <c r="O117" s="128">
        <v>673.564078</v>
      </c>
      <c r="P117" s="129">
        <f t="shared" si="44"/>
        <v>0</v>
      </c>
      <c r="Q117" s="129">
        <f t="shared" si="45"/>
        <v>673.564078</v>
      </c>
      <c r="R117" s="129">
        <f t="shared" si="46"/>
        <v>1734.580637</v>
      </c>
      <c r="S117" s="132">
        <f t="shared" si="47"/>
        <v>0</v>
      </c>
      <c r="T117" s="128">
        <v>0</v>
      </c>
      <c r="U117" s="128">
        <v>0</v>
      </c>
      <c r="V117" s="128">
        <v>0</v>
      </c>
      <c r="W117" s="132"/>
      <c r="X117" s="134">
        <v>1061.016559</v>
      </c>
      <c r="Y117" s="134">
        <v>0</v>
      </c>
      <c r="Z117" s="129">
        <f t="shared" si="48"/>
        <v>0</v>
      </c>
      <c r="AA117" s="132">
        <f t="shared" si="49"/>
        <v>0</v>
      </c>
      <c r="AB117" s="134">
        <v>0</v>
      </c>
      <c r="AC117" s="134">
        <v>0</v>
      </c>
      <c r="AD117" s="128">
        <v>0</v>
      </c>
      <c r="AE117" s="128">
        <v>0</v>
      </c>
      <c r="AF117" s="128">
        <v>0</v>
      </c>
      <c r="AG117" s="128">
        <v>0</v>
      </c>
      <c r="AH117" s="132">
        <f t="shared" si="50"/>
        <v>63.255694</v>
      </c>
      <c r="AI117" s="128">
        <v>0</v>
      </c>
      <c r="AJ117" s="134">
        <v>0</v>
      </c>
      <c r="AK117" s="134">
        <v>63.255694</v>
      </c>
      <c r="AL117" s="129">
        <f t="shared" si="51"/>
        <v>236.1</v>
      </c>
      <c r="AM117" s="129">
        <f t="shared" si="52"/>
        <v>0</v>
      </c>
      <c r="AN117" s="129">
        <f t="shared" si="53"/>
        <v>0</v>
      </c>
      <c r="AO117" s="129">
        <f t="shared" si="54"/>
        <v>0</v>
      </c>
      <c r="AP117" s="129">
        <f t="shared" si="55"/>
        <v>0</v>
      </c>
      <c r="AQ117" s="129">
        <f t="shared" si="56"/>
        <v>0</v>
      </c>
      <c r="AR117" s="129">
        <f t="shared" si="57"/>
        <v>0</v>
      </c>
      <c r="AS117" s="129">
        <f t="shared" si="58"/>
        <v>0.6296</v>
      </c>
      <c r="AT117" s="132">
        <v>0</v>
      </c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32"/>
      <c r="BK117" s="132" t="s">
        <v>102</v>
      </c>
    </row>
    <row r="118" ht="22.5" customHeight="1" spans="1:63">
      <c r="A118" s="126">
        <v>113</v>
      </c>
      <c r="B118" s="127" t="s">
        <v>398</v>
      </c>
      <c r="C118" s="127" t="s">
        <v>397</v>
      </c>
      <c r="D118" s="127" t="s">
        <v>261</v>
      </c>
      <c r="E118" s="134">
        <v>308.17</v>
      </c>
      <c r="F118" s="129">
        <f t="shared" si="40"/>
        <v>2.66126228380439</v>
      </c>
      <c r="G118" s="129">
        <f t="shared" si="59"/>
        <v>820.121198</v>
      </c>
      <c r="H118" s="130">
        <v>4</v>
      </c>
      <c r="I118" s="130"/>
      <c r="J118" s="131" t="s">
        <v>256</v>
      </c>
      <c r="K118" s="129">
        <f t="shared" si="41"/>
        <v>784.658783</v>
      </c>
      <c r="L118" s="129">
        <f t="shared" si="42"/>
        <v>784.658783</v>
      </c>
      <c r="M118" s="128">
        <v>0</v>
      </c>
      <c r="N118" s="129">
        <f t="shared" si="43"/>
        <v>616.34</v>
      </c>
      <c r="O118" s="128">
        <v>784.658783</v>
      </c>
      <c r="P118" s="129">
        <f t="shared" si="44"/>
        <v>0</v>
      </c>
      <c r="Q118" s="129">
        <f t="shared" si="45"/>
        <v>784.658783</v>
      </c>
      <c r="R118" s="129">
        <f t="shared" si="46"/>
        <v>784.658783</v>
      </c>
      <c r="S118" s="132">
        <f t="shared" si="47"/>
        <v>0</v>
      </c>
      <c r="T118" s="128">
        <v>0</v>
      </c>
      <c r="U118" s="128">
        <v>0</v>
      </c>
      <c r="V118" s="128">
        <v>0</v>
      </c>
      <c r="W118" s="132"/>
      <c r="X118" s="134">
        <v>0</v>
      </c>
      <c r="Y118" s="134">
        <v>0</v>
      </c>
      <c r="Z118" s="129">
        <f t="shared" si="48"/>
        <v>0</v>
      </c>
      <c r="AA118" s="132">
        <f t="shared" si="49"/>
        <v>0</v>
      </c>
      <c r="AB118" s="134">
        <v>0</v>
      </c>
      <c r="AC118" s="134">
        <v>0</v>
      </c>
      <c r="AD118" s="128">
        <v>0</v>
      </c>
      <c r="AE118" s="128">
        <v>0</v>
      </c>
      <c r="AF118" s="128">
        <v>0</v>
      </c>
      <c r="AG118" s="128">
        <v>0</v>
      </c>
      <c r="AH118" s="132">
        <f t="shared" si="50"/>
        <v>35.462415</v>
      </c>
      <c r="AI118" s="128">
        <v>0</v>
      </c>
      <c r="AJ118" s="134">
        <v>0</v>
      </c>
      <c r="AK118" s="134">
        <v>35.462415</v>
      </c>
      <c r="AL118" s="129">
        <f t="shared" si="51"/>
        <v>308.17</v>
      </c>
      <c r="AM118" s="129">
        <f t="shared" si="52"/>
        <v>0</v>
      </c>
      <c r="AN118" s="129">
        <f t="shared" si="53"/>
        <v>0</v>
      </c>
      <c r="AO118" s="129">
        <f t="shared" si="54"/>
        <v>0</v>
      </c>
      <c r="AP118" s="129">
        <f t="shared" si="55"/>
        <v>0</v>
      </c>
      <c r="AQ118" s="129">
        <f t="shared" si="56"/>
        <v>0</v>
      </c>
      <c r="AR118" s="129">
        <f t="shared" si="57"/>
        <v>0</v>
      </c>
      <c r="AS118" s="129">
        <f t="shared" si="58"/>
        <v>0</v>
      </c>
      <c r="AT118" s="132">
        <v>0</v>
      </c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32"/>
      <c r="BK118" s="132" t="s">
        <v>102</v>
      </c>
    </row>
    <row r="119" ht="22.5" customHeight="1" spans="1:63">
      <c r="A119" s="126">
        <v>114</v>
      </c>
      <c r="B119" s="127" t="s">
        <v>399</v>
      </c>
      <c r="C119" s="127" t="s">
        <v>308</v>
      </c>
      <c r="D119" s="127" t="s">
        <v>169</v>
      </c>
      <c r="E119" s="134">
        <v>338.61</v>
      </c>
      <c r="F119" s="129">
        <f t="shared" si="40"/>
        <v>3.40189154189185</v>
      </c>
      <c r="G119" s="129">
        <f t="shared" si="59"/>
        <v>1151.914495</v>
      </c>
      <c r="H119" s="130">
        <v>4</v>
      </c>
      <c r="I119" s="130"/>
      <c r="J119" s="131" t="s">
        <v>256</v>
      </c>
      <c r="K119" s="129">
        <f t="shared" si="41"/>
        <v>1151.914495</v>
      </c>
      <c r="L119" s="129">
        <f t="shared" si="42"/>
        <v>1151.914495</v>
      </c>
      <c r="M119" s="128">
        <v>0</v>
      </c>
      <c r="N119" s="129">
        <f t="shared" si="43"/>
        <v>677.22</v>
      </c>
      <c r="O119" s="128">
        <v>922.019927</v>
      </c>
      <c r="P119" s="129">
        <f t="shared" si="44"/>
        <v>0</v>
      </c>
      <c r="Q119" s="129">
        <f t="shared" si="45"/>
        <v>922.019927</v>
      </c>
      <c r="R119" s="129">
        <f t="shared" si="46"/>
        <v>1151.914495</v>
      </c>
      <c r="S119" s="132">
        <f t="shared" si="47"/>
        <v>0</v>
      </c>
      <c r="T119" s="128">
        <v>0</v>
      </c>
      <c r="U119" s="128">
        <v>0</v>
      </c>
      <c r="V119" s="128">
        <v>0</v>
      </c>
      <c r="W119" s="132"/>
      <c r="X119" s="134">
        <v>229.894568</v>
      </c>
      <c r="Y119" s="134">
        <v>0</v>
      </c>
      <c r="Z119" s="129">
        <f t="shared" si="48"/>
        <v>0</v>
      </c>
      <c r="AA119" s="132">
        <f t="shared" si="49"/>
        <v>0</v>
      </c>
      <c r="AB119" s="134">
        <v>0</v>
      </c>
      <c r="AC119" s="134">
        <v>0</v>
      </c>
      <c r="AD119" s="128">
        <v>0</v>
      </c>
      <c r="AE119" s="128">
        <v>0</v>
      </c>
      <c r="AF119" s="128">
        <v>0</v>
      </c>
      <c r="AG119" s="128">
        <v>0</v>
      </c>
      <c r="AH119" s="132">
        <f t="shared" si="50"/>
        <v>0</v>
      </c>
      <c r="AI119" s="128">
        <v>0</v>
      </c>
      <c r="AJ119" s="134">
        <v>0</v>
      </c>
      <c r="AK119" s="134">
        <v>0</v>
      </c>
      <c r="AL119" s="129">
        <f t="shared" si="51"/>
        <v>338.61</v>
      </c>
      <c r="AM119" s="129">
        <f t="shared" si="52"/>
        <v>0</v>
      </c>
      <c r="AN119" s="129">
        <f t="shared" si="53"/>
        <v>0</v>
      </c>
      <c r="AO119" s="129">
        <f t="shared" si="54"/>
        <v>0</v>
      </c>
      <c r="AP119" s="129">
        <f t="shared" si="55"/>
        <v>0</v>
      </c>
      <c r="AQ119" s="129">
        <f t="shared" si="56"/>
        <v>0</v>
      </c>
      <c r="AR119" s="129">
        <f t="shared" si="57"/>
        <v>0</v>
      </c>
      <c r="AS119" s="129">
        <f t="shared" si="58"/>
        <v>0</v>
      </c>
      <c r="AT119" s="132">
        <v>0</v>
      </c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32"/>
      <c r="BK119" s="132" t="s">
        <v>102</v>
      </c>
    </row>
    <row r="120" ht="22.5" customHeight="1" spans="1:63">
      <c r="A120" s="126">
        <v>115</v>
      </c>
      <c r="B120" s="127" t="s">
        <v>395</v>
      </c>
      <c r="C120" s="127" t="s">
        <v>341</v>
      </c>
      <c r="D120" s="127" t="s">
        <v>400</v>
      </c>
      <c r="E120" s="134">
        <v>521.36</v>
      </c>
      <c r="F120" s="129">
        <f t="shared" si="40"/>
        <v>7.27953000613779</v>
      </c>
      <c r="G120" s="129">
        <f t="shared" si="59"/>
        <v>3795.255764</v>
      </c>
      <c r="H120" s="130">
        <v>4</v>
      </c>
      <c r="I120" s="130"/>
      <c r="J120" s="131" t="s">
        <v>256</v>
      </c>
      <c r="K120" s="129">
        <f t="shared" si="41"/>
        <v>3795.255764</v>
      </c>
      <c r="L120" s="129">
        <f t="shared" si="42"/>
        <v>3795.255764</v>
      </c>
      <c r="M120" s="128">
        <v>0</v>
      </c>
      <c r="N120" s="129">
        <f t="shared" si="43"/>
        <v>1042.72</v>
      </c>
      <c r="O120" s="128">
        <v>1849.07011</v>
      </c>
      <c r="P120" s="129">
        <f t="shared" si="44"/>
        <v>0</v>
      </c>
      <c r="Q120" s="129">
        <f t="shared" si="45"/>
        <v>1849.07011</v>
      </c>
      <c r="R120" s="129">
        <f t="shared" si="46"/>
        <v>3795.255764</v>
      </c>
      <c r="S120" s="132">
        <f t="shared" si="47"/>
        <v>0</v>
      </c>
      <c r="T120" s="128">
        <v>0</v>
      </c>
      <c r="U120" s="128">
        <v>0</v>
      </c>
      <c r="V120" s="128">
        <v>0</v>
      </c>
      <c r="W120" s="132"/>
      <c r="X120" s="134">
        <v>1946.185654</v>
      </c>
      <c r="Y120" s="134">
        <v>0</v>
      </c>
      <c r="Z120" s="129">
        <f t="shared" si="48"/>
        <v>0</v>
      </c>
      <c r="AA120" s="132">
        <f t="shared" si="49"/>
        <v>0</v>
      </c>
      <c r="AB120" s="134">
        <v>0</v>
      </c>
      <c r="AC120" s="134">
        <v>0</v>
      </c>
      <c r="AD120" s="128">
        <v>0</v>
      </c>
      <c r="AE120" s="128">
        <v>0</v>
      </c>
      <c r="AF120" s="128">
        <v>0</v>
      </c>
      <c r="AG120" s="128">
        <v>0</v>
      </c>
      <c r="AH120" s="132">
        <f t="shared" si="50"/>
        <v>0</v>
      </c>
      <c r="AI120" s="128">
        <v>0</v>
      </c>
      <c r="AJ120" s="134">
        <v>0</v>
      </c>
      <c r="AK120" s="134">
        <v>0</v>
      </c>
      <c r="AL120" s="129">
        <f t="shared" si="51"/>
        <v>521.36</v>
      </c>
      <c r="AM120" s="129">
        <f t="shared" si="52"/>
        <v>0</v>
      </c>
      <c r="AN120" s="129">
        <f t="shared" si="53"/>
        <v>0</v>
      </c>
      <c r="AO120" s="129">
        <f t="shared" si="54"/>
        <v>0</v>
      </c>
      <c r="AP120" s="129">
        <f t="shared" si="55"/>
        <v>0</v>
      </c>
      <c r="AQ120" s="129">
        <f t="shared" si="56"/>
        <v>0</v>
      </c>
      <c r="AR120" s="129">
        <f t="shared" si="57"/>
        <v>0</v>
      </c>
      <c r="AS120" s="129">
        <f t="shared" si="58"/>
        <v>1.39029333333333</v>
      </c>
      <c r="AT120" s="132">
        <v>0</v>
      </c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32"/>
      <c r="BK120" s="132" t="s">
        <v>102</v>
      </c>
    </row>
    <row r="121" ht="22.5" customHeight="1" spans="1:63">
      <c r="A121" s="126">
        <v>116</v>
      </c>
      <c r="B121" s="127" t="s">
        <v>401</v>
      </c>
      <c r="C121" s="127" t="s">
        <v>341</v>
      </c>
      <c r="D121" s="127" t="s">
        <v>400</v>
      </c>
      <c r="E121" s="134">
        <v>124.42</v>
      </c>
      <c r="F121" s="129">
        <f t="shared" si="40"/>
        <v>9.95503969619032</v>
      </c>
      <c r="G121" s="129">
        <f t="shared" si="59"/>
        <v>1238.606039</v>
      </c>
      <c r="H121" s="130">
        <v>4</v>
      </c>
      <c r="I121" s="130"/>
      <c r="J121" s="131" t="s">
        <v>256</v>
      </c>
      <c r="K121" s="129">
        <f t="shared" si="41"/>
        <v>1055.618253</v>
      </c>
      <c r="L121" s="129">
        <f t="shared" si="42"/>
        <v>1055.618253</v>
      </c>
      <c r="M121" s="128">
        <v>0</v>
      </c>
      <c r="N121" s="129">
        <f t="shared" si="43"/>
        <v>248.84</v>
      </c>
      <c r="O121" s="128">
        <v>369.722802</v>
      </c>
      <c r="P121" s="129">
        <f t="shared" si="44"/>
        <v>0</v>
      </c>
      <c r="Q121" s="129">
        <f t="shared" si="45"/>
        <v>369.722802</v>
      </c>
      <c r="R121" s="129">
        <f t="shared" si="46"/>
        <v>1055.618253</v>
      </c>
      <c r="S121" s="132">
        <f t="shared" si="47"/>
        <v>0</v>
      </c>
      <c r="T121" s="128">
        <v>0</v>
      </c>
      <c r="U121" s="128">
        <v>0</v>
      </c>
      <c r="V121" s="128">
        <v>0</v>
      </c>
      <c r="W121" s="132"/>
      <c r="X121" s="134">
        <v>685.895451</v>
      </c>
      <c r="Y121" s="134">
        <v>0</v>
      </c>
      <c r="Z121" s="129">
        <f t="shared" si="48"/>
        <v>0</v>
      </c>
      <c r="AA121" s="132">
        <f t="shared" si="49"/>
        <v>0</v>
      </c>
      <c r="AB121" s="134">
        <v>0</v>
      </c>
      <c r="AC121" s="134">
        <v>0</v>
      </c>
      <c r="AD121" s="128">
        <v>0</v>
      </c>
      <c r="AE121" s="128">
        <v>0</v>
      </c>
      <c r="AF121" s="128">
        <v>0</v>
      </c>
      <c r="AG121" s="128">
        <v>0</v>
      </c>
      <c r="AH121" s="132">
        <f t="shared" si="50"/>
        <v>182.987786</v>
      </c>
      <c r="AI121" s="128">
        <v>0</v>
      </c>
      <c r="AJ121" s="134">
        <v>0</v>
      </c>
      <c r="AK121" s="134">
        <v>182.987786</v>
      </c>
      <c r="AL121" s="129">
        <f t="shared" si="51"/>
        <v>124.42</v>
      </c>
      <c r="AM121" s="129">
        <f t="shared" si="52"/>
        <v>0</v>
      </c>
      <c r="AN121" s="129">
        <f t="shared" si="53"/>
        <v>0</v>
      </c>
      <c r="AO121" s="129">
        <f t="shared" si="54"/>
        <v>0</v>
      </c>
      <c r="AP121" s="129">
        <f t="shared" si="55"/>
        <v>0</v>
      </c>
      <c r="AQ121" s="129">
        <f t="shared" si="56"/>
        <v>0</v>
      </c>
      <c r="AR121" s="129">
        <f t="shared" si="57"/>
        <v>0</v>
      </c>
      <c r="AS121" s="129">
        <f t="shared" si="58"/>
        <v>0.331786666666667</v>
      </c>
      <c r="AT121" s="132">
        <v>0</v>
      </c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32"/>
      <c r="BK121" s="132" t="s">
        <v>102</v>
      </c>
    </row>
    <row r="122" ht="22.5" customHeight="1" spans="1:63">
      <c r="A122" s="126">
        <v>117</v>
      </c>
      <c r="B122" s="127" t="s">
        <v>402</v>
      </c>
      <c r="C122" s="127" t="s">
        <v>389</v>
      </c>
      <c r="D122" s="127" t="s">
        <v>340</v>
      </c>
      <c r="E122" s="134">
        <v>186.92</v>
      </c>
      <c r="F122" s="129">
        <f t="shared" si="40"/>
        <v>3.35582864326985</v>
      </c>
      <c r="G122" s="129">
        <f t="shared" si="59"/>
        <v>627.27149</v>
      </c>
      <c r="H122" s="130">
        <v>4</v>
      </c>
      <c r="I122" s="130"/>
      <c r="J122" s="131" t="s">
        <v>256</v>
      </c>
      <c r="K122" s="129">
        <f t="shared" si="41"/>
        <v>627.27149</v>
      </c>
      <c r="L122" s="129">
        <f t="shared" si="42"/>
        <v>627.27149</v>
      </c>
      <c r="M122" s="128">
        <v>0</v>
      </c>
      <c r="N122" s="129">
        <f t="shared" si="43"/>
        <v>373.84</v>
      </c>
      <c r="O122" s="128">
        <v>627.27149</v>
      </c>
      <c r="P122" s="129">
        <f t="shared" si="44"/>
        <v>0</v>
      </c>
      <c r="Q122" s="129">
        <f t="shared" si="45"/>
        <v>627.27149</v>
      </c>
      <c r="R122" s="129">
        <f t="shared" si="46"/>
        <v>627.27149</v>
      </c>
      <c r="S122" s="132">
        <f t="shared" si="47"/>
        <v>0</v>
      </c>
      <c r="T122" s="128">
        <v>0</v>
      </c>
      <c r="U122" s="128">
        <v>0</v>
      </c>
      <c r="V122" s="128">
        <v>0</v>
      </c>
      <c r="W122" s="132"/>
      <c r="X122" s="134">
        <v>0</v>
      </c>
      <c r="Y122" s="134">
        <v>0</v>
      </c>
      <c r="Z122" s="129">
        <f t="shared" si="48"/>
        <v>0</v>
      </c>
      <c r="AA122" s="132">
        <f t="shared" si="49"/>
        <v>0</v>
      </c>
      <c r="AB122" s="134">
        <v>0</v>
      </c>
      <c r="AC122" s="134">
        <v>0</v>
      </c>
      <c r="AD122" s="128">
        <v>0</v>
      </c>
      <c r="AE122" s="128">
        <v>0</v>
      </c>
      <c r="AF122" s="128">
        <v>0</v>
      </c>
      <c r="AG122" s="128">
        <v>0</v>
      </c>
      <c r="AH122" s="132">
        <f t="shared" si="50"/>
        <v>0</v>
      </c>
      <c r="AI122" s="128">
        <v>0</v>
      </c>
      <c r="AJ122" s="134">
        <v>0</v>
      </c>
      <c r="AK122" s="134">
        <v>0</v>
      </c>
      <c r="AL122" s="129">
        <f t="shared" si="51"/>
        <v>186.92</v>
      </c>
      <c r="AM122" s="129">
        <f t="shared" si="52"/>
        <v>0</v>
      </c>
      <c r="AN122" s="129">
        <f t="shared" si="53"/>
        <v>0</v>
      </c>
      <c r="AO122" s="129">
        <f t="shared" si="54"/>
        <v>0</v>
      </c>
      <c r="AP122" s="129">
        <f t="shared" si="55"/>
        <v>0</v>
      </c>
      <c r="AQ122" s="129">
        <f t="shared" si="56"/>
        <v>0</v>
      </c>
      <c r="AR122" s="129">
        <f t="shared" si="57"/>
        <v>0</v>
      </c>
      <c r="AS122" s="129">
        <f t="shared" si="58"/>
        <v>0</v>
      </c>
      <c r="AT122" s="132">
        <v>0</v>
      </c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32"/>
      <c r="BK122" s="132" t="s">
        <v>102</v>
      </c>
    </row>
    <row r="123" ht="22.5" customHeight="1" spans="1:63">
      <c r="A123" s="126">
        <v>118</v>
      </c>
      <c r="B123" s="127" t="s">
        <v>403</v>
      </c>
      <c r="C123" s="127" t="s">
        <v>292</v>
      </c>
      <c r="D123" s="127" t="s">
        <v>404</v>
      </c>
      <c r="E123" s="134">
        <v>132.66</v>
      </c>
      <c r="F123" s="129">
        <f t="shared" si="40"/>
        <v>3.99021031207598</v>
      </c>
      <c r="G123" s="129">
        <f t="shared" si="59"/>
        <v>529.3413</v>
      </c>
      <c r="H123" s="130">
        <v>4</v>
      </c>
      <c r="I123" s="130"/>
      <c r="J123" s="131" t="s">
        <v>256</v>
      </c>
      <c r="K123" s="129">
        <f t="shared" si="41"/>
        <v>529.3413</v>
      </c>
      <c r="L123" s="129">
        <f t="shared" si="42"/>
        <v>529.3413</v>
      </c>
      <c r="M123" s="128">
        <v>0</v>
      </c>
      <c r="N123" s="129">
        <f t="shared" si="43"/>
        <v>265.32</v>
      </c>
      <c r="O123" s="128">
        <v>466.980403</v>
      </c>
      <c r="P123" s="129">
        <f t="shared" si="44"/>
        <v>0</v>
      </c>
      <c r="Q123" s="129">
        <f t="shared" si="45"/>
        <v>466.980403</v>
      </c>
      <c r="R123" s="129">
        <f t="shared" si="46"/>
        <v>529.3413</v>
      </c>
      <c r="S123" s="132">
        <f t="shared" si="47"/>
        <v>0</v>
      </c>
      <c r="T123" s="128">
        <v>0</v>
      </c>
      <c r="U123" s="128">
        <v>0</v>
      </c>
      <c r="V123" s="128">
        <v>0</v>
      </c>
      <c r="W123" s="132"/>
      <c r="X123" s="134">
        <v>62.360897</v>
      </c>
      <c r="Y123" s="134">
        <v>0</v>
      </c>
      <c r="Z123" s="129">
        <f t="shared" si="48"/>
        <v>0</v>
      </c>
      <c r="AA123" s="132">
        <f t="shared" si="49"/>
        <v>0</v>
      </c>
      <c r="AB123" s="134">
        <v>0</v>
      </c>
      <c r="AC123" s="134">
        <v>0</v>
      </c>
      <c r="AD123" s="128">
        <v>0</v>
      </c>
      <c r="AE123" s="128">
        <v>0</v>
      </c>
      <c r="AF123" s="128">
        <v>0</v>
      </c>
      <c r="AG123" s="128">
        <v>0</v>
      </c>
      <c r="AH123" s="132">
        <f t="shared" si="50"/>
        <v>0</v>
      </c>
      <c r="AI123" s="128">
        <v>0</v>
      </c>
      <c r="AJ123" s="134">
        <v>0</v>
      </c>
      <c r="AK123" s="134">
        <v>0</v>
      </c>
      <c r="AL123" s="129">
        <f t="shared" si="51"/>
        <v>132.66</v>
      </c>
      <c r="AM123" s="129">
        <f t="shared" si="52"/>
        <v>0</v>
      </c>
      <c r="AN123" s="129">
        <f t="shared" si="53"/>
        <v>0</v>
      </c>
      <c r="AO123" s="129">
        <f t="shared" si="54"/>
        <v>0</v>
      </c>
      <c r="AP123" s="129">
        <f t="shared" si="55"/>
        <v>0</v>
      </c>
      <c r="AQ123" s="129">
        <f t="shared" si="56"/>
        <v>0</v>
      </c>
      <c r="AR123" s="129">
        <f t="shared" si="57"/>
        <v>0</v>
      </c>
      <c r="AS123" s="129">
        <f t="shared" si="58"/>
        <v>0</v>
      </c>
      <c r="AT123" s="132">
        <v>0</v>
      </c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32"/>
      <c r="BK123" s="132" t="s">
        <v>102</v>
      </c>
    </row>
    <row r="124" ht="22.5" customHeight="1" spans="1:63">
      <c r="A124" s="126">
        <v>119</v>
      </c>
      <c r="B124" s="127" t="s">
        <v>405</v>
      </c>
      <c r="C124" s="127" t="s">
        <v>406</v>
      </c>
      <c r="D124" s="127" t="s">
        <v>407</v>
      </c>
      <c r="E124" s="134">
        <v>182</v>
      </c>
      <c r="F124" s="129">
        <f t="shared" si="40"/>
        <v>4.05804982967033</v>
      </c>
      <c r="G124" s="129">
        <f t="shared" si="59"/>
        <v>738.565069</v>
      </c>
      <c r="H124" s="130">
        <v>4</v>
      </c>
      <c r="I124" s="130"/>
      <c r="J124" s="131" t="s">
        <v>256</v>
      </c>
      <c r="K124" s="129">
        <f t="shared" si="41"/>
        <v>738.565069</v>
      </c>
      <c r="L124" s="129">
        <f t="shared" si="42"/>
        <v>738.565069</v>
      </c>
      <c r="M124" s="128">
        <v>0</v>
      </c>
      <c r="N124" s="129">
        <f t="shared" si="43"/>
        <v>364</v>
      </c>
      <c r="O124" s="128">
        <v>709.742355</v>
      </c>
      <c r="P124" s="129">
        <f t="shared" si="44"/>
        <v>0</v>
      </c>
      <c r="Q124" s="129">
        <f t="shared" si="45"/>
        <v>709.742355</v>
      </c>
      <c r="R124" s="129">
        <f t="shared" si="46"/>
        <v>738.565069</v>
      </c>
      <c r="S124" s="132">
        <f t="shared" si="47"/>
        <v>0</v>
      </c>
      <c r="T124" s="128">
        <v>0</v>
      </c>
      <c r="U124" s="128">
        <v>0</v>
      </c>
      <c r="V124" s="128">
        <v>0</v>
      </c>
      <c r="W124" s="132"/>
      <c r="X124" s="134">
        <v>28.822714</v>
      </c>
      <c r="Y124" s="134">
        <v>0</v>
      </c>
      <c r="Z124" s="129">
        <f t="shared" si="48"/>
        <v>0</v>
      </c>
      <c r="AA124" s="132">
        <f t="shared" si="49"/>
        <v>0</v>
      </c>
      <c r="AB124" s="134">
        <v>0</v>
      </c>
      <c r="AC124" s="134">
        <v>0</v>
      </c>
      <c r="AD124" s="128">
        <v>0</v>
      </c>
      <c r="AE124" s="128">
        <v>0</v>
      </c>
      <c r="AF124" s="128">
        <v>0</v>
      </c>
      <c r="AG124" s="128">
        <v>0</v>
      </c>
      <c r="AH124" s="132">
        <f t="shared" si="50"/>
        <v>0</v>
      </c>
      <c r="AI124" s="128">
        <v>0</v>
      </c>
      <c r="AJ124" s="134">
        <v>0</v>
      </c>
      <c r="AK124" s="134">
        <v>0</v>
      </c>
      <c r="AL124" s="129">
        <f t="shared" si="51"/>
        <v>182</v>
      </c>
      <c r="AM124" s="129">
        <f t="shared" si="52"/>
        <v>0</v>
      </c>
      <c r="AN124" s="129">
        <f t="shared" si="53"/>
        <v>0</v>
      </c>
      <c r="AO124" s="129">
        <f t="shared" si="54"/>
        <v>0</v>
      </c>
      <c r="AP124" s="129">
        <f t="shared" si="55"/>
        <v>0</v>
      </c>
      <c r="AQ124" s="129">
        <f t="shared" si="56"/>
        <v>0</v>
      </c>
      <c r="AR124" s="129">
        <f t="shared" si="57"/>
        <v>0</v>
      </c>
      <c r="AS124" s="129">
        <f t="shared" si="58"/>
        <v>0</v>
      </c>
      <c r="AT124" s="132">
        <v>0</v>
      </c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32"/>
      <c r="BK124" s="132" t="s">
        <v>102</v>
      </c>
    </row>
    <row r="125" ht="22.5" customHeight="1" spans="1:63">
      <c r="A125" s="126">
        <v>120</v>
      </c>
      <c r="B125" s="127" t="s">
        <v>406</v>
      </c>
      <c r="C125" s="127" t="s">
        <v>155</v>
      </c>
      <c r="D125" s="127" t="s">
        <v>405</v>
      </c>
      <c r="E125" s="134">
        <v>423.93</v>
      </c>
      <c r="F125" s="129">
        <f t="shared" si="40"/>
        <v>6.84360625103201</v>
      </c>
      <c r="G125" s="129">
        <f t="shared" si="59"/>
        <v>2901.209998</v>
      </c>
      <c r="H125" s="130">
        <v>4</v>
      </c>
      <c r="I125" s="130"/>
      <c r="J125" s="131" t="s">
        <v>256</v>
      </c>
      <c r="K125" s="129">
        <f t="shared" si="41"/>
        <v>1906.020112</v>
      </c>
      <c r="L125" s="129">
        <f t="shared" si="42"/>
        <v>1906.020112</v>
      </c>
      <c r="M125" s="128">
        <v>0</v>
      </c>
      <c r="N125" s="129">
        <f t="shared" si="43"/>
        <v>847.86</v>
      </c>
      <c r="O125" s="128">
        <v>1184.587781</v>
      </c>
      <c r="P125" s="129">
        <f t="shared" si="44"/>
        <v>0</v>
      </c>
      <c r="Q125" s="129">
        <f t="shared" si="45"/>
        <v>1184.587781</v>
      </c>
      <c r="R125" s="129">
        <f t="shared" si="46"/>
        <v>1906.020112</v>
      </c>
      <c r="S125" s="132">
        <f t="shared" si="47"/>
        <v>0</v>
      </c>
      <c r="T125" s="128">
        <v>0</v>
      </c>
      <c r="U125" s="128">
        <v>0</v>
      </c>
      <c r="V125" s="128">
        <v>0</v>
      </c>
      <c r="W125" s="132"/>
      <c r="X125" s="134">
        <v>721.432331</v>
      </c>
      <c r="Y125" s="134">
        <v>0</v>
      </c>
      <c r="Z125" s="129">
        <f t="shared" si="48"/>
        <v>0</v>
      </c>
      <c r="AA125" s="132">
        <f t="shared" si="49"/>
        <v>0</v>
      </c>
      <c r="AB125" s="134">
        <v>0</v>
      </c>
      <c r="AC125" s="134">
        <v>0</v>
      </c>
      <c r="AD125" s="128">
        <v>0</v>
      </c>
      <c r="AE125" s="128">
        <v>0</v>
      </c>
      <c r="AF125" s="128">
        <v>0</v>
      </c>
      <c r="AG125" s="128">
        <v>817.150815</v>
      </c>
      <c r="AH125" s="132">
        <f t="shared" si="50"/>
        <v>178.039071</v>
      </c>
      <c r="AI125" s="128">
        <v>0</v>
      </c>
      <c r="AJ125" s="134">
        <v>0</v>
      </c>
      <c r="AK125" s="134">
        <v>178.039071</v>
      </c>
      <c r="AL125" s="129">
        <f t="shared" si="51"/>
        <v>423.93</v>
      </c>
      <c r="AM125" s="129">
        <f t="shared" si="52"/>
        <v>0</v>
      </c>
      <c r="AN125" s="129">
        <f t="shared" si="53"/>
        <v>0</v>
      </c>
      <c r="AO125" s="129">
        <f t="shared" si="54"/>
        <v>0</v>
      </c>
      <c r="AP125" s="129">
        <f t="shared" si="55"/>
        <v>0</v>
      </c>
      <c r="AQ125" s="129">
        <f t="shared" si="56"/>
        <v>0</v>
      </c>
      <c r="AR125" s="129">
        <f t="shared" si="57"/>
        <v>0</v>
      </c>
      <c r="AS125" s="129">
        <f t="shared" si="58"/>
        <v>0</v>
      </c>
      <c r="AT125" s="132">
        <v>0</v>
      </c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32"/>
      <c r="BK125" s="132" t="s">
        <v>102</v>
      </c>
    </row>
    <row r="126" ht="22.5" customHeight="1" spans="1:63">
      <c r="A126" s="126">
        <v>121</v>
      </c>
      <c r="B126" s="127" t="s">
        <v>408</v>
      </c>
      <c r="C126" s="127" t="s">
        <v>157</v>
      </c>
      <c r="D126" s="127" t="s">
        <v>300</v>
      </c>
      <c r="E126" s="134">
        <v>267.54</v>
      </c>
      <c r="F126" s="129">
        <f t="shared" si="40"/>
        <v>3.93136618075802</v>
      </c>
      <c r="G126" s="129">
        <f t="shared" si="59"/>
        <v>1051.797708</v>
      </c>
      <c r="H126" s="130">
        <v>4</v>
      </c>
      <c r="I126" s="130"/>
      <c r="J126" s="131" t="s">
        <v>256</v>
      </c>
      <c r="K126" s="129">
        <f t="shared" si="41"/>
        <v>1051.797708</v>
      </c>
      <c r="L126" s="129">
        <f t="shared" si="42"/>
        <v>1051.797708</v>
      </c>
      <c r="M126" s="128">
        <v>0</v>
      </c>
      <c r="N126" s="129">
        <f t="shared" si="43"/>
        <v>535.08</v>
      </c>
      <c r="O126" s="128">
        <v>679.682628</v>
      </c>
      <c r="P126" s="129">
        <f t="shared" si="44"/>
        <v>0</v>
      </c>
      <c r="Q126" s="129">
        <f t="shared" si="45"/>
        <v>679.682628</v>
      </c>
      <c r="R126" s="129">
        <f t="shared" si="46"/>
        <v>1051.797708</v>
      </c>
      <c r="S126" s="132">
        <f t="shared" si="47"/>
        <v>0</v>
      </c>
      <c r="T126" s="128">
        <v>0</v>
      </c>
      <c r="U126" s="128">
        <v>0</v>
      </c>
      <c r="V126" s="128">
        <v>0</v>
      </c>
      <c r="W126" s="132"/>
      <c r="X126" s="134">
        <v>372.11508</v>
      </c>
      <c r="Y126" s="134">
        <v>0</v>
      </c>
      <c r="Z126" s="129">
        <f t="shared" si="48"/>
        <v>0</v>
      </c>
      <c r="AA126" s="132">
        <f t="shared" si="49"/>
        <v>0</v>
      </c>
      <c r="AB126" s="134">
        <v>0</v>
      </c>
      <c r="AC126" s="134">
        <v>0</v>
      </c>
      <c r="AD126" s="128">
        <v>0</v>
      </c>
      <c r="AE126" s="128">
        <v>0</v>
      </c>
      <c r="AF126" s="128">
        <v>0</v>
      </c>
      <c r="AG126" s="128">
        <v>0</v>
      </c>
      <c r="AH126" s="132">
        <f t="shared" si="50"/>
        <v>0</v>
      </c>
      <c r="AI126" s="128">
        <v>0</v>
      </c>
      <c r="AJ126" s="134">
        <v>0</v>
      </c>
      <c r="AK126" s="134">
        <v>0</v>
      </c>
      <c r="AL126" s="129">
        <f t="shared" si="51"/>
        <v>267.54</v>
      </c>
      <c r="AM126" s="129">
        <f t="shared" si="52"/>
        <v>0</v>
      </c>
      <c r="AN126" s="129">
        <f t="shared" si="53"/>
        <v>0</v>
      </c>
      <c r="AO126" s="129">
        <f t="shared" si="54"/>
        <v>0</v>
      </c>
      <c r="AP126" s="129">
        <f t="shared" si="55"/>
        <v>0</v>
      </c>
      <c r="AQ126" s="129">
        <f t="shared" si="56"/>
        <v>0</v>
      </c>
      <c r="AR126" s="129">
        <f t="shared" si="57"/>
        <v>0</v>
      </c>
      <c r="AS126" s="129">
        <f t="shared" si="58"/>
        <v>0</v>
      </c>
      <c r="AT126" s="132">
        <v>0</v>
      </c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32"/>
      <c r="BK126" s="132" t="s">
        <v>102</v>
      </c>
    </row>
    <row r="127" ht="22.5" customHeight="1" spans="1:63">
      <c r="A127" s="126">
        <v>122</v>
      </c>
      <c r="B127" s="127" t="s">
        <v>409</v>
      </c>
      <c r="C127" s="127" t="s">
        <v>262</v>
      </c>
      <c r="D127" s="127" t="s">
        <v>157</v>
      </c>
      <c r="E127" s="134">
        <v>269.16</v>
      </c>
      <c r="F127" s="129">
        <f t="shared" si="40"/>
        <v>2.2006117365136</v>
      </c>
      <c r="G127" s="129">
        <f t="shared" si="59"/>
        <v>592.316655</v>
      </c>
      <c r="H127" s="130">
        <v>4</v>
      </c>
      <c r="I127" s="130"/>
      <c r="J127" s="131" t="s">
        <v>256</v>
      </c>
      <c r="K127" s="129">
        <f t="shared" si="41"/>
        <v>592.316655</v>
      </c>
      <c r="L127" s="129">
        <f t="shared" si="42"/>
        <v>592.316655</v>
      </c>
      <c r="M127" s="128">
        <v>0</v>
      </c>
      <c r="N127" s="129">
        <f t="shared" si="43"/>
        <v>538.32</v>
      </c>
      <c r="O127" s="128">
        <v>0</v>
      </c>
      <c r="P127" s="129">
        <f t="shared" si="44"/>
        <v>0</v>
      </c>
      <c r="Q127" s="129">
        <f t="shared" si="45"/>
        <v>0</v>
      </c>
      <c r="R127" s="129">
        <f t="shared" si="46"/>
        <v>592.316655</v>
      </c>
      <c r="S127" s="132">
        <f t="shared" si="47"/>
        <v>0</v>
      </c>
      <c r="T127" s="128">
        <v>579.755947</v>
      </c>
      <c r="U127" s="128">
        <v>579.755947</v>
      </c>
      <c r="V127" s="128">
        <v>0</v>
      </c>
      <c r="W127" s="132"/>
      <c r="X127" s="134">
        <v>12.560708</v>
      </c>
      <c r="Y127" s="134">
        <v>0</v>
      </c>
      <c r="Z127" s="129">
        <f t="shared" si="48"/>
        <v>0</v>
      </c>
      <c r="AA127" s="132">
        <f t="shared" si="49"/>
        <v>0</v>
      </c>
      <c r="AB127" s="134">
        <v>0</v>
      </c>
      <c r="AC127" s="134">
        <v>0</v>
      </c>
      <c r="AD127" s="128">
        <v>0</v>
      </c>
      <c r="AE127" s="128">
        <v>0</v>
      </c>
      <c r="AF127" s="128">
        <v>0</v>
      </c>
      <c r="AG127" s="128">
        <v>0</v>
      </c>
      <c r="AH127" s="132">
        <f t="shared" si="50"/>
        <v>0</v>
      </c>
      <c r="AI127" s="128">
        <v>0</v>
      </c>
      <c r="AJ127" s="134">
        <v>0</v>
      </c>
      <c r="AK127" s="134">
        <v>0</v>
      </c>
      <c r="AL127" s="129">
        <f t="shared" si="51"/>
        <v>269.16</v>
      </c>
      <c r="AM127" s="129">
        <f t="shared" si="52"/>
        <v>0</v>
      </c>
      <c r="AN127" s="129">
        <f t="shared" si="53"/>
        <v>0</v>
      </c>
      <c r="AO127" s="129">
        <f t="shared" si="54"/>
        <v>0</v>
      </c>
      <c r="AP127" s="129">
        <f t="shared" si="55"/>
        <v>0</v>
      </c>
      <c r="AQ127" s="129">
        <f t="shared" si="56"/>
        <v>0</v>
      </c>
      <c r="AR127" s="129">
        <f t="shared" si="57"/>
        <v>0</v>
      </c>
      <c r="AS127" s="129">
        <f t="shared" si="58"/>
        <v>0</v>
      </c>
      <c r="AT127" s="132">
        <v>0</v>
      </c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32"/>
      <c r="BK127" s="132" t="s">
        <v>102</v>
      </c>
    </row>
    <row r="128" ht="22.5" customHeight="1" spans="1:63">
      <c r="A128" s="126">
        <v>123</v>
      </c>
      <c r="B128" s="127" t="s">
        <v>410</v>
      </c>
      <c r="C128" s="127" t="s">
        <v>411</v>
      </c>
      <c r="D128" s="127" t="s">
        <v>412</v>
      </c>
      <c r="E128" s="134">
        <v>347.05</v>
      </c>
      <c r="F128" s="129">
        <f t="shared" si="40"/>
        <v>14.8070199366086</v>
      </c>
      <c r="G128" s="129">
        <f t="shared" si="59"/>
        <v>5138.776269</v>
      </c>
      <c r="H128" s="130">
        <v>4</v>
      </c>
      <c r="I128" s="130"/>
      <c r="J128" s="131" t="s">
        <v>256</v>
      </c>
      <c r="K128" s="129">
        <f t="shared" si="41"/>
        <v>3330.241728</v>
      </c>
      <c r="L128" s="129">
        <f t="shared" si="42"/>
        <v>3330.241728</v>
      </c>
      <c r="M128" s="128">
        <v>0</v>
      </c>
      <c r="N128" s="129">
        <f t="shared" si="43"/>
        <v>694.1</v>
      </c>
      <c r="O128" s="128">
        <v>1062.711462</v>
      </c>
      <c r="P128" s="129">
        <f t="shared" si="44"/>
        <v>0</v>
      </c>
      <c r="Q128" s="129">
        <f t="shared" si="45"/>
        <v>1062.711462</v>
      </c>
      <c r="R128" s="129">
        <f t="shared" si="46"/>
        <v>3330.241728</v>
      </c>
      <c r="S128" s="132">
        <f t="shared" si="47"/>
        <v>0</v>
      </c>
      <c r="T128" s="128">
        <v>0</v>
      </c>
      <c r="U128" s="128">
        <v>0</v>
      </c>
      <c r="V128" s="128">
        <v>0</v>
      </c>
      <c r="W128" s="132"/>
      <c r="X128" s="134">
        <v>2267.530266</v>
      </c>
      <c r="Y128" s="134">
        <v>0</v>
      </c>
      <c r="Z128" s="129">
        <f t="shared" si="48"/>
        <v>0</v>
      </c>
      <c r="AA128" s="132">
        <f t="shared" si="49"/>
        <v>0</v>
      </c>
      <c r="AB128" s="134">
        <v>0</v>
      </c>
      <c r="AC128" s="134">
        <v>0</v>
      </c>
      <c r="AD128" s="128">
        <v>0</v>
      </c>
      <c r="AE128" s="128">
        <v>0</v>
      </c>
      <c r="AF128" s="128">
        <v>0</v>
      </c>
      <c r="AG128" s="128">
        <v>0</v>
      </c>
      <c r="AH128" s="132">
        <f t="shared" si="50"/>
        <v>1808.534541</v>
      </c>
      <c r="AI128" s="128">
        <v>0</v>
      </c>
      <c r="AJ128" s="134">
        <v>0</v>
      </c>
      <c r="AK128" s="134">
        <v>1808.534541</v>
      </c>
      <c r="AL128" s="129">
        <f t="shared" si="51"/>
        <v>347.05</v>
      </c>
      <c r="AM128" s="129">
        <f t="shared" si="52"/>
        <v>0</v>
      </c>
      <c r="AN128" s="129">
        <f t="shared" si="53"/>
        <v>0</v>
      </c>
      <c r="AO128" s="129">
        <f t="shared" si="54"/>
        <v>0</v>
      </c>
      <c r="AP128" s="129">
        <f t="shared" si="55"/>
        <v>0</v>
      </c>
      <c r="AQ128" s="129">
        <f t="shared" si="56"/>
        <v>0</v>
      </c>
      <c r="AR128" s="129">
        <f t="shared" si="57"/>
        <v>0</v>
      </c>
      <c r="AS128" s="129">
        <f t="shared" si="58"/>
        <v>0.925466666666667</v>
      </c>
      <c r="AT128" s="132">
        <v>0</v>
      </c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32"/>
      <c r="BK128" s="132" t="s">
        <v>102</v>
      </c>
    </row>
    <row r="129" ht="22.5" customHeight="1" spans="1:63">
      <c r="A129" s="126">
        <v>124</v>
      </c>
      <c r="B129" s="127" t="s">
        <v>411</v>
      </c>
      <c r="C129" s="127" t="s">
        <v>116</v>
      </c>
      <c r="D129" s="127" t="s">
        <v>413</v>
      </c>
      <c r="E129" s="134">
        <v>260.68</v>
      </c>
      <c r="F129" s="129">
        <f t="shared" si="40"/>
        <v>5.54263435629891</v>
      </c>
      <c r="G129" s="129">
        <f t="shared" si="59"/>
        <v>1444.853924</v>
      </c>
      <c r="H129" s="130">
        <v>4</v>
      </c>
      <c r="I129" s="130"/>
      <c r="J129" s="131" t="s">
        <v>256</v>
      </c>
      <c r="K129" s="129">
        <f t="shared" si="41"/>
        <v>1444.853924</v>
      </c>
      <c r="L129" s="129">
        <f t="shared" si="42"/>
        <v>1444.853924</v>
      </c>
      <c r="M129" s="128">
        <v>0</v>
      </c>
      <c r="N129" s="129">
        <f t="shared" si="43"/>
        <v>521.36</v>
      </c>
      <c r="O129" s="128">
        <v>711.035009</v>
      </c>
      <c r="P129" s="129">
        <f t="shared" si="44"/>
        <v>0</v>
      </c>
      <c r="Q129" s="129">
        <f t="shared" si="45"/>
        <v>711.035009</v>
      </c>
      <c r="R129" s="129">
        <f t="shared" si="46"/>
        <v>1444.853924</v>
      </c>
      <c r="S129" s="132">
        <f t="shared" si="47"/>
        <v>0</v>
      </c>
      <c r="T129" s="128">
        <v>0</v>
      </c>
      <c r="U129" s="128">
        <v>0</v>
      </c>
      <c r="V129" s="128">
        <v>0</v>
      </c>
      <c r="W129" s="132"/>
      <c r="X129" s="134">
        <v>733.818915</v>
      </c>
      <c r="Y129" s="134">
        <v>0</v>
      </c>
      <c r="Z129" s="129">
        <f t="shared" si="48"/>
        <v>0</v>
      </c>
      <c r="AA129" s="132">
        <f t="shared" si="49"/>
        <v>0</v>
      </c>
      <c r="AB129" s="134">
        <v>0</v>
      </c>
      <c r="AC129" s="134">
        <v>0</v>
      </c>
      <c r="AD129" s="128">
        <v>0</v>
      </c>
      <c r="AE129" s="128">
        <v>0</v>
      </c>
      <c r="AF129" s="128">
        <v>0</v>
      </c>
      <c r="AG129" s="128">
        <v>0</v>
      </c>
      <c r="AH129" s="132">
        <f t="shared" si="50"/>
        <v>0</v>
      </c>
      <c r="AI129" s="128">
        <v>0</v>
      </c>
      <c r="AJ129" s="134">
        <v>0</v>
      </c>
      <c r="AK129" s="134">
        <v>0</v>
      </c>
      <c r="AL129" s="129">
        <f t="shared" si="51"/>
        <v>260.68</v>
      </c>
      <c r="AM129" s="129">
        <f t="shared" si="52"/>
        <v>0</v>
      </c>
      <c r="AN129" s="129">
        <f t="shared" si="53"/>
        <v>0</v>
      </c>
      <c r="AO129" s="129">
        <f t="shared" si="54"/>
        <v>0</v>
      </c>
      <c r="AP129" s="129">
        <f t="shared" si="55"/>
        <v>0</v>
      </c>
      <c r="AQ129" s="129">
        <f t="shared" si="56"/>
        <v>0</v>
      </c>
      <c r="AR129" s="129">
        <f t="shared" si="57"/>
        <v>0</v>
      </c>
      <c r="AS129" s="129">
        <f t="shared" si="58"/>
        <v>0</v>
      </c>
      <c r="AT129" s="132">
        <v>0</v>
      </c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32"/>
      <c r="BK129" s="132" t="s">
        <v>102</v>
      </c>
    </row>
    <row r="130" ht="22.5" customHeight="1" spans="1:63">
      <c r="A130" s="126">
        <v>125</v>
      </c>
      <c r="B130" s="127" t="s">
        <v>412</v>
      </c>
      <c r="C130" s="127" t="s">
        <v>116</v>
      </c>
      <c r="D130" s="127" t="s">
        <v>414</v>
      </c>
      <c r="E130" s="134">
        <v>523.5</v>
      </c>
      <c r="F130" s="129">
        <f t="shared" si="40"/>
        <v>4.9769953982808</v>
      </c>
      <c r="G130" s="129">
        <f t="shared" si="59"/>
        <v>2605.457091</v>
      </c>
      <c r="H130" s="130">
        <v>4</v>
      </c>
      <c r="I130" s="130"/>
      <c r="J130" s="131" t="s">
        <v>256</v>
      </c>
      <c r="K130" s="129">
        <f t="shared" si="41"/>
        <v>2605.457091</v>
      </c>
      <c r="L130" s="129">
        <f t="shared" si="42"/>
        <v>2605.457091</v>
      </c>
      <c r="M130" s="128">
        <v>0</v>
      </c>
      <c r="N130" s="129">
        <f t="shared" si="43"/>
        <v>1047</v>
      </c>
      <c r="O130" s="128">
        <v>2605.457091</v>
      </c>
      <c r="P130" s="129">
        <f t="shared" si="44"/>
        <v>0</v>
      </c>
      <c r="Q130" s="129">
        <f t="shared" si="45"/>
        <v>2605.457091</v>
      </c>
      <c r="R130" s="129">
        <f t="shared" si="46"/>
        <v>2605.457091</v>
      </c>
      <c r="S130" s="132">
        <f t="shared" si="47"/>
        <v>0</v>
      </c>
      <c r="T130" s="128">
        <v>0</v>
      </c>
      <c r="U130" s="128">
        <v>0</v>
      </c>
      <c r="V130" s="128">
        <v>0</v>
      </c>
      <c r="W130" s="132"/>
      <c r="X130" s="134">
        <v>0</v>
      </c>
      <c r="Y130" s="134">
        <v>0</v>
      </c>
      <c r="Z130" s="129">
        <f t="shared" si="48"/>
        <v>0</v>
      </c>
      <c r="AA130" s="132">
        <f t="shared" si="49"/>
        <v>0</v>
      </c>
      <c r="AB130" s="134">
        <v>0</v>
      </c>
      <c r="AC130" s="134">
        <v>0</v>
      </c>
      <c r="AD130" s="128">
        <v>0</v>
      </c>
      <c r="AE130" s="128">
        <v>0</v>
      </c>
      <c r="AF130" s="128">
        <v>0</v>
      </c>
      <c r="AG130" s="128">
        <v>0</v>
      </c>
      <c r="AH130" s="132">
        <f t="shared" si="50"/>
        <v>0</v>
      </c>
      <c r="AI130" s="128">
        <v>0</v>
      </c>
      <c r="AJ130" s="134">
        <v>0</v>
      </c>
      <c r="AK130" s="134">
        <v>0</v>
      </c>
      <c r="AL130" s="129">
        <f t="shared" si="51"/>
        <v>523.5</v>
      </c>
      <c r="AM130" s="129">
        <f t="shared" si="52"/>
        <v>0</v>
      </c>
      <c r="AN130" s="129">
        <f t="shared" si="53"/>
        <v>0</v>
      </c>
      <c r="AO130" s="129">
        <f t="shared" si="54"/>
        <v>0</v>
      </c>
      <c r="AP130" s="129">
        <f t="shared" si="55"/>
        <v>0</v>
      </c>
      <c r="AQ130" s="129">
        <f t="shared" si="56"/>
        <v>0</v>
      </c>
      <c r="AR130" s="129">
        <f t="shared" si="57"/>
        <v>0</v>
      </c>
      <c r="AS130" s="129">
        <f t="shared" si="58"/>
        <v>0</v>
      </c>
      <c r="AT130" s="132">
        <v>0</v>
      </c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32"/>
      <c r="BK130" s="132" t="s">
        <v>102</v>
      </c>
    </row>
    <row r="131" ht="22.5" customHeight="1" spans="1:63">
      <c r="A131" s="126">
        <v>126</v>
      </c>
      <c r="B131" s="127" t="s">
        <v>415</v>
      </c>
      <c r="C131" s="127" t="s">
        <v>416</v>
      </c>
      <c r="D131" s="127" t="s">
        <v>283</v>
      </c>
      <c r="E131" s="134">
        <v>413.66</v>
      </c>
      <c r="F131" s="129">
        <f t="shared" si="40"/>
        <v>3.48875663104965</v>
      </c>
      <c r="G131" s="129">
        <f t="shared" si="59"/>
        <v>1443.159068</v>
      </c>
      <c r="H131" s="130">
        <v>4</v>
      </c>
      <c r="I131" s="130"/>
      <c r="J131" s="131" t="s">
        <v>256</v>
      </c>
      <c r="K131" s="129">
        <f t="shared" si="41"/>
        <v>1443.159068</v>
      </c>
      <c r="L131" s="129">
        <f t="shared" si="42"/>
        <v>1443.159068</v>
      </c>
      <c r="M131" s="128">
        <v>0</v>
      </c>
      <c r="N131" s="129">
        <f t="shared" si="43"/>
        <v>827.32</v>
      </c>
      <c r="O131" s="128">
        <v>1319.754324</v>
      </c>
      <c r="P131" s="129">
        <f t="shared" si="44"/>
        <v>0</v>
      </c>
      <c r="Q131" s="129">
        <f t="shared" si="45"/>
        <v>1319.754324</v>
      </c>
      <c r="R131" s="129">
        <f t="shared" si="46"/>
        <v>1443.159068</v>
      </c>
      <c r="S131" s="132">
        <f t="shared" si="47"/>
        <v>0</v>
      </c>
      <c r="T131" s="128">
        <v>0</v>
      </c>
      <c r="U131" s="128">
        <v>0</v>
      </c>
      <c r="V131" s="128">
        <v>0</v>
      </c>
      <c r="W131" s="132"/>
      <c r="X131" s="134">
        <v>123.404744</v>
      </c>
      <c r="Y131" s="134">
        <v>0</v>
      </c>
      <c r="Z131" s="129">
        <f t="shared" si="48"/>
        <v>0</v>
      </c>
      <c r="AA131" s="132">
        <f t="shared" si="49"/>
        <v>0</v>
      </c>
      <c r="AB131" s="134">
        <v>0</v>
      </c>
      <c r="AC131" s="134">
        <v>0</v>
      </c>
      <c r="AD131" s="128">
        <v>0</v>
      </c>
      <c r="AE131" s="128">
        <v>0</v>
      </c>
      <c r="AF131" s="128">
        <v>0</v>
      </c>
      <c r="AG131" s="128">
        <v>0</v>
      </c>
      <c r="AH131" s="132">
        <f t="shared" si="50"/>
        <v>0</v>
      </c>
      <c r="AI131" s="128">
        <v>0</v>
      </c>
      <c r="AJ131" s="134">
        <v>0</v>
      </c>
      <c r="AK131" s="134">
        <v>0</v>
      </c>
      <c r="AL131" s="129">
        <f t="shared" si="51"/>
        <v>413.66</v>
      </c>
      <c r="AM131" s="129">
        <f t="shared" si="52"/>
        <v>0</v>
      </c>
      <c r="AN131" s="129">
        <f t="shared" si="53"/>
        <v>0</v>
      </c>
      <c r="AO131" s="129">
        <f t="shared" si="54"/>
        <v>0</v>
      </c>
      <c r="AP131" s="129">
        <f t="shared" si="55"/>
        <v>0</v>
      </c>
      <c r="AQ131" s="129">
        <f t="shared" si="56"/>
        <v>0</v>
      </c>
      <c r="AR131" s="129">
        <f t="shared" si="57"/>
        <v>0</v>
      </c>
      <c r="AS131" s="129">
        <f t="shared" si="58"/>
        <v>0</v>
      </c>
      <c r="AT131" s="132">
        <v>0</v>
      </c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32"/>
      <c r="BK131" s="132" t="s">
        <v>102</v>
      </c>
    </row>
    <row r="132" ht="22.5" customHeight="1" spans="1:63">
      <c r="A132" s="126">
        <v>127</v>
      </c>
      <c r="B132" s="127" t="s">
        <v>417</v>
      </c>
      <c r="C132" s="127" t="s">
        <v>286</v>
      </c>
      <c r="D132" s="127" t="s">
        <v>415</v>
      </c>
      <c r="E132" s="134">
        <v>59.42</v>
      </c>
      <c r="F132" s="129">
        <f t="shared" si="40"/>
        <v>3.14881477616964</v>
      </c>
      <c r="G132" s="129">
        <f t="shared" si="59"/>
        <v>187.102574</v>
      </c>
      <c r="H132" s="130">
        <v>4</v>
      </c>
      <c r="I132" s="130"/>
      <c r="J132" s="131" t="s">
        <v>256</v>
      </c>
      <c r="K132" s="129">
        <f t="shared" si="41"/>
        <v>187.102574</v>
      </c>
      <c r="L132" s="129">
        <f t="shared" si="42"/>
        <v>187.102574</v>
      </c>
      <c r="M132" s="128">
        <v>0</v>
      </c>
      <c r="N132" s="129">
        <f t="shared" si="43"/>
        <v>118.84</v>
      </c>
      <c r="O132" s="128">
        <v>187.102574</v>
      </c>
      <c r="P132" s="129">
        <f t="shared" si="44"/>
        <v>0</v>
      </c>
      <c r="Q132" s="129">
        <f t="shared" si="45"/>
        <v>187.102574</v>
      </c>
      <c r="R132" s="129">
        <f t="shared" si="46"/>
        <v>187.102574</v>
      </c>
      <c r="S132" s="132">
        <f t="shared" si="47"/>
        <v>0</v>
      </c>
      <c r="T132" s="128">
        <v>0</v>
      </c>
      <c r="U132" s="128">
        <v>0</v>
      </c>
      <c r="V132" s="128">
        <v>0</v>
      </c>
      <c r="W132" s="132"/>
      <c r="X132" s="134">
        <v>0</v>
      </c>
      <c r="Y132" s="134">
        <v>0</v>
      </c>
      <c r="Z132" s="129">
        <f t="shared" si="48"/>
        <v>0</v>
      </c>
      <c r="AA132" s="132">
        <f t="shared" si="49"/>
        <v>0</v>
      </c>
      <c r="AB132" s="134">
        <v>0</v>
      </c>
      <c r="AC132" s="134">
        <v>0</v>
      </c>
      <c r="AD132" s="128">
        <v>0</v>
      </c>
      <c r="AE132" s="128">
        <v>0</v>
      </c>
      <c r="AF132" s="128">
        <v>0</v>
      </c>
      <c r="AG132" s="128">
        <v>0</v>
      </c>
      <c r="AH132" s="132">
        <f t="shared" si="50"/>
        <v>0</v>
      </c>
      <c r="AI132" s="128">
        <v>0</v>
      </c>
      <c r="AJ132" s="134">
        <v>0</v>
      </c>
      <c r="AK132" s="134">
        <v>0</v>
      </c>
      <c r="AL132" s="129">
        <f t="shared" si="51"/>
        <v>59.42</v>
      </c>
      <c r="AM132" s="129">
        <f t="shared" si="52"/>
        <v>0</v>
      </c>
      <c r="AN132" s="129">
        <f t="shared" si="53"/>
        <v>0</v>
      </c>
      <c r="AO132" s="129">
        <f t="shared" si="54"/>
        <v>0</v>
      </c>
      <c r="AP132" s="129">
        <f t="shared" si="55"/>
        <v>0</v>
      </c>
      <c r="AQ132" s="129">
        <f t="shared" si="56"/>
        <v>0</v>
      </c>
      <c r="AR132" s="129">
        <f t="shared" si="57"/>
        <v>0</v>
      </c>
      <c r="AS132" s="129">
        <f t="shared" si="58"/>
        <v>0</v>
      </c>
      <c r="AT132" s="132">
        <v>0</v>
      </c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32"/>
      <c r="BK132" s="132" t="s">
        <v>102</v>
      </c>
    </row>
    <row r="133" ht="22.5" customHeight="1" spans="1:63">
      <c r="A133" s="126">
        <v>128</v>
      </c>
      <c r="B133" s="127" t="s">
        <v>418</v>
      </c>
      <c r="C133" s="127" t="s">
        <v>265</v>
      </c>
      <c r="D133" s="127" t="s">
        <v>415</v>
      </c>
      <c r="E133" s="134">
        <v>181.65</v>
      </c>
      <c r="F133" s="129">
        <f t="shared" si="40"/>
        <v>11.7631447398844</v>
      </c>
      <c r="G133" s="129">
        <f t="shared" si="59"/>
        <v>2136.775242</v>
      </c>
      <c r="H133" s="130">
        <v>4</v>
      </c>
      <c r="I133" s="130"/>
      <c r="J133" s="131" t="s">
        <v>256</v>
      </c>
      <c r="K133" s="129">
        <f t="shared" si="41"/>
        <v>1259.831012</v>
      </c>
      <c r="L133" s="129">
        <f t="shared" si="42"/>
        <v>1259.831012</v>
      </c>
      <c r="M133" s="128">
        <v>0</v>
      </c>
      <c r="N133" s="129">
        <f t="shared" si="43"/>
        <v>363.3</v>
      </c>
      <c r="O133" s="128">
        <v>600.855589</v>
      </c>
      <c r="P133" s="129">
        <f t="shared" si="44"/>
        <v>0</v>
      </c>
      <c r="Q133" s="129">
        <f t="shared" si="45"/>
        <v>600.855589</v>
      </c>
      <c r="R133" s="129">
        <f t="shared" si="46"/>
        <v>1259.831012</v>
      </c>
      <c r="S133" s="132">
        <f t="shared" si="47"/>
        <v>0</v>
      </c>
      <c r="T133" s="128">
        <v>0</v>
      </c>
      <c r="U133" s="128">
        <v>0</v>
      </c>
      <c r="V133" s="128">
        <v>0</v>
      </c>
      <c r="W133" s="132"/>
      <c r="X133" s="134">
        <v>658.975423</v>
      </c>
      <c r="Y133" s="134">
        <v>0</v>
      </c>
      <c r="Z133" s="129">
        <f t="shared" si="48"/>
        <v>0</v>
      </c>
      <c r="AA133" s="132">
        <f t="shared" si="49"/>
        <v>0</v>
      </c>
      <c r="AB133" s="134">
        <v>0</v>
      </c>
      <c r="AC133" s="134">
        <v>0</v>
      </c>
      <c r="AD133" s="128">
        <v>0</v>
      </c>
      <c r="AE133" s="128">
        <v>0</v>
      </c>
      <c r="AF133" s="128">
        <v>0</v>
      </c>
      <c r="AG133" s="128">
        <v>295.046322</v>
      </c>
      <c r="AH133" s="132">
        <f t="shared" si="50"/>
        <v>581.897908</v>
      </c>
      <c r="AI133" s="128">
        <v>0</v>
      </c>
      <c r="AJ133" s="134">
        <v>0</v>
      </c>
      <c r="AK133" s="134">
        <v>581.897908</v>
      </c>
      <c r="AL133" s="129">
        <f t="shared" si="51"/>
        <v>181.65</v>
      </c>
      <c r="AM133" s="129">
        <f t="shared" si="52"/>
        <v>0</v>
      </c>
      <c r="AN133" s="129">
        <f t="shared" si="53"/>
        <v>0</v>
      </c>
      <c r="AO133" s="129">
        <f t="shared" si="54"/>
        <v>0</v>
      </c>
      <c r="AP133" s="129">
        <f t="shared" si="55"/>
        <v>0</v>
      </c>
      <c r="AQ133" s="129">
        <f t="shared" si="56"/>
        <v>0</v>
      </c>
      <c r="AR133" s="129">
        <f t="shared" si="57"/>
        <v>0</v>
      </c>
      <c r="AS133" s="129">
        <f t="shared" si="58"/>
        <v>0.4844</v>
      </c>
      <c r="AT133" s="132">
        <v>0</v>
      </c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32"/>
      <c r="BK133" s="132" t="s">
        <v>102</v>
      </c>
    </row>
    <row r="134" ht="22.5" customHeight="1" spans="1:63">
      <c r="A134" s="126">
        <v>129</v>
      </c>
      <c r="B134" s="127" t="s">
        <v>419</v>
      </c>
      <c r="C134" s="127" t="s">
        <v>415</v>
      </c>
      <c r="D134" s="127" t="s">
        <v>418</v>
      </c>
      <c r="E134" s="134">
        <v>139.05</v>
      </c>
      <c r="F134" s="129">
        <f t="shared" si="40"/>
        <v>10.627098633585</v>
      </c>
      <c r="G134" s="129">
        <f t="shared" si="59"/>
        <v>1477.698065</v>
      </c>
      <c r="H134" s="130">
        <v>4</v>
      </c>
      <c r="I134" s="130"/>
      <c r="J134" s="131" t="s">
        <v>256</v>
      </c>
      <c r="K134" s="129">
        <f t="shared" si="41"/>
        <v>1477.698065</v>
      </c>
      <c r="L134" s="129">
        <f t="shared" si="42"/>
        <v>1477.698065</v>
      </c>
      <c r="M134" s="128">
        <v>0</v>
      </c>
      <c r="N134" s="129">
        <f t="shared" si="43"/>
        <v>278.1</v>
      </c>
      <c r="O134" s="128">
        <v>525.450376</v>
      </c>
      <c r="P134" s="129">
        <f t="shared" si="44"/>
        <v>0</v>
      </c>
      <c r="Q134" s="129">
        <f t="shared" si="45"/>
        <v>525.450376</v>
      </c>
      <c r="R134" s="129">
        <f t="shared" si="46"/>
        <v>1477.698065</v>
      </c>
      <c r="S134" s="132">
        <f t="shared" si="47"/>
        <v>0</v>
      </c>
      <c r="T134" s="128">
        <v>0</v>
      </c>
      <c r="U134" s="128">
        <v>0</v>
      </c>
      <c r="V134" s="128">
        <v>0</v>
      </c>
      <c r="W134" s="132"/>
      <c r="X134" s="134">
        <v>952.247689</v>
      </c>
      <c r="Y134" s="134">
        <v>0</v>
      </c>
      <c r="Z134" s="129">
        <f t="shared" si="48"/>
        <v>0</v>
      </c>
      <c r="AA134" s="132">
        <f t="shared" si="49"/>
        <v>0</v>
      </c>
      <c r="AB134" s="134">
        <v>0</v>
      </c>
      <c r="AC134" s="134">
        <v>0</v>
      </c>
      <c r="AD134" s="128">
        <v>0</v>
      </c>
      <c r="AE134" s="128">
        <v>0</v>
      </c>
      <c r="AF134" s="128">
        <v>0</v>
      </c>
      <c r="AG134" s="128">
        <v>0</v>
      </c>
      <c r="AH134" s="132">
        <f t="shared" si="50"/>
        <v>0</v>
      </c>
      <c r="AI134" s="128">
        <v>0</v>
      </c>
      <c r="AJ134" s="134">
        <v>0</v>
      </c>
      <c r="AK134" s="134">
        <v>0</v>
      </c>
      <c r="AL134" s="129">
        <f t="shared" si="51"/>
        <v>139.05</v>
      </c>
      <c r="AM134" s="129">
        <f t="shared" si="52"/>
        <v>0</v>
      </c>
      <c r="AN134" s="129">
        <f t="shared" si="53"/>
        <v>0</v>
      </c>
      <c r="AO134" s="129">
        <f t="shared" si="54"/>
        <v>0</v>
      </c>
      <c r="AP134" s="129">
        <f t="shared" si="55"/>
        <v>0</v>
      </c>
      <c r="AQ134" s="129">
        <f t="shared" si="56"/>
        <v>0</v>
      </c>
      <c r="AR134" s="129">
        <f t="shared" si="57"/>
        <v>0</v>
      </c>
      <c r="AS134" s="129">
        <f t="shared" si="58"/>
        <v>0.3708</v>
      </c>
      <c r="AT134" s="132">
        <v>0</v>
      </c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32"/>
      <c r="BK134" s="132" t="s">
        <v>102</v>
      </c>
    </row>
    <row r="135" ht="22.5" customHeight="1" spans="1:63">
      <c r="A135" s="126">
        <v>130</v>
      </c>
      <c r="B135" s="127" t="s">
        <v>420</v>
      </c>
      <c r="C135" s="127" t="s">
        <v>261</v>
      </c>
      <c r="D135" s="127" t="s">
        <v>155</v>
      </c>
      <c r="E135" s="134">
        <v>522.4</v>
      </c>
      <c r="F135" s="129">
        <f t="shared" si="40"/>
        <v>5.57662481814701</v>
      </c>
      <c r="G135" s="129">
        <f t="shared" si="59"/>
        <v>2913.228805</v>
      </c>
      <c r="H135" s="130">
        <v>4</v>
      </c>
      <c r="I135" s="130"/>
      <c r="J135" s="131" t="s">
        <v>256</v>
      </c>
      <c r="K135" s="129">
        <f t="shared" si="41"/>
        <v>1967.572329</v>
      </c>
      <c r="L135" s="129">
        <f t="shared" si="42"/>
        <v>1967.572329</v>
      </c>
      <c r="M135" s="128">
        <v>0</v>
      </c>
      <c r="N135" s="129">
        <f t="shared" si="43"/>
        <v>1044.8</v>
      </c>
      <c r="O135" s="128">
        <v>1621.958212</v>
      </c>
      <c r="P135" s="129">
        <f t="shared" si="44"/>
        <v>0</v>
      </c>
      <c r="Q135" s="129">
        <f t="shared" si="45"/>
        <v>1621.958212</v>
      </c>
      <c r="R135" s="129">
        <f t="shared" si="46"/>
        <v>1967.572329</v>
      </c>
      <c r="S135" s="132">
        <f t="shared" si="47"/>
        <v>0</v>
      </c>
      <c r="T135" s="128">
        <v>0</v>
      </c>
      <c r="U135" s="128">
        <v>0</v>
      </c>
      <c r="V135" s="128">
        <v>0</v>
      </c>
      <c r="W135" s="132"/>
      <c r="X135" s="134">
        <v>345.614117</v>
      </c>
      <c r="Y135" s="134">
        <v>0</v>
      </c>
      <c r="Z135" s="129">
        <f t="shared" si="48"/>
        <v>0</v>
      </c>
      <c r="AA135" s="132">
        <f t="shared" si="49"/>
        <v>0</v>
      </c>
      <c r="AB135" s="134">
        <v>0</v>
      </c>
      <c r="AC135" s="134">
        <v>0</v>
      </c>
      <c r="AD135" s="128">
        <v>0</v>
      </c>
      <c r="AE135" s="128">
        <v>0</v>
      </c>
      <c r="AF135" s="128">
        <v>0</v>
      </c>
      <c r="AG135" s="128">
        <v>0</v>
      </c>
      <c r="AH135" s="132">
        <f t="shared" si="50"/>
        <v>945.656476</v>
      </c>
      <c r="AI135" s="128">
        <v>0</v>
      </c>
      <c r="AJ135" s="134">
        <v>0</v>
      </c>
      <c r="AK135" s="134">
        <v>945.656476</v>
      </c>
      <c r="AL135" s="129">
        <f t="shared" si="51"/>
        <v>522.4</v>
      </c>
      <c r="AM135" s="129">
        <f t="shared" si="52"/>
        <v>0</v>
      </c>
      <c r="AN135" s="129">
        <f t="shared" si="53"/>
        <v>0</v>
      </c>
      <c r="AO135" s="129">
        <f t="shared" si="54"/>
        <v>0</v>
      </c>
      <c r="AP135" s="129">
        <f t="shared" si="55"/>
        <v>0</v>
      </c>
      <c r="AQ135" s="129">
        <f t="shared" si="56"/>
        <v>0</v>
      </c>
      <c r="AR135" s="129">
        <f t="shared" si="57"/>
        <v>0</v>
      </c>
      <c r="AS135" s="129">
        <f t="shared" si="58"/>
        <v>0</v>
      </c>
      <c r="AT135" s="132">
        <v>0</v>
      </c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32"/>
      <c r="BK135" s="132" t="s">
        <v>102</v>
      </c>
    </row>
    <row r="136" ht="22.5" customHeight="1" spans="1:63">
      <c r="A136" s="126">
        <v>131</v>
      </c>
      <c r="B136" s="127" t="s">
        <v>421</v>
      </c>
      <c r="C136" s="127" t="s">
        <v>262</v>
      </c>
      <c r="D136" s="127" t="s">
        <v>420</v>
      </c>
      <c r="E136" s="134">
        <v>129.83</v>
      </c>
      <c r="F136" s="129">
        <f t="shared" si="40"/>
        <v>8.52951878610491</v>
      </c>
      <c r="G136" s="129">
        <f t="shared" si="59"/>
        <v>1107.387424</v>
      </c>
      <c r="H136" s="130">
        <v>4</v>
      </c>
      <c r="I136" s="130"/>
      <c r="J136" s="131" t="s">
        <v>256</v>
      </c>
      <c r="K136" s="129">
        <f t="shared" si="41"/>
        <v>1046.079536</v>
      </c>
      <c r="L136" s="129">
        <f t="shared" si="42"/>
        <v>1046.079536</v>
      </c>
      <c r="M136" s="128">
        <v>0</v>
      </c>
      <c r="N136" s="129">
        <f t="shared" si="43"/>
        <v>259.66</v>
      </c>
      <c r="O136" s="128">
        <v>564.603771</v>
      </c>
      <c r="P136" s="129">
        <f t="shared" si="44"/>
        <v>0</v>
      </c>
      <c r="Q136" s="129">
        <f t="shared" si="45"/>
        <v>564.603771</v>
      </c>
      <c r="R136" s="129">
        <f t="shared" si="46"/>
        <v>1046.079536</v>
      </c>
      <c r="S136" s="132">
        <f t="shared" si="47"/>
        <v>0</v>
      </c>
      <c r="T136" s="128">
        <v>0</v>
      </c>
      <c r="U136" s="128">
        <v>0</v>
      </c>
      <c r="V136" s="128">
        <v>0</v>
      </c>
      <c r="W136" s="132"/>
      <c r="X136" s="134">
        <v>481.475765</v>
      </c>
      <c r="Y136" s="134">
        <v>0</v>
      </c>
      <c r="Z136" s="129">
        <f t="shared" si="48"/>
        <v>0</v>
      </c>
      <c r="AA136" s="132">
        <f t="shared" si="49"/>
        <v>0</v>
      </c>
      <c r="AB136" s="134">
        <v>0</v>
      </c>
      <c r="AC136" s="134">
        <v>0</v>
      </c>
      <c r="AD136" s="128">
        <v>0</v>
      </c>
      <c r="AE136" s="128">
        <v>0</v>
      </c>
      <c r="AF136" s="128">
        <v>0</v>
      </c>
      <c r="AG136" s="128">
        <v>0</v>
      </c>
      <c r="AH136" s="132">
        <f t="shared" si="50"/>
        <v>61.307888</v>
      </c>
      <c r="AI136" s="128">
        <v>0</v>
      </c>
      <c r="AJ136" s="134">
        <v>0</v>
      </c>
      <c r="AK136" s="134">
        <v>61.307888</v>
      </c>
      <c r="AL136" s="129">
        <f t="shared" si="51"/>
        <v>129.83</v>
      </c>
      <c r="AM136" s="129">
        <f t="shared" si="52"/>
        <v>0</v>
      </c>
      <c r="AN136" s="129">
        <f t="shared" si="53"/>
        <v>0</v>
      </c>
      <c r="AO136" s="129">
        <f t="shared" si="54"/>
        <v>0</v>
      </c>
      <c r="AP136" s="129">
        <f t="shared" si="55"/>
        <v>0</v>
      </c>
      <c r="AQ136" s="129">
        <f t="shared" si="56"/>
        <v>0</v>
      </c>
      <c r="AR136" s="129">
        <f t="shared" si="57"/>
        <v>0</v>
      </c>
      <c r="AS136" s="129">
        <f t="shared" si="58"/>
        <v>0.346213333333333</v>
      </c>
      <c r="AT136" s="132">
        <v>0</v>
      </c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32"/>
      <c r="BK136" s="132" t="s">
        <v>102</v>
      </c>
    </row>
    <row r="137" ht="22.5" customHeight="1" spans="1:63">
      <c r="A137" s="126">
        <v>132</v>
      </c>
      <c r="B137" s="127" t="s">
        <v>421</v>
      </c>
      <c r="C137" s="127" t="s">
        <v>420</v>
      </c>
      <c r="D137" s="127" t="s">
        <v>300</v>
      </c>
      <c r="E137" s="134">
        <v>174.15</v>
      </c>
      <c r="F137" s="129">
        <f t="shared" si="40"/>
        <v>7.45649624461671</v>
      </c>
      <c r="G137" s="129">
        <f t="shared" si="59"/>
        <v>1298.548821</v>
      </c>
      <c r="H137" s="130">
        <v>4</v>
      </c>
      <c r="I137" s="130"/>
      <c r="J137" s="131" t="s">
        <v>256</v>
      </c>
      <c r="K137" s="129">
        <f t="shared" si="41"/>
        <v>1229.21499</v>
      </c>
      <c r="L137" s="129">
        <f t="shared" si="42"/>
        <v>1229.21499</v>
      </c>
      <c r="M137" s="128">
        <v>0</v>
      </c>
      <c r="N137" s="129">
        <f t="shared" si="43"/>
        <v>348.3</v>
      </c>
      <c r="O137" s="128">
        <v>959.263953</v>
      </c>
      <c r="P137" s="129">
        <f t="shared" si="44"/>
        <v>0</v>
      </c>
      <c r="Q137" s="129">
        <f t="shared" si="45"/>
        <v>959.263953</v>
      </c>
      <c r="R137" s="129">
        <f t="shared" si="46"/>
        <v>1229.21499</v>
      </c>
      <c r="S137" s="132">
        <f t="shared" si="47"/>
        <v>0</v>
      </c>
      <c r="T137" s="128">
        <v>0</v>
      </c>
      <c r="U137" s="128">
        <v>0</v>
      </c>
      <c r="V137" s="128">
        <v>0</v>
      </c>
      <c r="W137" s="132"/>
      <c r="X137" s="134">
        <v>269.951037</v>
      </c>
      <c r="Y137" s="134">
        <v>0</v>
      </c>
      <c r="Z137" s="129">
        <f t="shared" si="48"/>
        <v>0</v>
      </c>
      <c r="AA137" s="132">
        <f t="shared" si="49"/>
        <v>0</v>
      </c>
      <c r="AB137" s="134">
        <v>0</v>
      </c>
      <c r="AC137" s="134">
        <v>0</v>
      </c>
      <c r="AD137" s="128">
        <v>0</v>
      </c>
      <c r="AE137" s="128">
        <v>0</v>
      </c>
      <c r="AF137" s="128">
        <v>0</v>
      </c>
      <c r="AG137" s="128">
        <v>0</v>
      </c>
      <c r="AH137" s="132">
        <f t="shared" si="50"/>
        <v>69.333831</v>
      </c>
      <c r="AI137" s="128">
        <v>0</v>
      </c>
      <c r="AJ137" s="134">
        <v>0</v>
      </c>
      <c r="AK137" s="134">
        <v>69.333831</v>
      </c>
      <c r="AL137" s="129">
        <f t="shared" si="51"/>
        <v>174.15</v>
      </c>
      <c r="AM137" s="129">
        <f t="shared" si="52"/>
        <v>0</v>
      </c>
      <c r="AN137" s="129">
        <f t="shared" si="53"/>
        <v>0</v>
      </c>
      <c r="AO137" s="129">
        <f t="shared" si="54"/>
        <v>0</v>
      </c>
      <c r="AP137" s="129">
        <f t="shared" si="55"/>
        <v>0</v>
      </c>
      <c r="AQ137" s="129">
        <f t="shared" si="56"/>
        <v>0</v>
      </c>
      <c r="AR137" s="129">
        <f t="shared" si="57"/>
        <v>0</v>
      </c>
      <c r="AS137" s="129">
        <f t="shared" si="58"/>
        <v>0.4644</v>
      </c>
      <c r="AT137" s="132">
        <v>0</v>
      </c>
      <c r="AU137" s="129"/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32"/>
      <c r="BK137" s="132" t="s">
        <v>102</v>
      </c>
    </row>
    <row r="138" ht="22.5" customHeight="1" spans="1:63">
      <c r="A138" s="126">
        <v>133</v>
      </c>
      <c r="B138" s="127" t="s">
        <v>422</v>
      </c>
      <c r="C138" s="127" t="s">
        <v>420</v>
      </c>
      <c r="D138" s="127" t="s">
        <v>421</v>
      </c>
      <c r="E138" s="134">
        <v>44.08</v>
      </c>
      <c r="F138" s="129">
        <f t="shared" si="40"/>
        <v>10.234795530853</v>
      </c>
      <c r="G138" s="129">
        <f t="shared" si="59"/>
        <v>451.149787</v>
      </c>
      <c r="H138" s="130">
        <v>4</v>
      </c>
      <c r="I138" s="130"/>
      <c r="J138" s="131" t="s">
        <v>256</v>
      </c>
      <c r="K138" s="129">
        <f t="shared" si="41"/>
        <v>451.149787</v>
      </c>
      <c r="L138" s="129">
        <f t="shared" si="42"/>
        <v>451.149787</v>
      </c>
      <c r="M138" s="128">
        <v>0</v>
      </c>
      <c r="N138" s="129">
        <f t="shared" si="43"/>
        <v>88.16</v>
      </c>
      <c r="O138" s="128">
        <v>207.852258</v>
      </c>
      <c r="P138" s="129">
        <f t="shared" si="44"/>
        <v>0</v>
      </c>
      <c r="Q138" s="129">
        <f t="shared" si="45"/>
        <v>207.852258</v>
      </c>
      <c r="R138" s="129">
        <f t="shared" si="46"/>
        <v>451.149787</v>
      </c>
      <c r="S138" s="132">
        <f t="shared" si="47"/>
        <v>0</v>
      </c>
      <c r="T138" s="128">
        <v>0</v>
      </c>
      <c r="U138" s="128">
        <v>0</v>
      </c>
      <c r="V138" s="128">
        <v>0</v>
      </c>
      <c r="W138" s="132"/>
      <c r="X138" s="134">
        <v>243.297529</v>
      </c>
      <c r="Y138" s="134">
        <v>0</v>
      </c>
      <c r="Z138" s="129">
        <f t="shared" si="48"/>
        <v>0</v>
      </c>
      <c r="AA138" s="132">
        <f t="shared" si="49"/>
        <v>0</v>
      </c>
      <c r="AB138" s="134">
        <v>0</v>
      </c>
      <c r="AC138" s="134">
        <v>0</v>
      </c>
      <c r="AD138" s="128">
        <v>0</v>
      </c>
      <c r="AE138" s="128">
        <v>0</v>
      </c>
      <c r="AF138" s="128">
        <v>0</v>
      </c>
      <c r="AG138" s="128">
        <v>0</v>
      </c>
      <c r="AH138" s="132">
        <f t="shared" si="50"/>
        <v>0</v>
      </c>
      <c r="AI138" s="128">
        <v>0</v>
      </c>
      <c r="AJ138" s="134">
        <v>0</v>
      </c>
      <c r="AK138" s="134">
        <v>0</v>
      </c>
      <c r="AL138" s="129">
        <f t="shared" si="51"/>
        <v>44.08</v>
      </c>
      <c r="AM138" s="129">
        <f t="shared" si="52"/>
        <v>0</v>
      </c>
      <c r="AN138" s="129">
        <f t="shared" si="53"/>
        <v>0</v>
      </c>
      <c r="AO138" s="129">
        <f t="shared" si="54"/>
        <v>0</v>
      </c>
      <c r="AP138" s="129">
        <f t="shared" si="55"/>
        <v>0</v>
      </c>
      <c r="AQ138" s="129">
        <f t="shared" si="56"/>
        <v>0</v>
      </c>
      <c r="AR138" s="129">
        <f t="shared" si="57"/>
        <v>0</v>
      </c>
      <c r="AS138" s="129">
        <f t="shared" si="58"/>
        <v>0.117546666666667</v>
      </c>
      <c r="AT138" s="132">
        <v>0</v>
      </c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  <c r="BJ138" s="132"/>
      <c r="BK138" s="132" t="s">
        <v>102</v>
      </c>
    </row>
    <row r="139" ht="22.5" customHeight="1" spans="1:63">
      <c r="A139" s="126">
        <v>134</v>
      </c>
      <c r="B139" s="127" t="s">
        <v>423</v>
      </c>
      <c r="C139" s="127" t="s">
        <v>424</v>
      </c>
      <c r="D139" s="127" t="s">
        <v>420</v>
      </c>
      <c r="E139" s="134">
        <v>71.2</v>
      </c>
      <c r="F139" s="129">
        <f t="shared" si="40"/>
        <v>6.79169165730337</v>
      </c>
      <c r="G139" s="129">
        <f t="shared" si="59"/>
        <v>483.568446</v>
      </c>
      <c r="H139" s="130">
        <v>4</v>
      </c>
      <c r="I139" s="130"/>
      <c r="J139" s="131" t="s">
        <v>256</v>
      </c>
      <c r="K139" s="129">
        <f t="shared" si="41"/>
        <v>483.568446</v>
      </c>
      <c r="L139" s="129">
        <f t="shared" si="42"/>
        <v>483.568446</v>
      </c>
      <c r="M139" s="128">
        <v>0</v>
      </c>
      <c r="N139" s="129">
        <f t="shared" si="43"/>
        <v>142.4</v>
      </c>
      <c r="O139" s="128">
        <v>483.568446</v>
      </c>
      <c r="P139" s="129">
        <f t="shared" si="44"/>
        <v>0</v>
      </c>
      <c r="Q139" s="129">
        <f t="shared" si="45"/>
        <v>483.568446</v>
      </c>
      <c r="R139" s="129">
        <f t="shared" si="46"/>
        <v>483.568446</v>
      </c>
      <c r="S139" s="132">
        <f t="shared" si="47"/>
        <v>0</v>
      </c>
      <c r="T139" s="128">
        <v>0</v>
      </c>
      <c r="U139" s="128">
        <v>0</v>
      </c>
      <c r="V139" s="128">
        <v>0</v>
      </c>
      <c r="W139" s="132"/>
      <c r="X139" s="134">
        <v>0</v>
      </c>
      <c r="Y139" s="134">
        <v>0</v>
      </c>
      <c r="Z139" s="129">
        <f t="shared" si="48"/>
        <v>0</v>
      </c>
      <c r="AA139" s="132">
        <f t="shared" si="49"/>
        <v>0</v>
      </c>
      <c r="AB139" s="134">
        <v>0</v>
      </c>
      <c r="AC139" s="134">
        <v>0</v>
      </c>
      <c r="AD139" s="128">
        <v>0</v>
      </c>
      <c r="AE139" s="128">
        <v>0</v>
      </c>
      <c r="AF139" s="128">
        <v>0</v>
      </c>
      <c r="AG139" s="128">
        <v>0</v>
      </c>
      <c r="AH139" s="132">
        <f t="shared" si="50"/>
        <v>0</v>
      </c>
      <c r="AI139" s="128">
        <v>0</v>
      </c>
      <c r="AJ139" s="134">
        <v>0</v>
      </c>
      <c r="AK139" s="134">
        <v>0</v>
      </c>
      <c r="AL139" s="129">
        <f t="shared" si="51"/>
        <v>71.2</v>
      </c>
      <c r="AM139" s="129">
        <f t="shared" si="52"/>
        <v>0</v>
      </c>
      <c r="AN139" s="129">
        <f t="shared" si="53"/>
        <v>0</v>
      </c>
      <c r="AO139" s="129">
        <f t="shared" si="54"/>
        <v>0</v>
      </c>
      <c r="AP139" s="129">
        <f t="shared" si="55"/>
        <v>0</v>
      </c>
      <c r="AQ139" s="129">
        <f t="shared" si="56"/>
        <v>0</v>
      </c>
      <c r="AR139" s="129">
        <f t="shared" si="57"/>
        <v>0</v>
      </c>
      <c r="AS139" s="129">
        <f t="shared" si="58"/>
        <v>0</v>
      </c>
      <c r="AT139" s="132">
        <v>0</v>
      </c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32"/>
      <c r="BK139" s="132" t="s">
        <v>102</v>
      </c>
    </row>
    <row r="140" ht="22.5" customHeight="1" spans="1:63">
      <c r="A140" s="126">
        <v>135</v>
      </c>
      <c r="B140" s="127" t="s">
        <v>425</v>
      </c>
      <c r="C140" s="127" t="s">
        <v>116</v>
      </c>
      <c r="D140" s="127" t="s">
        <v>318</v>
      </c>
      <c r="E140" s="134">
        <v>188.62</v>
      </c>
      <c r="F140" s="129">
        <f t="shared" si="40"/>
        <v>7.75032288198494</v>
      </c>
      <c r="G140" s="129">
        <f t="shared" si="59"/>
        <v>1461.865902</v>
      </c>
      <c r="H140" s="130">
        <v>4</v>
      </c>
      <c r="I140" s="130"/>
      <c r="J140" s="131" t="s">
        <v>256</v>
      </c>
      <c r="K140" s="129">
        <f t="shared" si="41"/>
        <v>1098.042422</v>
      </c>
      <c r="L140" s="129">
        <f t="shared" si="42"/>
        <v>1098.042422</v>
      </c>
      <c r="M140" s="128">
        <v>0</v>
      </c>
      <c r="N140" s="129">
        <f t="shared" si="43"/>
        <v>377.24</v>
      </c>
      <c r="O140" s="128">
        <v>867.957667</v>
      </c>
      <c r="P140" s="129">
        <f t="shared" si="44"/>
        <v>0</v>
      </c>
      <c r="Q140" s="129">
        <f t="shared" si="45"/>
        <v>867.957667</v>
      </c>
      <c r="R140" s="129">
        <f t="shared" si="46"/>
        <v>1098.042422</v>
      </c>
      <c r="S140" s="132">
        <f t="shared" si="47"/>
        <v>0</v>
      </c>
      <c r="T140" s="128">
        <v>0</v>
      </c>
      <c r="U140" s="128">
        <v>0</v>
      </c>
      <c r="V140" s="128">
        <v>0</v>
      </c>
      <c r="W140" s="132"/>
      <c r="X140" s="134">
        <v>230.084755</v>
      </c>
      <c r="Y140" s="134">
        <v>0</v>
      </c>
      <c r="Z140" s="129">
        <f t="shared" si="48"/>
        <v>0</v>
      </c>
      <c r="AA140" s="132">
        <f t="shared" si="49"/>
        <v>0</v>
      </c>
      <c r="AB140" s="134">
        <v>0</v>
      </c>
      <c r="AC140" s="134">
        <v>0</v>
      </c>
      <c r="AD140" s="128">
        <v>0</v>
      </c>
      <c r="AE140" s="128">
        <v>0</v>
      </c>
      <c r="AF140" s="128">
        <v>0</v>
      </c>
      <c r="AG140" s="128">
        <v>0</v>
      </c>
      <c r="AH140" s="132">
        <f t="shared" si="50"/>
        <v>363.82348</v>
      </c>
      <c r="AI140" s="128">
        <v>0</v>
      </c>
      <c r="AJ140" s="134">
        <v>0</v>
      </c>
      <c r="AK140" s="134">
        <v>363.82348</v>
      </c>
      <c r="AL140" s="129">
        <f t="shared" si="51"/>
        <v>188.62</v>
      </c>
      <c r="AM140" s="129">
        <f t="shared" si="52"/>
        <v>0</v>
      </c>
      <c r="AN140" s="129">
        <f t="shared" si="53"/>
        <v>0</v>
      </c>
      <c r="AO140" s="129">
        <f t="shared" si="54"/>
        <v>0</v>
      </c>
      <c r="AP140" s="129">
        <f t="shared" si="55"/>
        <v>0</v>
      </c>
      <c r="AQ140" s="129">
        <f t="shared" si="56"/>
        <v>0</v>
      </c>
      <c r="AR140" s="129">
        <f t="shared" si="57"/>
        <v>0</v>
      </c>
      <c r="AS140" s="129">
        <f t="shared" si="58"/>
        <v>0.502986666666667</v>
      </c>
      <c r="AT140" s="132">
        <v>0</v>
      </c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32"/>
      <c r="BK140" s="132" t="s">
        <v>102</v>
      </c>
    </row>
    <row r="141" ht="22.5" customHeight="1" spans="1:63">
      <c r="A141" s="126">
        <v>136</v>
      </c>
      <c r="B141" s="127" t="s">
        <v>381</v>
      </c>
      <c r="C141" s="127" t="s">
        <v>121</v>
      </c>
      <c r="D141" s="127" t="s">
        <v>387</v>
      </c>
      <c r="E141" s="134">
        <v>673.24</v>
      </c>
      <c r="F141" s="129">
        <f t="shared" si="40"/>
        <v>8.8173774627176</v>
      </c>
      <c r="G141" s="129">
        <f t="shared" si="59"/>
        <v>5936.211203</v>
      </c>
      <c r="H141" s="130">
        <v>4</v>
      </c>
      <c r="I141" s="130"/>
      <c r="J141" s="131" t="s">
        <v>256</v>
      </c>
      <c r="K141" s="129">
        <f t="shared" si="41"/>
        <v>4881.315557</v>
      </c>
      <c r="L141" s="129">
        <f t="shared" si="42"/>
        <v>4881.315557</v>
      </c>
      <c r="M141" s="128">
        <v>0</v>
      </c>
      <c r="N141" s="129">
        <f t="shared" si="43"/>
        <v>1346.48</v>
      </c>
      <c r="O141" s="128">
        <v>4599.478407</v>
      </c>
      <c r="P141" s="129">
        <f t="shared" si="44"/>
        <v>0</v>
      </c>
      <c r="Q141" s="129">
        <f t="shared" si="45"/>
        <v>4599.478407</v>
      </c>
      <c r="R141" s="129">
        <f t="shared" si="46"/>
        <v>4881.315557</v>
      </c>
      <c r="S141" s="132">
        <f t="shared" si="47"/>
        <v>0</v>
      </c>
      <c r="T141" s="128">
        <v>0</v>
      </c>
      <c r="U141" s="128">
        <v>0</v>
      </c>
      <c r="V141" s="128">
        <v>0</v>
      </c>
      <c r="W141" s="132"/>
      <c r="X141" s="134">
        <v>281.83715</v>
      </c>
      <c r="Y141" s="134">
        <v>0</v>
      </c>
      <c r="Z141" s="129">
        <f t="shared" si="48"/>
        <v>0</v>
      </c>
      <c r="AA141" s="132">
        <f t="shared" si="49"/>
        <v>0</v>
      </c>
      <c r="AB141" s="134">
        <v>0</v>
      </c>
      <c r="AC141" s="134">
        <v>0</v>
      </c>
      <c r="AD141" s="128">
        <v>0</v>
      </c>
      <c r="AE141" s="128">
        <v>0</v>
      </c>
      <c r="AF141" s="128">
        <v>0</v>
      </c>
      <c r="AG141" s="128">
        <v>0</v>
      </c>
      <c r="AH141" s="132">
        <f t="shared" si="50"/>
        <v>1054.895646</v>
      </c>
      <c r="AI141" s="128">
        <v>0</v>
      </c>
      <c r="AJ141" s="134">
        <v>0</v>
      </c>
      <c r="AK141" s="134">
        <v>1054.895646</v>
      </c>
      <c r="AL141" s="129">
        <f t="shared" si="51"/>
        <v>673.24</v>
      </c>
      <c r="AM141" s="129">
        <f t="shared" si="52"/>
        <v>0</v>
      </c>
      <c r="AN141" s="129">
        <f t="shared" si="53"/>
        <v>0</v>
      </c>
      <c r="AO141" s="129">
        <f t="shared" si="54"/>
        <v>0</v>
      </c>
      <c r="AP141" s="129">
        <f t="shared" si="55"/>
        <v>0</v>
      </c>
      <c r="AQ141" s="129">
        <f t="shared" si="56"/>
        <v>0</v>
      </c>
      <c r="AR141" s="129">
        <f t="shared" si="57"/>
        <v>0</v>
      </c>
      <c r="AS141" s="129">
        <f t="shared" si="58"/>
        <v>1.79530666666667</v>
      </c>
      <c r="AT141" s="132">
        <v>0</v>
      </c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32"/>
      <c r="BK141" s="132" t="s">
        <v>102</v>
      </c>
    </row>
    <row r="142" ht="22.5" customHeight="1" spans="1:63">
      <c r="A142" s="126">
        <v>137</v>
      </c>
      <c r="B142" s="127" t="s">
        <v>381</v>
      </c>
      <c r="C142" s="127" t="s">
        <v>121</v>
      </c>
      <c r="D142" s="127" t="s">
        <v>392</v>
      </c>
      <c r="E142" s="134">
        <v>687.38</v>
      </c>
      <c r="F142" s="129">
        <f t="shared" si="40"/>
        <v>9.85305238732579</v>
      </c>
      <c r="G142" s="129">
        <f t="shared" si="59"/>
        <v>6772.79115</v>
      </c>
      <c r="H142" s="130">
        <v>4</v>
      </c>
      <c r="I142" s="130"/>
      <c r="J142" s="131" t="s">
        <v>256</v>
      </c>
      <c r="K142" s="129">
        <f t="shared" si="41"/>
        <v>5057.361618</v>
      </c>
      <c r="L142" s="129">
        <f t="shared" si="42"/>
        <v>5057.361618</v>
      </c>
      <c r="M142" s="128">
        <v>0</v>
      </c>
      <c r="N142" s="129">
        <f t="shared" si="43"/>
        <v>1374.76</v>
      </c>
      <c r="O142" s="128">
        <v>3873.683105</v>
      </c>
      <c r="P142" s="129">
        <f t="shared" si="44"/>
        <v>0</v>
      </c>
      <c r="Q142" s="129">
        <f t="shared" si="45"/>
        <v>3873.683105</v>
      </c>
      <c r="R142" s="129">
        <f t="shared" si="46"/>
        <v>5057.361618</v>
      </c>
      <c r="S142" s="132">
        <f t="shared" si="47"/>
        <v>0</v>
      </c>
      <c r="T142" s="128">
        <v>0</v>
      </c>
      <c r="U142" s="128">
        <v>0</v>
      </c>
      <c r="V142" s="128">
        <v>0</v>
      </c>
      <c r="W142" s="132"/>
      <c r="X142" s="134">
        <v>1183.678513</v>
      </c>
      <c r="Y142" s="134">
        <v>0</v>
      </c>
      <c r="Z142" s="129">
        <f t="shared" si="48"/>
        <v>0</v>
      </c>
      <c r="AA142" s="132">
        <f t="shared" si="49"/>
        <v>0</v>
      </c>
      <c r="AB142" s="134">
        <v>0</v>
      </c>
      <c r="AC142" s="134">
        <v>0</v>
      </c>
      <c r="AD142" s="128">
        <v>0</v>
      </c>
      <c r="AE142" s="128">
        <v>0</v>
      </c>
      <c r="AF142" s="128">
        <v>0</v>
      </c>
      <c r="AG142" s="128">
        <v>426.1954</v>
      </c>
      <c r="AH142" s="132">
        <f t="shared" si="50"/>
        <v>1289.234132</v>
      </c>
      <c r="AI142" s="128">
        <v>0</v>
      </c>
      <c r="AJ142" s="134">
        <v>0</v>
      </c>
      <c r="AK142" s="134">
        <v>1289.234132</v>
      </c>
      <c r="AL142" s="129">
        <f t="shared" si="51"/>
        <v>687.38</v>
      </c>
      <c r="AM142" s="129">
        <f t="shared" si="52"/>
        <v>0</v>
      </c>
      <c r="AN142" s="129">
        <f t="shared" si="53"/>
        <v>0</v>
      </c>
      <c r="AO142" s="129">
        <f t="shared" si="54"/>
        <v>0</v>
      </c>
      <c r="AP142" s="129">
        <f t="shared" si="55"/>
        <v>0</v>
      </c>
      <c r="AQ142" s="129">
        <f t="shared" si="56"/>
        <v>0</v>
      </c>
      <c r="AR142" s="129">
        <f t="shared" si="57"/>
        <v>0</v>
      </c>
      <c r="AS142" s="129">
        <f t="shared" si="58"/>
        <v>1.83301333333333</v>
      </c>
      <c r="AT142" s="132">
        <v>0</v>
      </c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32"/>
      <c r="BK142" s="132" t="s">
        <v>102</v>
      </c>
    </row>
    <row r="143" ht="22.5" customHeight="1" spans="1:63">
      <c r="A143" s="126">
        <v>138</v>
      </c>
      <c r="B143" s="127" t="s">
        <v>426</v>
      </c>
      <c r="C143" s="127" t="s">
        <v>381</v>
      </c>
      <c r="D143" s="127" t="s">
        <v>326</v>
      </c>
      <c r="E143" s="134">
        <v>103.61</v>
      </c>
      <c r="F143" s="129">
        <f t="shared" si="40"/>
        <v>6.4019651578033</v>
      </c>
      <c r="G143" s="129">
        <f t="shared" si="59"/>
        <v>663.30761</v>
      </c>
      <c r="H143" s="130">
        <v>4</v>
      </c>
      <c r="I143" s="130"/>
      <c r="J143" s="131" t="s">
        <v>256</v>
      </c>
      <c r="K143" s="129">
        <f t="shared" si="41"/>
        <v>644.31845</v>
      </c>
      <c r="L143" s="129">
        <f t="shared" si="42"/>
        <v>644.31845</v>
      </c>
      <c r="M143" s="128">
        <v>0</v>
      </c>
      <c r="N143" s="129">
        <f t="shared" si="43"/>
        <v>207.22</v>
      </c>
      <c r="O143" s="128">
        <v>607.291303</v>
      </c>
      <c r="P143" s="129">
        <f t="shared" si="44"/>
        <v>0</v>
      </c>
      <c r="Q143" s="129">
        <f t="shared" si="45"/>
        <v>607.291303</v>
      </c>
      <c r="R143" s="129">
        <f t="shared" si="46"/>
        <v>644.31845</v>
      </c>
      <c r="S143" s="132">
        <f t="shared" si="47"/>
        <v>0</v>
      </c>
      <c r="T143" s="128">
        <v>0</v>
      </c>
      <c r="U143" s="128">
        <v>0</v>
      </c>
      <c r="V143" s="128">
        <v>0</v>
      </c>
      <c r="W143" s="132"/>
      <c r="X143" s="134">
        <v>37.027147</v>
      </c>
      <c r="Y143" s="134">
        <v>0</v>
      </c>
      <c r="Z143" s="129">
        <f t="shared" si="48"/>
        <v>0</v>
      </c>
      <c r="AA143" s="132">
        <f t="shared" si="49"/>
        <v>0</v>
      </c>
      <c r="AB143" s="134">
        <v>0</v>
      </c>
      <c r="AC143" s="134">
        <v>0</v>
      </c>
      <c r="AD143" s="128">
        <v>0</v>
      </c>
      <c r="AE143" s="128">
        <v>0</v>
      </c>
      <c r="AF143" s="128">
        <v>0</v>
      </c>
      <c r="AG143" s="128">
        <v>0</v>
      </c>
      <c r="AH143" s="132">
        <f t="shared" si="50"/>
        <v>18.98916</v>
      </c>
      <c r="AI143" s="128">
        <v>0</v>
      </c>
      <c r="AJ143" s="134">
        <v>0</v>
      </c>
      <c r="AK143" s="134">
        <v>18.98916</v>
      </c>
      <c r="AL143" s="129">
        <f t="shared" si="51"/>
        <v>103.61</v>
      </c>
      <c r="AM143" s="129">
        <f t="shared" si="52"/>
        <v>0</v>
      </c>
      <c r="AN143" s="129">
        <f t="shared" si="53"/>
        <v>0</v>
      </c>
      <c r="AO143" s="129">
        <f t="shared" si="54"/>
        <v>0</v>
      </c>
      <c r="AP143" s="129">
        <f t="shared" si="55"/>
        <v>0</v>
      </c>
      <c r="AQ143" s="129">
        <f t="shared" si="56"/>
        <v>0</v>
      </c>
      <c r="AR143" s="129">
        <f t="shared" si="57"/>
        <v>0</v>
      </c>
      <c r="AS143" s="129">
        <f t="shared" si="58"/>
        <v>0</v>
      </c>
      <c r="AT143" s="132">
        <v>0</v>
      </c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32"/>
      <c r="BK143" s="132" t="s">
        <v>102</v>
      </c>
    </row>
    <row r="144" ht="22.5" customHeight="1" spans="1:63">
      <c r="A144" s="126">
        <v>139</v>
      </c>
      <c r="B144" s="127" t="s">
        <v>259</v>
      </c>
      <c r="C144" s="127" t="s">
        <v>155</v>
      </c>
      <c r="D144" s="127" t="s">
        <v>157</v>
      </c>
      <c r="E144" s="134">
        <v>1050.1</v>
      </c>
      <c r="F144" s="129">
        <f t="shared" si="40"/>
        <v>5.45314243310161</v>
      </c>
      <c r="G144" s="129">
        <f t="shared" si="59"/>
        <v>5726.344869</v>
      </c>
      <c r="H144" s="130">
        <v>4</v>
      </c>
      <c r="I144" s="130"/>
      <c r="J144" s="131" t="s">
        <v>256</v>
      </c>
      <c r="K144" s="129">
        <f t="shared" si="41"/>
        <v>4655.803494</v>
      </c>
      <c r="L144" s="129">
        <f t="shared" si="42"/>
        <v>4655.803494</v>
      </c>
      <c r="M144" s="128">
        <v>0</v>
      </c>
      <c r="N144" s="129">
        <f t="shared" si="43"/>
        <v>2100.2</v>
      </c>
      <c r="O144" s="128">
        <v>4547.479425</v>
      </c>
      <c r="P144" s="129">
        <f t="shared" si="44"/>
        <v>0</v>
      </c>
      <c r="Q144" s="129">
        <f t="shared" si="45"/>
        <v>4547.479425</v>
      </c>
      <c r="R144" s="129">
        <f t="shared" si="46"/>
        <v>4655.803494</v>
      </c>
      <c r="S144" s="132">
        <f t="shared" si="47"/>
        <v>0</v>
      </c>
      <c r="T144" s="128">
        <v>0</v>
      </c>
      <c r="U144" s="128">
        <v>0</v>
      </c>
      <c r="V144" s="128">
        <v>0</v>
      </c>
      <c r="W144" s="132"/>
      <c r="X144" s="134">
        <v>108.324069</v>
      </c>
      <c r="Y144" s="134">
        <v>0</v>
      </c>
      <c r="Z144" s="129">
        <f t="shared" si="48"/>
        <v>0</v>
      </c>
      <c r="AA144" s="132">
        <f t="shared" si="49"/>
        <v>0</v>
      </c>
      <c r="AB144" s="134">
        <v>0</v>
      </c>
      <c r="AC144" s="134">
        <v>0</v>
      </c>
      <c r="AD144" s="128">
        <v>0</v>
      </c>
      <c r="AE144" s="128">
        <v>0</v>
      </c>
      <c r="AF144" s="128">
        <v>0</v>
      </c>
      <c r="AG144" s="128">
        <v>0</v>
      </c>
      <c r="AH144" s="132">
        <f t="shared" si="50"/>
        <v>1070.541375</v>
      </c>
      <c r="AI144" s="128">
        <v>0</v>
      </c>
      <c r="AJ144" s="134">
        <v>0</v>
      </c>
      <c r="AK144" s="134">
        <v>1070.541375</v>
      </c>
      <c r="AL144" s="129">
        <f t="shared" si="51"/>
        <v>1050.1</v>
      </c>
      <c r="AM144" s="129">
        <f t="shared" si="52"/>
        <v>0</v>
      </c>
      <c r="AN144" s="129">
        <f t="shared" si="53"/>
        <v>0</v>
      </c>
      <c r="AO144" s="129">
        <f t="shared" si="54"/>
        <v>0</v>
      </c>
      <c r="AP144" s="129">
        <f t="shared" si="55"/>
        <v>0</v>
      </c>
      <c r="AQ144" s="129">
        <f t="shared" si="56"/>
        <v>0</v>
      </c>
      <c r="AR144" s="129">
        <f t="shared" si="57"/>
        <v>0</v>
      </c>
      <c r="AS144" s="129">
        <f t="shared" si="58"/>
        <v>0</v>
      </c>
      <c r="AT144" s="132">
        <v>0</v>
      </c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32"/>
      <c r="BK144" s="132" t="s">
        <v>102</v>
      </c>
    </row>
    <row r="145" ht="22.5" customHeight="1" spans="1:63">
      <c r="A145" s="126">
        <v>140</v>
      </c>
      <c r="B145" s="127" t="s">
        <v>259</v>
      </c>
      <c r="C145" s="127" t="s">
        <v>117</v>
      </c>
      <c r="D145" s="127" t="s">
        <v>155</v>
      </c>
      <c r="E145" s="134">
        <v>655.37</v>
      </c>
      <c r="F145" s="129">
        <f t="shared" si="40"/>
        <v>18.4751549582678</v>
      </c>
      <c r="G145" s="129">
        <f t="shared" si="59"/>
        <v>12108.062305</v>
      </c>
      <c r="H145" s="130">
        <v>4</v>
      </c>
      <c r="I145" s="130"/>
      <c r="J145" s="131" t="s">
        <v>256</v>
      </c>
      <c r="K145" s="129">
        <f t="shared" si="41"/>
        <v>7228.639659</v>
      </c>
      <c r="L145" s="129">
        <f t="shared" si="42"/>
        <v>7228.639659</v>
      </c>
      <c r="M145" s="128">
        <v>0</v>
      </c>
      <c r="N145" s="129">
        <f t="shared" si="43"/>
        <v>1310.74</v>
      </c>
      <c r="O145" s="128">
        <v>3939.501365</v>
      </c>
      <c r="P145" s="129">
        <f t="shared" si="44"/>
        <v>0</v>
      </c>
      <c r="Q145" s="129">
        <f t="shared" si="45"/>
        <v>3939.501365</v>
      </c>
      <c r="R145" s="129">
        <f t="shared" si="46"/>
        <v>7228.639659</v>
      </c>
      <c r="S145" s="132">
        <f t="shared" si="47"/>
        <v>0</v>
      </c>
      <c r="T145" s="128">
        <v>0</v>
      </c>
      <c r="U145" s="128">
        <v>0</v>
      </c>
      <c r="V145" s="128">
        <v>0</v>
      </c>
      <c r="W145" s="132"/>
      <c r="X145" s="134">
        <v>3289.138294</v>
      </c>
      <c r="Y145" s="134">
        <v>0</v>
      </c>
      <c r="Z145" s="129">
        <f t="shared" si="48"/>
        <v>0</v>
      </c>
      <c r="AA145" s="132">
        <f t="shared" si="49"/>
        <v>0</v>
      </c>
      <c r="AB145" s="134">
        <v>0</v>
      </c>
      <c r="AC145" s="134">
        <v>0</v>
      </c>
      <c r="AD145" s="128">
        <v>0</v>
      </c>
      <c r="AE145" s="128">
        <v>0</v>
      </c>
      <c r="AF145" s="128">
        <v>0</v>
      </c>
      <c r="AG145" s="128">
        <v>0</v>
      </c>
      <c r="AH145" s="132">
        <f t="shared" si="50"/>
        <v>4879.422646</v>
      </c>
      <c r="AI145" s="128">
        <v>0</v>
      </c>
      <c r="AJ145" s="134">
        <v>0</v>
      </c>
      <c r="AK145" s="134">
        <v>4879.422646</v>
      </c>
      <c r="AL145" s="129">
        <f t="shared" si="51"/>
        <v>655.37</v>
      </c>
      <c r="AM145" s="129">
        <f t="shared" si="52"/>
        <v>0</v>
      </c>
      <c r="AN145" s="129">
        <f t="shared" si="53"/>
        <v>0</v>
      </c>
      <c r="AO145" s="129">
        <f t="shared" si="54"/>
        <v>0</v>
      </c>
      <c r="AP145" s="129">
        <f t="shared" si="55"/>
        <v>0</v>
      </c>
      <c r="AQ145" s="129">
        <f t="shared" si="56"/>
        <v>0</v>
      </c>
      <c r="AR145" s="129">
        <f t="shared" si="57"/>
        <v>0</v>
      </c>
      <c r="AS145" s="129">
        <f t="shared" si="58"/>
        <v>1.74765333333333</v>
      </c>
      <c r="AT145" s="132">
        <v>0</v>
      </c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32"/>
      <c r="BK145" s="132" t="s">
        <v>102</v>
      </c>
    </row>
    <row r="146" ht="22.5" customHeight="1" spans="1:63">
      <c r="A146" s="126">
        <v>141</v>
      </c>
      <c r="B146" s="127" t="s">
        <v>427</v>
      </c>
      <c r="C146" s="127" t="s">
        <v>259</v>
      </c>
      <c r="D146" s="127" t="s">
        <v>155</v>
      </c>
      <c r="E146" s="134">
        <v>249.84</v>
      </c>
      <c r="F146" s="129">
        <f t="shared" si="40"/>
        <v>9.41542588056356</v>
      </c>
      <c r="G146" s="129">
        <f t="shared" si="59"/>
        <v>2352.350002</v>
      </c>
      <c r="H146" s="130">
        <v>4</v>
      </c>
      <c r="I146" s="130"/>
      <c r="J146" s="131" t="s">
        <v>256</v>
      </c>
      <c r="K146" s="129">
        <f t="shared" si="41"/>
        <v>2352.350002</v>
      </c>
      <c r="L146" s="129">
        <f t="shared" si="42"/>
        <v>2352.350002</v>
      </c>
      <c r="M146" s="128">
        <v>0</v>
      </c>
      <c r="N146" s="129">
        <f t="shared" si="43"/>
        <v>499.68</v>
      </c>
      <c r="O146" s="128">
        <v>2069.772272</v>
      </c>
      <c r="P146" s="129">
        <f t="shared" si="44"/>
        <v>0</v>
      </c>
      <c r="Q146" s="129">
        <f t="shared" si="45"/>
        <v>2069.772272</v>
      </c>
      <c r="R146" s="129">
        <f t="shared" si="46"/>
        <v>2352.350002</v>
      </c>
      <c r="S146" s="132">
        <f t="shared" si="47"/>
        <v>0</v>
      </c>
      <c r="T146" s="128">
        <v>0</v>
      </c>
      <c r="U146" s="128">
        <v>0</v>
      </c>
      <c r="V146" s="128">
        <v>0</v>
      </c>
      <c r="W146" s="132"/>
      <c r="X146" s="134">
        <v>282.57773</v>
      </c>
      <c r="Y146" s="134">
        <v>0</v>
      </c>
      <c r="Z146" s="129">
        <f t="shared" si="48"/>
        <v>0</v>
      </c>
      <c r="AA146" s="132">
        <f t="shared" si="49"/>
        <v>0</v>
      </c>
      <c r="AB146" s="134">
        <v>0</v>
      </c>
      <c r="AC146" s="134">
        <v>0</v>
      </c>
      <c r="AD146" s="128">
        <v>0</v>
      </c>
      <c r="AE146" s="128">
        <v>0</v>
      </c>
      <c r="AF146" s="128">
        <v>0</v>
      </c>
      <c r="AG146" s="128">
        <v>0</v>
      </c>
      <c r="AH146" s="132">
        <f t="shared" si="50"/>
        <v>0</v>
      </c>
      <c r="AI146" s="128">
        <v>0</v>
      </c>
      <c r="AJ146" s="134">
        <v>0</v>
      </c>
      <c r="AK146" s="134">
        <v>0</v>
      </c>
      <c r="AL146" s="129">
        <f t="shared" si="51"/>
        <v>249.84</v>
      </c>
      <c r="AM146" s="129">
        <f t="shared" si="52"/>
        <v>0</v>
      </c>
      <c r="AN146" s="129">
        <f t="shared" si="53"/>
        <v>0</v>
      </c>
      <c r="AO146" s="129">
        <f t="shared" si="54"/>
        <v>0</v>
      </c>
      <c r="AP146" s="129">
        <f t="shared" si="55"/>
        <v>0</v>
      </c>
      <c r="AQ146" s="129">
        <f t="shared" si="56"/>
        <v>0</v>
      </c>
      <c r="AR146" s="129">
        <f t="shared" si="57"/>
        <v>0</v>
      </c>
      <c r="AS146" s="129">
        <f t="shared" si="58"/>
        <v>0.66624</v>
      </c>
      <c r="AT146" s="132">
        <v>0</v>
      </c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32"/>
      <c r="BK146" s="132" t="s">
        <v>102</v>
      </c>
    </row>
    <row r="147" ht="22.5" customHeight="1" spans="1:63">
      <c r="A147" s="126">
        <v>142</v>
      </c>
      <c r="B147" s="127" t="s">
        <v>428</v>
      </c>
      <c r="C147" s="127" t="s">
        <v>155</v>
      </c>
      <c r="D147" s="127" t="s">
        <v>265</v>
      </c>
      <c r="E147" s="134">
        <v>34.04</v>
      </c>
      <c r="F147" s="129">
        <f t="shared" si="40"/>
        <v>3.18991935957697</v>
      </c>
      <c r="G147" s="129">
        <f t="shared" si="59"/>
        <v>108.584855</v>
      </c>
      <c r="H147" s="130">
        <v>4</v>
      </c>
      <c r="I147" s="130"/>
      <c r="J147" s="131" t="s">
        <v>256</v>
      </c>
      <c r="K147" s="129">
        <f t="shared" si="41"/>
        <v>108.584855</v>
      </c>
      <c r="L147" s="129">
        <f t="shared" si="42"/>
        <v>108.584855</v>
      </c>
      <c r="M147" s="128">
        <v>0</v>
      </c>
      <c r="N147" s="129">
        <f t="shared" si="43"/>
        <v>68.08</v>
      </c>
      <c r="O147" s="128">
        <v>99.139716</v>
      </c>
      <c r="P147" s="129">
        <f t="shared" si="44"/>
        <v>0</v>
      </c>
      <c r="Q147" s="129">
        <f t="shared" si="45"/>
        <v>99.139716</v>
      </c>
      <c r="R147" s="129">
        <f t="shared" si="46"/>
        <v>108.584855</v>
      </c>
      <c r="S147" s="132">
        <f t="shared" si="47"/>
        <v>0</v>
      </c>
      <c r="T147" s="128">
        <v>0</v>
      </c>
      <c r="U147" s="128">
        <v>0</v>
      </c>
      <c r="V147" s="128">
        <v>0</v>
      </c>
      <c r="W147" s="132"/>
      <c r="X147" s="134">
        <v>9.445139</v>
      </c>
      <c r="Y147" s="134">
        <v>0</v>
      </c>
      <c r="Z147" s="129">
        <f t="shared" si="48"/>
        <v>0</v>
      </c>
      <c r="AA147" s="132">
        <f t="shared" si="49"/>
        <v>0</v>
      </c>
      <c r="AB147" s="134">
        <v>0</v>
      </c>
      <c r="AC147" s="134">
        <v>0</v>
      </c>
      <c r="AD147" s="128">
        <v>0</v>
      </c>
      <c r="AE147" s="128">
        <v>0</v>
      </c>
      <c r="AF147" s="128">
        <v>0</v>
      </c>
      <c r="AG147" s="128">
        <v>0</v>
      </c>
      <c r="AH147" s="132">
        <f t="shared" si="50"/>
        <v>0</v>
      </c>
      <c r="AI147" s="128">
        <v>0</v>
      </c>
      <c r="AJ147" s="134">
        <v>0</v>
      </c>
      <c r="AK147" s="134">
        <v>0</v>
      </c>
      <c r="AL147" s="129">
        <f t="shared" si="51"/>
        <v>34.04</v>
      </c>
      <c r="AM147" s="129">
        <f t="shared" si="52"/>
        <v>0</v>
      </c>
      <c r="AN147" s="129">
        <f t="shared" si="53"/>
        <v>0</v>
      </c>
      <c r="AO147" s="129">
        <f t="shared" si="54"/>
        <v>0</v>
      </c>
      <c r="AP147" s="129">
        <f t="shared" si="55"/>
        <v>0</v>
      </c>
      <c r="AQ147" s="129">
        <f t="shared" si="56"/>
        <v>0</v>
      </c>
      <c r="AR147" s="129">
        <f t="shared" si="57"/>
        <v>0</v>
      </c>
      <c r="AS147" s="129">
        <f t="shared" si="58"/>
        <v>0</v>
      </c>
      <c r="AT147" s="132">
        <v>0</v>
      </c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32"/>
      <c r="BK147" s="132" t="s">
        <v>102</v>
      </c>
    </row>
    <row r="148" ht="22.5" customHeight="1" spans="1:63">
      <c r="A148" s="126">
        <v>143</v>
      </c>
      <c r="B148" s="127" t="s">
        <v>429</v>
      </c>
      <c r="C148" s="127" t="s">
        <v>380</v>
      </c>
      <c r="D148" s="127" t="s">
        <v>121</v>
      </c>
      <c r="E148" s="134">
        <v>172.34</v>
      </c>
      <c r="F148" s="129">
        <f>G148/E148</f>
        <v>13.6093134385517</v>
      </c>
      <c r="G148" s="129">
        <f t="shared" si="59"/>
        <v>2345.429078</v>
      </c>
      <c r="H148" s="130">
        <v>4</v>
      </c>
      <c r="I148" s="130"/>
      <c r="J148" s="131" t="s">
        <v>256</v>
      </c>
      <c r="K148" s="129">
        <f>P148+Q148+U148+X148+Z148</f>
        <v>1163.112013</v>
      </c>
      <c r="L148" s="129">
        <f>Q148+T148+X148+Z148</f>
        <v>1163.112013</v>
      </c>
      <c r="M148" s="128">
        <v>0</v>
      </c>
      <c r="N148" s="129">
        <f>E148*IF(M148=4,4,IF(M148=6,6,2))</f>
        <v>344.68</v>
      </c>
      <c r="O148" s="128">
        <v>1163.112013</v>
      </c>
      <c r="P148" s="129">
        <f>N148*3*IF(H148=4,0,1)</f>
        <v>0</v>
      </c>
      <c r="Q148" s="129">
        <f>O148*IF(H148=4,1,0)</f>
        <v>1163.112013</v>
      </c>
      <c r="R148" s="129">
        <f>Q148+T148+X148+Z148+AF148</f>
        <v>1163.112013</v>
      </c>
      <c r="S148" s="132">
        <f>V148*3</f>
        <v>0</v>
      </c>
      <c r="T148" s="128">
        <v>0</v>
      </c>
      <c r="U148" s="128">
        <v>0</v>
      </c>
      <c r="V148" s="128">
        <v>0</v>
      </c>
      <c r="W148" s="132"/>
      <c r="X148" s="134">
        <v>0</v>
      </c>
      <c r="Y148" s="134">
        <v>0</v>
      </c>
      <c r="Z148" s="129">
        <f>Y148*2</f>
        <v>0</v>
      </c>
      <c r="AA148" s="132">
        <f>AB148+AC148+AD148+AE148</f>
        <v>0</v>
      </c>
      <c r="AB148" s="134">
        <v>0</v>
      </c>
      <c r="AC148" s="134">
        <v>0</v>
      </c>
      <c r="AD148" s="128">
        <v>0</v>
      </c>
      <c r="AE148" s="128">
        <v>0</v>
      </c>
      <c r="AF148" s="128">
        <v>0</v>
      </c>
      <c r="AG148" s="128">
        <v>0</v>
      </c>
      <c r="AH148" s="132">
        <f>AI148+AJ148+AK148</f>
        <v>1182.317065</v>
      </c>
      <c r="AI148" s="128">
        <v>0</v>
      </c>
      <c r="AJ148" s="134">
        <v>0</v>
      </c>
      <c r="AK148" s="134">
        <v>1182.317065</v>
      </c>
      <c r="AL148" s="129">
        <f>E148</f>
        <v>172.34</v>
      </c>
      <c r="AM148" s="129">
        <f>N148*IF(H148=1,0,IF(H148=2,0,IF(H148=3,1,IF(H148=4,0))))/1000</f>
        <v>0</v>
      </c>
      <c r="AN148" s="129">
        <f>AM148/60</f>
        <v>0</v>
      </c>
      <c r="AO148" s="129">
        <f>N148*IF(H148=1,2,IF(H148=2,2,IF(H148=3,1,IF(H148=4,0))))/1000</f>
        <v>0</v>
      </c>
      <c r="AP148" s="129">
        <f>AO148/32</f>
        <v>0</v>
      </c>
      <c r="AQ148" s="129">
        <f>N148/1000/2*IF(H148=1,3,IF(H148=2,3,IF(H148=3,2,IF(H148=4,0))))</f>
        <v>0</v>
      </c>
      <c r="AR148" s="129">
        <f>AQ148/48</f>
        <v>0</v>
      </c>
      <c r="AS148" s="129">
        <f>(E148*V148/1000*2+AL148*2*2/1000*IF(F148&gt;7,1,0))*2/3</f>
        <v>0.459573333333333</v>
      </c>
      <c r="AT148" s="132">
        <v>0</v>
      </c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32"/>
      <c r="BK148" s="132" t="s">
        <v>102</v>
      </c>
    </row>
    <row r="149" ht="22.5" customHeight="1" spans="1:63">
      <c r="A149" s="126">
        <v>144</v>
      </c>
      <c r="B149" s="127" t="s">
        <v>430</v>
      </c>
      <c r="C149" s="127" t="s">
        <v>125</v>
      </c>
      <c r="D149" s="127" t="s">
        <v>116</v>
      </c>
      <c r="E149" s="134">
        <v>575.41</v>
      </c>
      <c r="F149" s="129">
        <f>G149/E149</f>
        <v>3.26462134478024</v>
      </c>
      <c r="G149" s="129">
        <f t="shared" si="59"/>
        <v>1878.495768</v>
      </c>
      <c r="H149" s="130">
        <v>4</v>
      </c>
      <c r="I149" s="130"/>
      <c r="J149" s="131" t="s">
        <v>256</v>
      </c>
      <c r="K149" s="129">
        <f>P149+Q149+U149+X149+Z149</f>
        <v>1878.495768</v>
      </c>
      <c r="L149" s="129">
        <f>Q149+T149+X149+Z149</f>
        <v>1878.495768</v>
      </c>
      <c r="M149" s="128">
        <v>0</v>
      </c>
      <c r="N149" s="129">
        <f>E149*IF(M149=4,4,IF(M149=6,6,2))</f>
        <v>1150.82</v>
      </c>
      <c r="O149" s="128">
        <v>1783.439777</v>
      </c>
      <c r="P149" s="129">
        <f>N149*3*IF(H149=4,0,1)</f>
        <v>0</v>
      </c>
      <c r="Q149" s="129">
        <f>O149*IF(H149=4,1,0)</f>
        <v>1783.439777</v>
      </c>
      <c r="R149" s="129">
        <f>Q149+T149+X149+Z149+AF149</f>
        <v>1878.495768</v>
      </c>
      <c r="S149" s="132">
        <f>V149*3</f>
        <v>0</v>
      </c>
      <c r="T149" s="128">
        <v>0</v>
      </c>
      <c r="U149" s="128">
        <v>0</v>
      </c>
      <c r="V149" s="128">
        <v>0</v>
      </c>
      <c r="W149" s="132"/>
      <c r="X149" s="134">
        <v>95.055991</v>
      </c>
      <c r="Y149" s="134">
        <v>0</v>
      </c>
      <c r="Z149" s="129">
        <f>Y149*2</f>
        <v>0</v>
      </c>
      <c r="AA149" s="132">
        <f>AB149+AC149+AD149+AE149</f>
        <v>0</v>
      </c>
      <c r="AB149" s="134">
        <v>0</v>
      </c>
      <c r="AC149" s="134">
        <v>0</v>
      </c>
      <c r="AD149" s="128">
        <v>0</v>
      </c>
      <c r="AE149" s="128">
        <v>0</v>
      </c>
      <c r="AF149" s="128">
        <v>0</v>
      </c>
      <c r="AG149" s="128">
        <v>0</v>
      </c>
      <c r="AH149" s="132">
        <f>AI149+AJ149+AK149</f>
        <v>0</v>
      </c>
      <c r="AI149" s="128">
        <v>0</v>
      </c>
      <c r="AJ149" s="134">
        <v>0</v>
      </c>
      <c r="AK149" s="134">
        <v>0</v>
      </c>
      <c r="AL149" s="129">
        <f>E149</f>
        <v>575.41</v>
      </c>
      <c r="AM149" s="129">
        <f>N149*IF(H149=1,0,IF(H149=2,0,IF(H149=3,1,IF(H149=4,0))))/1000</f>
        <v>0</v>
      </c>
      <c r="AN149" s="129">
        <f>AM149/60</f>
        <v>0</v>
      </c>
      <c r="AO149" s="129">
        <f>N149*IF(H149=1,2,IF(H149=2,2,IF(H149=3,1,IF(H149=4,0))))/1000</f>
        <v>0</v>
      </c>
      <c r="AP149" s="129">
        <f>AO149/32</f>
        <v>0</v>
      </c>
      <c r="AQ149" s="129">
        <f>N149/1000/2*IF(H149=1,3,IF(H149=2,3,IF(H149=3,2,IF(H149=4,0))))</f>
        <v>0</v>
      </c>
      <c r="AR149" s="129">
        <f>AQ149/48</f>
        <v>0</v>
      </c>
      <c r="AS149" s="129">
        <f>(E149*V149/1000*2+AL149*2*2/1000*IF(F149&gt;7,1,0))*2/3</f>
        <v>0</v>
      </c>
      <c r="AT149" s="132">
        <v>0</v>
      </c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32"/>
      <c r="BK149" s="132" t="s">
        <v>102</v>
      </c>
    </row>
    <row r="150" ht="22.5" customHeight="1" spans="1:63">
      <c r="A150" s="126">
        <v>145</v>
      </c>
      <c r="B150" s="127" t="s">
        <v>431</v>
      </c>
      <c r="C150" s="127" t="s">
        <v>432</v>
      </c>
      <c r="D150" s="127" t="s">
        <v>433</v>
      </c>
      <c r="E150" s="134">
        <v>288.16</v>
      </c>
      <c r="F150" s="129">
        <f>G150/E150</f>
        <v>7.10686459605775</v>
      </c>
      <c r="G150" s="129">
        <f t="shared" si="59"/>
        <v>2047.914102</v>
      </c>
      <c r="H150" s="130">
        <v>4</v>
      </c>
      <c r="I150" s="130"/>
      <c r="J150" s="131" t="s">
        <v>256</v>
      </c>
      <c r="K150" s="129">
        <f>P150+Q150+U150+X150+Z150</f>
        <v>1103.493757</v>
      </c>
      <c r="L150" s="129">
        <f>Q150+T150+X150+Z150</f>
        <v>1103.493757</v>
      </c>
      <c r="M150" s="128">
        <v>0</v>
      </c>
      <c r="N150" s="129">
        <f>E150*IF(M150=4,4,IF(M150=6,6,2))</f>
        <v>576.32</v>
      </c>
      <c r="O150" s="128">
        <v>854.175305</v>
      </c>
      <c r="P150" s="129">
        <f>N150*3*IF(H150=4,0,1)</f>
        <v>0</v>
      </c>
      <c r="Q150" s="129">
        <f>O150*IF(H150=4,1,0)</f>
        <v>854.175305</v>
      </c>
      <c r="R150" s="129">
        <f>Q150+T150+X150+Z150+AF150</f>
        <v>1103.493757</v>
      </c>
      <c r="S150" s="132">
        <f>V150*3</f>
        <v>0</v>
      </c>
      <c r="T150" s="128">
        <v>0</v>
      </c>
      <c r="U150" s="128">
        <v>0</v>
      </c>
      <c r="V150" s="128">
        <v>0</v>
      </c>
      <c r="W150" s="132"/>
      <c r="X150" s="134">
        <v>249.318452</v>
      </c>
      <c r="Y150" s="134">
        <v>0</v>
      </c>
      <c r="Z150" s="129">
        <f>Y150*2</f>
        <v>0</v>
      </c>
      <c r="AA150" s="132">
        <f>AB150+AC150+AD150+AE150</f>
        <v>0</v>
      </c>
      <c r="AB150" s="134">
        <v>0</v>
      </c>
      <c r="AC150" s="134">
        <v>0</v>
      </c>
      <c r="AD150" s="128">
        <v>0</v>
      </c>
      <c r="AE150" s="128">
        <v>0</v>
      </c>
      <c r="AF150" s="128">
        <v>0</v>
      </c>
      <c r="AG150" s="128">
        <v>544.434663</v>
      </c>
      <c r="AH150" s="132">
        <f>AI150+AJ150+AK150</f>
        <v>399.985682</v>
      </c>
      <c r="AI150" s="128">
        <v>0</v>
      </c>
      <c r="AJ150" s="134">
        <v>0</v>
      </c>
      <c r="AK150" s="134">
        <v>399.985682</v>
      </c>
      <c r="AL150" s="129">
        <f>E150</f>
        <v>288.16</v>
      </c>
      <c r="AM150" s="129">
        <f>N150*IF(H150=1,0,IF(H150=2,0,IF(H150=3,1,IF(H150=4,0))))/1000</f>
        <v>0</v>
      </c>
      <c r="AN150" s="129">
        <f>AM150/60</f>
        <v>0</v>
      </c>
      <c r="AO150" s="129">
        <f>N150*IF(H150=1,2,IF(H150=2,2,IF(H150=3,1,IF(H150=4,0))))/1000</f>
        <v>0</v>
      </c>
      <c r="AP150" s="129">
        <f>AO150/32</f>
        <v>0</v>
      </c>
      <c r="AQ150" s="129">
        <f>N150/1000/2*IF(H150=1,3,IF(H150=2,3,IF(H150=3,2,IF(H150=4,0))))</f>
        <v>0</v>
      </c>
      <c r="AR150" s="129">
        <f>AQ150/48</f>
        <v>0</v>
      </c>
      <c r="AS150" s="129">
        <f>(E150*V150/1000*2+AL150*2*2/1000*IF(F150&gt;7,1,0))*2/3</f>
        <v>0.768426666666667</v>
      </c>
      <c r="AT150" s="132">
        <v>0</v>
      </c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32"/>
      <c r="BK150" s="132" t="s">
        <v>102</v>
      </c>
    </row>
    <row r="151" ht="22.5" customHeight="1" spans="1:63">
      <c r="A151" s="126">
        <v>146</v>
      </c>
      <c r="B151" s="127" t="s">
        <v>375</v>
      </c>
      <c r="C151" s="127" t="s">
        <v>259</v>
      </c>
      <c r="D151" s="127" t="s">
        <v>265</v>
      </c>
      <c r="E151" s="134">
        <v>165.05</v>
      </c>
      <c r="F151" s="129">
        <f t="shared" ref="F151:F202" si="60">G151/E151</f>
        <v>7.13043081490457</v>
      </c>
      <c r="G151" s="129">
        <f t="shared" ref="G151:G202" si="61">O151+U151+X151+Z151+AF151+AG151+AH151</f>
        <v>1176.877606</v>
      </c>
      <c r="H151" s="130">
        <v>4</v>
      </c>
      <c r="I151" s="130"/>
      <c r="J151" s="131" t="s">
        <v>256</v>
      </c>
      <c r="K151" s="129">
        <f t="shared" ref="K151:K202" si="62">P151+Q151+U151+X151+Z151</f>
        <v>1176.877606</v>
      </c>
      <c r="L151" s="129">
        <f t="shared" ref="L151:L202" si="63">Q151+T151+X151+Z151</f>
        <v>1176.877606</v>
      </c>
      <c r="M151" s="128">
        <v>0</v>
      </c>
      <c r="N151" s="129">
        <f t="shared" ref="N151:N202" si="64">E151*IF(M151=4,4,IF(M151=6,6,2))</f>
        <v>330.1</v>
      </c>
      <c r="O151" s="128">
        <v>912.53716</v>
      </c>
      <c r="P151" s="129">
        <f t="shared" ref="P151:P202" si="65">N151*3*IF(H151=4,0,1)</f>
        <v>0</v>
      </c>
      <c r="Q151" s="129">
        <f t="shared" ref="Q151:Q202" si="66">O151*IF(H151=4,1,0)</f>
        <v>912.53716</v>
      </c>
      <c r="R151" s="129">
        <f t="shared" ref="R151:R202" si="67">Q151+T151+X151+Z151+AF151</f>
        <v>1176.877606</v>
      </c>
      <c r="S151" s="132">
        <f t="shared" ref="S151:S202" si="68">V151*3</f>
        <v>0</v>
      </c>
      <c r="T151" s="128">
        <v>0</v>
      </c>
      <c r="U151" s="128">
        <v>0</v>
      </c>
      <c r="V151" s="128">
        <v>0</v>
      </c>
      <c r="W151" s="132"/>
      <c r="X151" s="134">
        <v>264.340446</v>
      </c>
      <c r="Y151" s="134">
        <v>0</v>
      </c>
      <c r="Z151" s="129">
        <f t="shared" ref="Z151:Z202" si="69">Y151*2</f>
        <v>0</v>
      </c>
      <c r="AA151" s="132">
        <f t="shared" ref="AA151:AA202" si="70">AB151+AC151+AD151+AE151</f>
        <v>0</v>
      </c>
      <c r="AB151" s="134">
        <v>0</v>
      </c>
      <c r="AC151" s="134">
        <v>0</v>
      </c>
      <c r="AD151" s="128">
        <v>0</v>
      </c>
      <c r="AE151" s="128">
        <v>0</v>
      </c>
      <c r="AF151" s="128">
        <v>0</v>
      </c>
      <c r="AG151" s="128">
        <v>0</v>
      </c>
      <c r="AH151" s="132">
        <f t="shared" ref="AH151:AH202" si="71">AI151+AJ151+AK151</f>
        <v>0</v>
      </c>
      <c r="AI151" s="128">
        <v>0</v>
      </c>
      <c r="AJ151" s="134">
        <v>0</v>
      </c>
      <c r="AK151" s="134">
        <v>0</v>
      </c>
      <c r="AL151" s="129">
        <f t="shared" ref="AL151:AL202" si="72">E151</f>
        <v>165.05</v>
      </c>
      <c r="AM151" s="129">
        <f t="shared" ref="AM151:AM202" si="73">N151*IF(H151=1,0,IF(H151=2,0,IF(H151=3,1,IF(H151=4,0))))/1000</f>
        <v>0</v>
      </c>
      <c r="AN151" s="129">
        <f t="shared" ref="AN151:AN202" si="74">AM151/60</f>
        <v>0</v>
      </c>
      <c r="AO151" s="129">
        <f t="shared" ref="AO151:AO202" si="75">N151*IF(H151=1,2,IF(H151=2,2,IF(H151=3,1,IF(H151=4,0))))/1000</f>
        <v>0</v>
      </c>
      <c r="AP151" s="129">
        <f t="shared" ref="AP151:AP202" si="76">AO151/32</f>
        <v>0</v>
      </c>
      <c r="AQ151" s="129">
        <f t="shared" ref="AQ151:AQ202" si="77">N151/1000/2*IF(H151=1,3,IF(H151=2,3,IF(H151=3,2,IF(H151=4,0))))</f>
        <v>0</v>
      </c>
      <c r="AR151" s="129">
        <f t="shared" ref="AR151:AR202" si="78">AQ151/48</f>
        <v>0</v>
      </c>
      <c r="AS151" s="129">
        <f t="shared" ref="AS151:AS202" si="79">(E151*V151/1000*2+AL151*2*2/1000*IF(F151&gt;7,1,0))*2/3</f>
        <v>0.440133333333333</v>
      </c>
      <c r="AT151" s="132">
        <v>0</v>
      </c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32"/>
      <c r="BK151" s="132" t="s">
        <v>102</v>
      </c>
    </row>
    <row r="152" ht="22.5" customHeight="1" spans="1:63">
      <c r="A152" s="126">
        <v>147</v>
      </c>
      <c r="B152" s="127" t="s">
        <v>434</v>
      </c>
      <c r="C152" s="127" t="s">
        <v>259</v>
      </c>
      <c r="D152" s="127" t="s">
        <v>262</v>
      </c>
      <c r="E152" s="134">
        <v>119.35</v>
      </c>
      <c r="F152" s="129">
        <f t="shared" si="60"/>
        <v>9.70444086300796</v>
      </c>
      <c r="G152" s="129">
        <f t="shared" si="61"/>
        <v>1158.225017</v>
      </c>
      <c r="H152" s="130">
        <v>4</v>
      </c>
      <c r="I152" s="130"/>
      <c r="J152" s="131" t="s">
        <v>256</v>
      </c>
      <c r="K152" s="129">
        <f t="shared" si="62"/>
        <v>1158.225017</v>
      </c>
      <c r="L152" s="129">
        <f t="shared" si="63"/>
        <v>1158.225017</v>
      </c>
      <c r="M152" s="128">
        <v>0</v>
      </c>
      <c r="N152" s="129">
        <f t="shared" si="64"/>
        <v>238.7</v>
      </c>
      <c r="O152" s="128">
        <v>555.187171</v>
      </c>
      <c r="P152" s="129">
        <f t="shared" si="65"/>
        <v>0</v>
      </c>
      <c r="Q152" s="129">
        <f t="shared" si="66"/>
        <v>555.187171</v>
      </c>
      <c r="R152" s="129">
        <f t="shared" si="67"/>
        <v>1158.225017</v>
      </c>
      <c r="S152" s="132">
        <f t="shared" si="68"/>
        <v>0</v>
      </c>
      <c r="T152" s="128">
        <v>0</v>
      </c>
      <c r="U152" s="128">
        <v>0</v>
      </c>
      <c r="V152" s="128">
        <v>0</v>
      </c>
      <c r="W152" s="132"/>
      <c r="X152" s="134">
        <v>603.037846</v>
      </c>
      <c r="Y152" s="134">
        <v>0</v>
      </c>
      <c r="Z152" s="129">
        <f t="shared" si="69"/>
        <v>0</v>
      </c>
      <c r="AA152" s="132">
        <f t="shared" si="70"/>
        <v>0</v>
      </c>
      <c r="AB152" s="134">
        <v>0</v>
      </c>
      <c r="AC152" s="134">
        <v>0</v>
      </c>
      <c r="AD152" s="128">
        <v>0</v>
      </c>
      <c r="AE152" s="128">
        <v>0</v>
      </c>
      <c r="AF152" s="128">
        <v>0</v>
      </c>
      <c r="AG152" s="128">
        <v>0</v>
      </c>
      <c r="AH152" s="132">
        <f t="shared" si="71"/>
        <v>0</v>
      </c>
      <c r="AI152" s="128">
        <v>0</v>
      </c>
      <c r="AJ152" s="134">
        <v>0</v>
      </c>
      <c r="AK152" s="134">
        <v>0</v>
      </c>
      <c r="AL152" s="129">
        <f t="shared" si="72"/>
        <v>119.35</v>
      </c>
      <c r="AM152" s="129">
        <f t="shared" si="73"/>
        <v>0</v>
      </c>
      <c r="AN152" s="129">
        <f t="shared" si="74"/>
        <v>0</v>
      </c>
      <c r="AO152" s="129">
        <f t="shared" si="75"/>
        <v>0</v>
      </c>
      <c r="AP152" s="129">
        <f t="shared" si="76"/>
        <v>0</v>
      </c>
      <c r="AQ152" s="129">
        <f t="shared" si="77"/>
        <v>0</v>
      </c>
      <c r="AR152" s="129">
        <f t="shared" si="78"/>
        <v>0</v>
      </c>
      <c r="AS152" s="129">
        <f t="shared" si="79"/>
        <v>0.318266666666667</v>
      </c>
      <c r="AT152" s="132">
        <v>0</v>
      </c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32"/>
      <c r="BK152" s="132" t="s">
        <v>102</v>
      </c>
    </row>
    <row r="153" ht="22.5" customHeight="1" spans="1:63">
      <c r="A153" s="126">
        <v>148</v>
      </c>
      <c r="B153" s="127" t="s">
        <v>435</v>
      </c>
      <c r="C153" s="127" t="s">
        <v>259</v>
      </c>
      <c r="D153" s="127" t="s">
        <v>262</v>
      </c>
      <c r="E153" s="134">
        <v>132.04</v>
      </c>
      <c r="F153" s="129">
        <f t="shared" si="60"/>
        <v>10.9579397531051</v>
      </c>
      <c r="G153" s="129">
        <f t="shared" si="61"/>
        <v>1446.886365</v>
      </c>
      <c r="H153" s="130">
        <v>4</v>
      </c>
      <c r="I153" s="130"/>
      <c r="J153" s="131" t="s">
        <v>256</v>
      </c>
      <c r="K153" s="129">
        <f t="shared" si="62"/>
        <v>1396.488374</v>
      </c>
      <c r="L153" s="129">
        <f t="shared" si="63"/>
        <v>1396.488374</v>
      </c>
      <c r="M153" s="128">
        <v>0</v>
      </c>
      <c r="N153" s="129">
        <f t="shared" si="64"/>
        <v>264.08</v>
      </c>
      <c r="O153" s="128">
        <v>588.68438</v>
      </c>
      <c r="P153" s="129">
        <f t="shared" si="65"/>
        <v>0</v>
      </c>
      <c r="Q153" s="129">
        <f t="shared" si="66"/>
        <v>588.68438</v>
      </c>
      <c r="R153" s="129">
        <f t="shared" si="67"/>
        <v>1396.488374</v>
      </c>
      <c r="S153" s="132">
        <f t="shared" si="68"/>
        <v>0</v>
      </c>
      <c r="T153" s="128">
        <v>0</v>
      </c>
      <c r="U153" s="128">
        <v>0</v>
      </c>
      <c r="V153" s="128">
        <v>0</v>
      </c>
      <c r="W153" s="132"/>
      <c r="X153" s="134">
        <v>807.803994</v>
      </c>
      <c r="Y153" s="134">
        <v>0</v>
      </c>
      <c r="Z153" s="129">
        <f t="shared" si="69"/>
        <v>0</v>
      </c>
      <c r="AA153" s="132">
        <f t="shared" si="70"/>
        <v>0</v>
      </c>
      <c r="AB153" s="134">
        <v>0</v>
      </c>
      <c r="AC153" s="134">
        <v>0</v>
      </c>
      <c r="AD153" s="128">
        <v>0</v>
      </c>
      <c r="AE153" s="128">
        <v>0</v>
      </c>
      <c r="AF153" s="128">
        <v>0</v>
      </c>
      <c r="AG153" s="128">
        <v>0</v>
      </c>
      <c r="AH153" s="132">
        <f t="shared" si="71"/>
        <v>50.397991</v>
      </c>
      <c r="AI153" s="128">
        <v>0</v>
      </c>
      <c r="AJ153" s="134">
        <v>0</v>
      </c>
      <c r="AK153" s="134">
        <v>50.397991</v>
      </c>
      <c r="AL153" s="129">
        <f t="shared" si="72"/>
        <v>132.04</v>
      </c>
      <c r="AM153" s="129">
        <f t="shared" si="73"/>
        <v>0</v>
      </c>
      <c r="AN153" s="129">
        <f t="shared" si="74"/>
        <v>0</v>
      </c>
      <c r="AO153" s="129">
        <f t="shared" si="75"/>
        <v>0</v>
      </c>
      <c r="AP153" s="129">
        <f t="shared" si="76"/>
        <v>0</v>
      </c>
      <c r="AQ153" s="129">
        <f t="shared" si="77"/>
        <v>0</v>
      </c>
      <c r="AR153" s="129">
        <f t="shared" si="78"/>
        <v>0</v>
      </c>
      <c r="AS153" s="129">
        <f t="shared" si="79"/>
        <v>0.352106666666667</v>
      </c>
      <c r="AT153" s="132">
        <v>0</v>
      </c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32"/>
      <c r="BK153" s="132" t="s">
        <v>102</v>
      </c>
    </row>
    <row r="154" ht="22.5" customHeight="1" spans="1:63">
      <c r="A154" s="126">
        <v>149</v>
      </c>
      <c r="B154" s="127" t="s">
        <v>436</v>
      </c>
      <c r="C154" s="127" t="s">
        <v>300</v>
      </c>
      <c r="D154" s="127" t="s">
        <v>259</v>
      </c>
      <c r="E154" s="134">
        <v>179.03</v>
      </c>
      <c r="F154" s="129">
        <f t="shared" si="60"/>
        <v>8.03679501200916</v>
      </c>
      <c r="G154" s="129">
        <f t="shared" si="61"/>
        <v>1438.827411</v>
      </c>
      <c r="H154" s="130">
        <v>4</v>
      </c>
      <c r="I154" s="130"/>
      <c r="J154" s="131" t="s">
        <v>256</v>
      </c>
      <c r="K154" s="129">
        <f t="shared" si="62"/>
        <v>1438.827411</v>
      </c>
      <c r="L154" s="129">
        <f t="shared" si="63"/>
        <v>1438.827411</v>
      </c>
      <c r="M154" s="128">
        <v>0</v>
      </c>
      <c r="N154" s="129">
        <f t="shared" si="64"/>
        <v>358.06</v>
      </c>
      <c r="O154" s="128">
        <v>531.251964</v>
      </c>
      <c r="P154" s="129">
        <f t="shared" si="65"/>
        <v>0</v>
      </c>
      <c r="Q154" s="129">
        <f t="shared" si="66"/>
        <v>531.251964</v>
      </c>
      <c r="R154" s="129">
        <f t="shared" si="67"/>
        <v>1438.827411</v>
      </c>
      <c r="S154" s="132">
        <f t="shared" si="68"/>
        <v>0</v>
      </c>
      <c r="T154" s="128">
        <v>0</v>
      </c>
      <c r="U154" s="128">
        <v>0</v>
      </c>
      <c r="V154" s="128">
        <v>0</v>
      </c>
      <c r="W154" s="132"/>
      <c r="X154" s="134">
        <v>907.575447</v>
      </c>
      <c r="Y154" s="134">
        <v>0</v>
      </c>
      <c r="Z154" s="129">
        <f t="shared" si="69"/>
        <v>0</v>
      </c>
      <c r="AA154" s="132">
        <f t="shared" si="70"/>
        <v>0</v>
      </c>
      <c r="AB154" s="134">
        <v>0</v>
      </c>
      <c r="AC154" s="134">
        <v>0</v>
      </c>
      <c r="AD154" s="128">
        <v>0</v>
      </c>
      <c r="AE154" s="128">
        <v>0</v>
      </c>
      <c r="AF154" s="128">
        <v>0</v>
      </c>
      <c r="AG154" s="128">
        <v>0</v>
      </c>
      <c r="AH154" s="132">
        <f t="shared" si="71"/>
        <v>0</v>
      </c>
      <c r="AI154" s="128">
        <v>0</v>
      </c>
      <c r="AJ154" s="134">
        <v>0</v>
      </c>
      <c r="AK154" s="134">
        <v>0</v>
      </c>
      <c r="AL154" s="129">
        <f t="shared" si="72"/>
        <v>179.03</v>
      </c>
      <c r="AM154" s="129">
        <f t="shared" si="73"/>
        <v>0</v>
      </c>
      <c r="AN154" s="129">
        <f t="shared" si="74"/>
        <v>0</v>
      </c>
      <c r="AO154" s="129">
        <f t="shared" si="75"/>
        <v>0</v>
      </c>
      <c r="AP154" s="129">
        <f t="shared" si="76"/>
        <v>0</v>
      </c>
      <c r="AQ154" s="129">
        <f t="shared" si="77"/>
        <v>0</v>
      </c>
      <c r="AR154" s="129">
        <f t="shared" si="78"/>
        <v>0</v>
      </c>
      <c r="AS154" s="129">
        <f t="shared" si="79"/>
        <v>0.477413333333333</v>
      </c>
      <c r="AT154" s="132">
        <v>0</v>
      </c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32"/>
      <c r="BK154" s="132" t="s">
        <v>102</v>
      </c>
    </row>
    <row r="155" ht="22.5" customHeight="1" spans="1:63">
      <c r="A155" s="126">
        <v>150</v>
      </c>
      <c r="B155" s="127" t="s">
        <v>437</v>
      </c>
      <c r="C155" s="127" t="s">
        <v>155</v>
      </c>
      <c r="D155" s="127" t="s">
        <v>262</v>
      </c>
      <c r="E155" s="134">
        <v>420.58</v>
      </c>
      <c r="F155" s="129">
        <f t="shared" si="60"/>
        <v>3.93226744495696</v>
      </c>
      <c r="G155" s="129">
        <f t="shared" si="61"/>
        <v>1653.833042</v>
      </c>
      <c r="H155" s="130">
        <v>4</v>
      </c>
      <c r="I155" s="130"/>
      <c r="J155" s="131" t="s">
        <v>256</v>
      </c>
      <c r="K155" s="129">
        <f t="shared" si="62"/>
        <v>1653.833042</v>
      </c>
      <c r="L155" s="129">
        <f t="shared" si="63"/>
        <v>1653.833042</v>
      </c>
      <c r="M155" s="128">
        <v>0</v>
      </c>
      <c r="N155" s="129">
        <f t="shared" si="64"/>
        <v>841.16</v>
      </c>
      <c r="O155" s="128">
        <v>1411.527185</v>
      </c>
      <c r="P155" s="129">
        <f t="shared" si="65"/>
        <v>0</v>
      </c>
      <c r="Q155" s="129">
        <f t="shared" si="66"/>
        <v>1411.527185</v>
      </c>
      <c r="R155" s="129">
        <f t="shared" si="67"/>
        <v>1653.833042</v>
      </c>
      <c r="S155" s="132">
        <f t="shared" si="68"/>
        <v>0</v>
      </c>
      <c r="T155" s="128">
        <v>0</v>
      </c>
      <c r="U155" s="128">
        <v>0</v>
      </c>
      <c r="V155" s="128">
        <v>0</v>
      </c>
      <c r="W155" s="132"/>
      <c r="X155" s="134">
        <v>242.305857</v>
      </c>
      <c r="Y155" s="134">
        <v>0</v>
      </c>
      <c r="Z155" s="129">
        <f t="shared" si="69"/>
        <v>0</v>
      </c>
      <c r="AA155" s="132">
        <f t="shared" si="70"/>
        <v>0</v>
      </c>
      <c r="AB155" s="134">
        <v>0</v>
      </c>
      <c r="AC155" s="134">
        <v>0</v>
      </c>
      <c r="AD155" s="128">
        <v>0</v>
      </c>
      <c r="AE155" s="128">
        <v>0</v>
      </c>
      <c r="AF155" s="128">
        <v>0</v>
      </c>
      <c r="AG155" s="128">
        <v>0</v>
      </c>
      <c r="AH155" s="132">
        <f t="shared" si="71"/>
        <v>0</v>
      </c>
      <c r="AI155" s="128">
        <v>0</v>
      </c>
      <c r="AJ155" s="134">
        <v>0</v>
      </c>
      <c r="AK155" s="134">
        <v>0</v>
      </c>
      <c r="AL155" s="129">
        <f t="shared" si="72"/>
        <v>420.58</v>
      </c>
      <c r="AM155" s="129">
        <f t="shared" si="73"/>
        <v>0</v>
      </c>
      <c r="AN155" s="129">
        <f t="shared" si="74"/>
        <v>0</v>
      </c>
      <c r="AO155" s="129">
        <f t="shared" si="75"/>
        <v>0</v>
      </c>
      <c r="AP155" s="129">
        <f t="shared" si="76"/>
        <v>0</v>
      </c>
      <c r="AQ155" s="129">
        <f t="shared" si="77"/>
        <v>0</v>
      </c>
      <c r="AR155" s="129">
        <f t="shared" si="78"/>
        <v>0</v>
      </c>
      <c r="AS155" s="129">
        <f t="shared" si="79"/>
        <v>0</v>
      </c>
      <c r="AT155" s="132">
        <v>0</v>
      </c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32"/>
      <c r="BK155" s="132" t="s">
        <v>102</v>
      </c>
    </row>
    <row r="156" ht="22.5" customHeight="1" spans="1:63">
      <c r="A156" s="126">
        <v>151</v>
      </c>
      <c r="B156" s="127" t="s">
        <v>438</v>
      </c>
      <c r="C156" s="127" t="s">
        <v>265</v>
      </c>
      <c r="D156" s="127" t="s">
        <v>437</v>
      </c>
      <c r="E156" s="134">
        <v>153.83</v>
      </c>
      <c r="F156" s="129">
        <f t="shared" si="60"/>
        <v>3.6932676981083</v>
      </c>
      <c r="G156" s="129">
        <f t="shared" si="61"/>
        <v>568.13537</v>
      </c>
      <c r="H156" s="130">
        <v>4</v>
      </c>
      <c r="I156" s="130"/>
      <c r="J156" s="131" t="s">
        <v>256</v>
      </c>
      <c r="K156" s="129">
        <f t="shared" si="62"/>
        <v>568.13537</v>
      </c>
      <c r="L156" s="129">
        <f t="shared" si="63"/>
        <v>568.13537</v>
      </c>
      <c r="M156" s="128">
        <v>0</v>
      </c>
      <c r="N156" s="129">
        <f t="shared" si="64"/>
        <v>307.66</v>
      </c>
      <c r="O156" s="128">
        <v>371.896438</v>
      </c>
      <c r="P156" s="129">
        <f t="shared" si="65"/>
        <v>0</v>
      </c>
      <c r="Q156" s="129">
        <f t="shared" si="66"/>
        <v>371.896438</v>
      </c>
      <c r="R156" s="129">
        <f t="shared" si="67"/>
        <v>568.13537</v>
      </c>
      <c r="S156" s="132">
        <f t="shared" si="68"/>
        <v>0</v>
      </c>
      <c r="T156" s="128">
        <v>0</v>
      </c>
      <c r="U156" s="128">
        <v>0</v>
      </c>
      <c r="V156" s="128">
        <v>0</v>
      </c>
      <c r="W156" s="132"/>
      <c r="X156" s="134">
        <v>196.238932</v>
      </c>
      <c r="Y156" s="134">
        <v>0</v>
      </c>
      <c r="Z156" s="129">
        <f t="shared" si="69"/>
        <v>0</v>
      </c>
      <c r="AA156" s="132">
        <f t="shared" si="70"/>
        <v>0</v>
      </c>
      <c r="AB156" s="134">
        <v>0</v>
      </c>
      <c r="AC156" s="134">
        <v>0</v>
      </c>
      <c r="AD156" s="128">
        <v>0</v>
      </c>
      <c r="AE156" s="128">
        <v>0</v>
      </c>
      <c r="AF156" s="128">
        <v>0</v>
      </c>
      <c r="AG156" s="128">
        <v>0</v>
      </c>
      <c r="AH156" s="132">
        <f t="shared" si="71"/>
        <v>0</v>
      </c>
      <c r="AI156" s="128">
        <v>0</v>
      </c>
      <c r="AJ156" s="134">
        <v>0</v>
      </c>
      <c r="AK156" s="134">
        <v>0</v>
      </c>
      <c r="AL156" s="129">
        <f t="shared" si="72"/>
        <v>153.83</v>
      </c>
      <c r="AM156" s="129">
        <f t="shared" si="73"/>
        <v>0</v>
      </c>
      <c r="AN156" s="129">
        <f t="shared" si="74"/>
        <v>0</v>
      </c>
      <c r="AO156" s="129">
        <f t="shared" si="75"/>
        <v>0</v>
      </c>
      <c r="AP156" s="129">
        <f t="shared" si="76"/>
        <v>0</v>
      </c>
      <c r="AQ156" s="129">
        <f t="shared" si="77"/>
        <v>0</v>
      </c>
      <c r="AR156" s="129">
        <f t="shared" si="78"/>
        <v>0</v>
      </c>
      <c r="AS156" s="129">
        <f t="shared" si="79"/>
        <v>0</v>
      </c>
      <c r="AT156" s="132">
        <v>0</v>
      </c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32"/>
      <c r="BK156" s="132" t="s">
        <v>102</v>
      </c>
    </row>
    <row r="157" ht="22.5" customHeight="1" spans="1:63">
      <c r="A157" s="126">
        <v>152</v>
      </c>
      <c r="B157" s="127" t="s">
        <v>438</v>
      </c>
      <c r="C157" s="127" t="s">
        <v>437</v>
      </c>
      <c r="D157" s="127" t="s">
        <v>157</v>
      </c>
      <c r="E157" s="134">
        <v>271.23</v>
      </c>
      <c r="F157" s="129">
        <f t="shared" si="60"/>
        <v>3.5883951259079</v>
      </c>
      <c r="G157" s="129">
        <f t="shared" si="61"/>
        <v>973.28041</v>
      </c>
      <c r="H157" s="130">
        <v>4</v>
      </c>
      <c r="I157" s="130"/>
      <c r="J157" s="131" t="s">
        <v>256</v>
      </c>
      <c r="K157" s="129">
        <f t="shared" si="62"/>
        <v>904.90245</v>
      </c>
      <c r="L157" s="129">
        <f t="shared" si="63"/>
        <v>904.90245</v>
      </c>
      <c r="M157" s="128">
        <v>0</v>
      </c>
      <c r="N157" s="129">
        <f t="shared" si="64"/>
        <v>542.46</v>
      </c>
      <c r="O157" s="128">
        <v>814.959604</v>
      </c>
      <c r="P157" s="129">
        <f t="shared" si="65"/>
        <v>0</v>
      </c>
      <c r="Q157" s="129">
        <f t="shared" si="66"/>
        <v>814.959604</v>
      </c>
      <c r="R157" s="129">
        <f t="shared" si="67"/>
        <v>904.90245</v>
      </c>
      <c r="S157" s="132">
        <f t="shared" si="68"/>
        <v>0</v>
      </c>
      <c r="T157" s="128">
        <v>0</v>
      </c>
      <c r="U157" s="128">
        <v>0</v>
      </c>
      <c r="V157" s="128">
        <v>0</v>
      </c>
      <c r="W157" s="132"/>
      <c r="X157" s="134">
        <v>89.942846</v>
      </c>
      <c r="Y157" s="134">
        <v>0</v>
      </c>
      <c r="Z157" s="129">
        <f t="shared" si="69"/>
        <v>0</v>
      </c>
      <c r="AA157" s="132">
        <f t="shared" si="70"/>
        <v>0</v>
      </c>
      <c r="AB157" s="134">
        <v>0</v>
      </c>
      <c r="AC157" s="134">
        <v>0</v>
      </c>
      <c r="AD157" s="128">
        <v>0</v>
      </c>
      <c r="AE157" s="128">
        <v>0</v>
      </c>
      <c r="AF157" s="128">
        <v>0</v>
      </c>
      <c r="AG157" s="128">
        <v>0</v>
      </c>
      <c r="AH157" s="132">
        <f t="shared" si="71"/>
        <v>68.37796</v>
      </c>
      <c r="AI157" s="128">
        <v>0</v>
      </c>
      <c r="AJ157" s="134">
        <v>0</v>
      </c>
      <c r="AK157" s="134">
        <v>68.37796</v>
      </c>
      <c r="AL157" s="129">
        <f t="shared" si="72"/>
        <v>271.23</v>
      </c>
      <c r="AM157" s="129">
        <f t="shared" si="73"/>
        <v>0</v>
      </c>
      <c r="AN157" s="129">
        <f t="shared" si="74"/>
        <v>0</v>
      </c>
      <c r="AO157" s="129">
        <f t="shared" si="75"/>
        <v>0</v>
      </c>
      <c r="AP157" s="129">
        <f t="shared" si="76"/>
        <v>0</v>
      </c>
      <c r="AQ157" s="129">
        <f t="shared" si="77"/>
        <v>0</v>
      </c>
      <c r="AR157" s="129">
        <f t="shared" si="78"/>
        <v>0</v>
      </c>
      <c r="AS157" s="129">
        <f t="shared" si="79"/>
        <v>0</v>
      </c>
      <c r="AT157" s="132">
        <v>0</v>
      </c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32"/>
      <c r="BK157" s="132" t="s">
        <v>102</v>
      </c>
    </row>
    <row r="158" ht="22.5" customHeight="1" spans="1:63">
      <c r="A158" s="126">
        <v>153</v>
      </c>
      <c r="B158" s="127" t="s">
        <v>439</v>
      </c>
      <c r="C158" s="127" t="s">
        <v>440</v>
      </c>
      <c r="D158" s="127" t="s">
        <v>441</v>
      </c>
      <c r="E158" s="134">
        <v>60.41</v>
      </c>
      <c r="F158" s="129">
        <f t="shared" si="60"/>
        <v>1.85119975169674</v>
      </c>
      <c r="G158" s="129">
        <f t="shared" si="61"/>
        <v>111.830977</v>
      </c>
      <c r="H158" s="130">
        <v>4</v>
      </c>
      <c r="I158" s="130"/>
      <c r="J158" s="131" t="s">
        <v>256</v>
      </c>
      <c r="K158" s="129">
        <f t="shared" si="62"/>
        <v>111.830977</v>
      </c>
      <c r="L158" s="129">
        <f t="shared" si="63"/>
        <v>111.830977</v>
      </c>
      <c r="M158" s="128">
        <v>0</v>
      </c>
      <c r="N158" s="129">
        <f t="shared" si="64"/>
        <v>120.82</v>
      </c>
      <c r="O158" s="128">
        <v>111.830977</v>
      </c>
      <c r="P158" s="129">
        <f t="shared" si="65"/>
        <v>0</v>
      </c>
      <c r="Q158" s="129">
        <f t="shared" si="66"/>
        <v>111.830977</v>
      </c>
      <c r="R158" s="129">
        <f t="shared" si="67"/>
        <v>111.830977</v>
      </c>
      <c r="S158" s="132">
        <f t="shared" si="68"/>
        <v>0</v>
      </c>
      <c r="T158" s="128">
        <v>0</v>
      </c>
      <c r="U158" s="128">
        <v>0</v>
      </c>
      <c r="V158" s="128">
        <v>0</v>
      </c>
      <c r="W158" s="132"/>
      <c r="X158" s="134">
        <v>0</v>
      </c>
      <c r="Y158" s="134">
        <v>0</v>
      </c>
      <c r="Z158" s="129">
        <f t="shared" si="69"/>
        <v>0</v>
      </c>
      <c r="AA158" s="132">
        <f t="shared" si="70"/>
        <v>0</v>
      </c>
      <c r="AB158" s="134">
        <v>0</v>
      </c>
      <c r="AC158" s="134">
        <v>0</v>
      </c>
      <c r="AD158" s="128">
        <v>0</v>
      </c>
      <c r="AE158" s="128">
        <v>0</v>
      </c>
      <c r="AF158" s="128">
        <v>0</v>
      </c>
      <c r="AG158" s="128">
        <v>0</v>
      </c>
      <c r="AH158" s="132">
        <f t="shared" si="71"/>
        <v>0</v>
      </c>
      <c r="AI158" s="128">
        <v>0</v>
      </c>
      <c r="AJ158" s="134">
        <v>0</v>
      </c>
      <c r="AK158" s="134">
        <v>0</v>
      </c>
      <c r="AL158" s="129">
        <f t="shared" si="72"/>
        <v>60.41</v>
      </c>
      <c r="AM158" s="129">
        <f t="shared" si="73"/>
        <v>0</v>
      </c>
      <c r="AN158" s="129">
        <f t="shared" si="74"/>
        <v>0</v>
      </c>
      <c r="AO158" s="129">
        <f t="shared" si="75"/>
        <v>0</v>
      </c>
      <c r="AP158" s="129">
        <f t="shared" si="76"/>
        <v>0</v>
      </c>
      <c r="AQ158" s="129">
        <f t="shared" si="77"/>
        <v>0</v>
      </c>
      <c r="AR158" s="129">
        <f t="shared" si="78"/>
        <v>0</v>
      </c>
      <c r="AS158" s="129">
        <f t="shared" si="79"/>
        <v>0</v>
      </c>
      <c r="AT158" s="132">
        <v>0</v>
      </c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32"/>
      <c r="BK158" s="132" t="s">
        <v>102</v>
      </c>
    </row>
    <row r="159" ht="22.5" customHeight="1" spans="1:63">
      <c r="A159" s="126">
        <v>154</v>
      </c>
      <c r="B159" s="127" t="s">
        <v>442</v>
      </c>
      <c r="C159" s="127" t="s">
        <v>438</v>
      </c>
      <c r="D159" s="127" t="s">
        <v>439</v>
      </c>
      <c r="E159" s="134">
        <v>78.43</v>
      </c>
      <c r="F159" s="129">
        <f t="shared" si="60"/>
        <v>1.7541879255387</v>
      </c>
      <c r="G159" s="129">
        <f t="shared" si="61"/>
        <v>137.580959</v>
      </c>
      <c r="H159" s="130">
        <v>4</v>
      </c>
      <c r="I159" s="130"/>
      <c r="J159" s="131" t="s">
        <v>256</v>
      </c>
      <c r="K159" s="129">
        <f t="shared" si="62"/>
        <v>137.580959</v>
      </c>
      <c r="L159" s="129">
        <f t="shared" si="63"/>
        <v>137.580959</v>
      </c>
      <c r="M159" s="128">
        <v>0</v>
      </c>
      <c r="N159" s="129">
        <f t="shared" si="64"/>
        <v>156.86</v>
      </c>
      <c r="O159" s="128">
        <v>116.21859</v>
      </c>
      <c r="P159" s="129">
        <f t="shared" si="65"/>
        <v>0</v>
      </c>
      <c r="Q159" s="129">
        <f t="shared" si="66"/>
        <v>116.21859</v>
      </c>
      <c r="R159" s="129">
        <f t="shared" si="67"/>
        <v>137.580959</v>
      </c>
      <c r="S159" s="132">
        <f t="shared" si="68"/>
        <v>0</v>
      </c>
      <c r="T159" s="128">
        <v>0</v>
      </c>
      <c r="U159" s="128">
        <v>0</v>
      </c>
      <c r="V159" s="128">
        <v>0</v>
      </c>
      <c r="W159" s="132"/>
      <c r="X159" s="134">
        <v>21.362369</v>
      </c>
      <c r="Y159" s="134">
        <v>0</v>
      </c>
      <c r="Z159" s="129">
        <f t="shared" si="69"/>
        <v>0</v>
      </c>
      <c r="AA159" s="132">
        <f t="shared" si="70"/>
        <v>0</v>
      </c>
      <c r="AB159" s="134">
        <v>0</v>
      </c>
      <c r="AC159" s="134">
        <v>0</v>
      </c>
      <c r="AD159" s="128">
        <v>0</v>
      </c>
      <c r="AE159" s="128">
        <v>0</v>
      </c>
      <c r="AF159" s="128">
        <v>0</v>
      </c>
      <c r="AG159" s="128">
        <v>0</v>
      </c>
      <c r="AH159" s="132">
        <f t="shared" si="71"/>
        <v>0</v>
      </c>
      <c r="AI159" s="128">
        <v>0</v>
      </c>
      <c r="AJ159" s="134">
        <v>0</v>
      </c>
      <c r="AK159" s="134">
        <v>0</v>
      </c>
      <c r="AL159" s="129">
        <f t="shared" si="72"/>
        <v>78.43</v>
      </c>
      <c r="AM159" s="129">
        <f t="shared" si="73"/>
        <v>0</v>
      </c>
      <c r="AN159" s="129">
        <f t="shared" si="74"/>
        <v>0</v>
      </c>
      <c r="AO159" s="129">
        <f t="shared" si="75"/>
        <v>0</v>
      </c>
      <c r="AP159" s="129">
        <f t="shared" si="76"/>
        <v>0</v>
      </c>
      <c r="AQ159" s="129">
        <f t="shared" si="77"/>
        <v>0</v>
      </c>
      <c r="AR159" s="129">
        <f t="shared" si="78"/>
        <v>0</v>
      </c>
      <c r="AS159" s="129">
        <f t="shared" si="79"/>
        <v>0</v>
      </c>
      <c r="AT159" s="132">
        <v>0</v>
      </c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32"/>
      <c r="BK159" s="132" t="s">
        <v>102</v>
      </c>
    </row>
    <row r="160" ht="22.5" customHeight="1" spans="1:63">
      <c r="A160" s="126">
        <v>155</v>
      </c>
      <c r="B160" s="127" t="s">
        <v>443</v>
      </c>
      <c r="C160" s="127" t="s">
        <v>440</v>
      </c>
      <c r="D160" s="127" t="s">
        <v>442</v>
      </c>
      <c r="E160" s="134">
        <v>35.64</v>
      </c>
      <c r="F160" s="129">
        <f t="shared" si="60"/>
        <v>8.67381203703704</v>
      </c>
      <c r="G160" s="129">
        <f t="shared" si="61"/>
        <v>309.134661</v>
      </c>
      <c r="H160" s="130">
        <v>4</v>
      </c>
      <c r="I160" s="130"/>
      <c r="J160" s="131" t="s">
        <v>256</v>
      </c>
      <c r="K160" s="129">
        <f t="shared" si="62"/>
        <v>57.47433</v>
      </c>
      <c r="L160" s="129">
        <f t="shared" si="63"/>
        <v>57.47433</v>
      </c>
      <c r="M160" s="128">
        <v>0</v>
      </c>
      <c r="N160" s="129">
        <f t="shared" si="64"/>
        <v>71.28</v>
      </c>
      <c r="O160" s="128">
        <v>57.47433</v>
      </c>
      <c r="P160" s="129">
        <f t="shared" si="65"/>
        <v>0</v>
      </c>
      <c r="Q160" s="129">
        <f t="shared" si="66"/>
        <v>57.47433</v>
      </c>
      <c r="R160" s="129">
        <f t="shared" si="67"/>
        <v>57.47433</v>
      </c>
      <c r="S160" s="132">
        <f t="shared" si="68"/>
        <v>0</v>
      </c>
      <c r="T160" s="128">
        <v>0</v>
      </c>
      <c r="U160" s="128">
        <v>0</v>
      </c>
      <c r="V160" s="128">
        <v>0</v>
      </c>
      <c r="W160" s="132"/>
      <c r="X160" s="134">
        <v>0</v>
      </c>
      <c r="Y160" s="134">
        <v>0</v>
      </c>
      <c r="Z160" s="129">
        <f t="shared" si="69"/>
        <v>0</v>
      </c>
      <c r="AA160" s="132">
        <f t="shared" si="70"/>
        <v>0</v>
      </c>
      <c r="AB160" s="134">
        <v>0</v>
      </c>
      <c r="AC160" s="134">
        <v>0</v>
      </c>
      <c r="AD160" s="128">
        <v>0</v>
      </c>
      <c r="AE160" s="128">
        <v>0</v>
      </c>
      <c r="AF160" s="128">
        <v>0</v>
      </c>
      <c r="AG160" s="128">
        <v>0</v>
      </c>
      <c r="AH160" s="132">
        <f t="shared" si="71"/>
        <v>251.660331</v>
      </c>
      <c r="AI160" s="128">
        <v>0</v>
      </c>
      <c r="AJ160" s="134">
        <v>0</v>
      </c>
      <c r="AK160" s="134">
        <v>251.660331</v>
      </c>
      <c r="AL160" s="129">
        <f t="shared" si="72"/>
        <v>35.64</v>
      </c>
      <c r="AM160" s="129">
        <f t="shared" si="73"/>
        <v>0</v>
      </c>
      <c r="AN160" s="129">
        <f t="shared" si="74"/>
        <v>0</v>
      </c>
      <c r="AO160" s="129">
        <f t="shared" si="75"/>
        <v>0</v>
      </c>
      <c r="AP160" s="129">
        <f t="shared" si="76"/>
        <v>0</v>
      </c>
      <c r="AQ160" s="129">
        <f t="shared" si="77"/>
        <v>0</v>
      </c>
      <c r="AR160" s="129">
        <f t="shared" si="78"/>
        <v>0</v>
      </c>
      <c r="AS160" s="129">
        <f t="shared" si="79"/>
        <v>0.09504</v>
      </c>
      <c r="AT160" s="132">
        <v>0</v>
      </c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32"/>
      <c r="BK160" s="132" t="s">
        <v>102</v>
      </c>
    </row>
    <row r="161" ht="22.5" customHeight="1" spans="1:63">
      <c r="A161" s="126">
        <v>156</v>
      </c>
      <c r="B161" s="127" t="s">
        <v>444</v>
      </c>
      <c r="C161" s="127" t="s">
        <v>437</v>
      </c>
      <c r="D161" s="127" t="s">
        <v>445</v>
      </c>
      <c r="E161" s="134">
        <v>63.93</v>
      </c>
      <c r="F161" s="129">
        <f t="shared" si="60"/>
        <v>5.7667206632254</v>
      </c>
      <c r="G161" s="129">
        <f t="shared" si="61"/>
        <v>368.666452</v>
      </c>
      <c r="H161" s="130">
        <v>4</v>
      </c>
      <c r="I161" s="130"/>
      <c r="J161" s="131" t="s">
        <v>256</v>
      </c>
      <c r="K161" s="129">
        <f t="shared" si="62"/>
        <v>240.952144</v>
      </c>
      <c r="L161" s="129">
        <f t="shared" si="63"/>
        <v>240.952144</v>
      </c>
      <c r="M161" s="128">
        <v>0</v>
      </c>
      <c r="N161" s="129">
        <f t="shared" si="64"/>
        <v>127.86</v>
      </c>
      <c r="O161" s="128">
        <v>240.952144</v>
      </c>
      <c r="P161" s="129">
        <f t="shared" si="65"/>
        <v>0</v>
      </c>
      <c r="Q161" s="129">
        <f t="shared" si="66"/>
        <v>240.952144</v>
      </c>
      <c r="R161" s="129">
        <f t="shared" si="67"/>
        <v>240.952144</v>
      </c>
      <c r="S161" s="132">
        <f t="shared" si="68"/>
        <v>0</v>
      </c>
      <c r="T161" s="128">
        <v>0</v>
      </c>
      <c r="U161" s="128">
        <v>0</v>
      </c>
      <c r="V161" s="128">
        <v>0</v>
      </c>
      <c r="W161" s="132"/>
      <c r="X161" s="134">
        <v>0</v>
      </c>
      <c r="Y161" s="134">
        <v>0</v>
      </c>
      <c r="Z161" s="129">
        <f t="shared" si="69"/>
        <v>0</v>
      </c>
      <c r="AA161" s="132">
        <f t="shared" si="70"/>
        <v>0</v>
      </c>
      <c r="AB161" s="134">
        <v>0</v>
      </c>
      <c r="AC161" s="134">
        <v>0</v>
      </c>
      <c r="AD161" s="128">
        <v>0</v>
      </c>
      <c r="AE161" s="128">
        <v>0</v>
      </c>
      <c r="AF161" s="128">
        <v>0</v>
      </c>
      <c r="AG161" s="128">
        <v>0</v>
      </c>
      <c r="AH161" s="132">
        <f t="shared" si="71"/>
        <v>127.714308</v>
      </c>
      <c r="AI161" s="128">
        <v>0</v>
      </c>
      <c r="AJ161" s="134">
        <v>0</v>
      </c>
      <c r="AK161" s="134">
        <v>127.714308</v>
      </c>
      <c r="AL161" s="129">
        <f t="shared" si="72"/>
        <v>63.93</v>
      </c>
      <c r="AM161" s="129">
        <f t="shared" si="73"/>
        <v>0</v>
      </c>
      <c r="AN161" s="129">
        <f t="shared" si="74"/>
        <v>0</v>
      </c>
      <c r="AO161" s="129">
        <f t="shared" si="75"/>
        <v>0</v>
      </c>
      <c r="AP161" s="129">
        <f t="shared" si="76"/>
        <v>0</v>
      </c>
      <c r="AQ161" s="129">
        <f t="shared" si="77"/>
        <v>0</v>
      </c>
      <c r="AR161" s="129">
        <f t="shared" si="78"/>
        <v>0</v>
      </c>
      <c r="AS161" s="129">
        <f t="shared" si="79"/>
        <v>0</v>
      </c>
      <c r="AT161" s="132">
        <v>0</v>
      </c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32"/>
      <c r="BK161" s="132" t="s">
        <v>102</v>
      </c>
    </row>
    <row r="162" ht="22.5" customHeight="1" spans="1:63">
      <c r="A162" s="126">
        <v>157</v>
      </c>
      <c r="B162" s="127" t="s">
        <v>445</v>
      </c>
      <c r="C162" s="127" t="s">
        <v>438</v>
      </c>
      <c r="D162" s="127" t="s">
        <v>157</v>
      </c>
      <c r="E162" s="134">
        <v>327.72</v>
      </c>
      <c r="F162" s="129">
        <f t="shared" si="60"/>
        <v>10.4537764341511</v>
      </c>
      <c r="G162" s="129">
        <f t="shared" si="61"/>
        <v>3425.911613</v>
      </c>
      <c r="H162" s="130">
        <v>4</v>
      </c>
      <c r="I162" s="130"/>
      <c r="J162" s="131" t="s">
        <v>256</v>
      </c>
      <c r="K162" s="129">
        <f t="shared" si="62"/>
        <v>1892.01516</v>
      </c>
      <c r="L162" s="129">
        <f t="shared" si="63"/>
        <v>1892.01516</v>
      </c>
      <c r="M162" s="128">
        <v>0</v>
      </c>
      <c r="N162" s="129">
        <f t="shared" si="64"/>
        <v>655.44</v>
      </c>
      <c r="O162" s="128">
        <v>1604.561702</v>
      </c>
      <c r="P162" s="129">
        <f t="shared" si="65"/>
        <v>0</v>
      </c>
      <c r="Q162" s="129">
        <f t="shared" si="66"/>
        <v>1604.561702</v>
      </c>
      <c r="R162" s="129">
        <f t="shared" si="67"/>
        <v>1892.01516</v>
      </c>
      <c r="S162" s="132">
        <f t="shared" si="68"/>
        <v>0</v>
      </c>
      <c r="T162" s="128">
        <v>0</v>
      </c>
      <c r="U162" s="128">
        <v>0</v>
      </c>
      <c r="V162" s="128">
        <v>0</v>
      </c>
      <c r="W162" s="132"/>
      <c r="X162" s="134">
        <v>287.453458</v>
      </c>
      <c r="Y162" s="134">
        <v>0</v>
      </c>
      <c r="Z162" s="129">
        <f t="shared" si="69"/>
        <v>0</v>
      </c>
      <c r="AA162" s="132">
        <f t="shared" si="70"/>
        <v>0</v>
      </c>
      <c r="AB162" s="134">
        <v>0</v>
      </c>
      <c r="AC162" s="134">
        <v>0</v>
      </c>
      <c r="AD162" s="128">
        <v>0</v>
      </c>
      <c r="AE162" s="128">
        <v>0</v>
      </c>
      <c r="AF162" s="128">
        <v>0</v>
      </c>
      <c r="AG162" s="128">
        <v>0</v>
      </c>
      <c r="AH162" s="132">
        <f t="shared" si="71"/>
        <v>1533.896453</v>
      </c>
      <c r="AI162" s="128">
        <v>17.95257</v>
      </c>
      <c r="AJ162" s="134">
        <v>0</v>
      </c>
      <c r="AK162" s="134">
        <v>1515.943883</v>
      </c>
      <c r="AL162" s="129">
        <f t="shared" si="72"/>
        <v>327.72</v>
      </c>
      <c r="AM162" s="129">
        <f t="shared" si="73"/>
        <v>0</v>
      </c>
      <c r="AN162" s="129">
        <f t="shared" si="74"/>
        <v>0</v>
      </c>
      <c r="AO162" s="129">
        <f t="shared" si="75"/>
        <v>0</v>
      </c>
      <c r="AP162" s="129">
        <f t="shared" si="76"/>
        <v>0</v>
      </c>
      <c r="AQ162" s="129">
        <f t="shared" si="77"/>
        <v>0</v>
      </c>
      <c r="AR162" s="129">
        <f t="shared" si="78"/>
        <v>0</v>
      </c>
      <c r="AS162" s="129">
        <f t="shared" si="79"/>
        <v>0.87392</v>
      </c>
      <c r="AT162" s="132">
        <v>0</v>
      </c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32"/>
      <c r="BK162" s="132" t="s">
        <v>102</v>
      </c>
    </row>
    <row r="163" ht="22.5" customHeight="1" spans="1:63">
      <c r="A163" s="126">
        <v>158</v>
      </c>
      <c r="B163" s="127" t="s">
        <v>446</v>
      </c>
      <c r="C163" s="127" t="s">
        <v>438</v>
      </c>
      <c r="D163" s="127" t="s">
        <v>445</v>
      </c>
      <c r="E163" s="134">
        <v>211.62</v>
      </c>
      <c r="F163" s="129">
        <f t="shared" si="60"/>
        <v>6.4873708345147</v>
      </c>
      <c r="G163" s="129">
        <f t="shared" si="61"/>
        <v>1372.857416</v>
      </c>
      <c r="H163" s="130">
        <v>4</v>
      </c>
      <c r="I163" s="130"/>
      <c r="J163" s="131" t="s">
        <v>256</v>
      </c>
      <c r="K163" s="129">
        <f t="shared" si="62"/>
        <v>1372.857416</v>
      </c>
      <c r="L163" s="129">
        <f t="shared" si="63"/>
        <v>1372.857416</v>
      </c>
      <c r="M163" s="128">
        <v>0</v>
      </c>
      <c r="N163" s="129">
        <f t="shared" si="64"/>
        <v>423.24</v>
      </c>
      <c r="O163" s="128">
        <v>798.446993</v>
      </c>
      <c r="P163" s="129">
        <f t="shared" si="65"/>
        <v>0</v>
      </c>
      <c r="Q163" s="129">
        <f t="shared" si="66"/>
        <v>798.446993</v>
      </c>
      <c r="R163" s="129">
        <f t="shared" si="67"/>
        <v>1372.857416</v>
      </c>
      <c r="S163" s="132">
        <f t="shared" si="68"/>
        <v>0</v>
      </c>
      <c r="T163" s="128">
        <v>0</v>
      </c>
      <c r="U163" s="128">
        <v>0</v>
      </c>
      <c r="V163" s="128">
        <v>0</v>
      </c>
      <c r="W163" s="132"/>
      <c r="X163" s="134">
        <v>574.410423</v>
      </c>
      <c r="Y163" s="134">
        <v>0</v>
      </c>
      <c r="Z163" s="129">
        <f t="shared" si="69"/>
        <v>0</v>
      </c>
      <c r="AA163" s="132">
        <f t="shared" si="70"/>
        <v>0</v>
      </c>
      <c r="AB163" s="134">
        <v>0</v>
      </c>
      <c r="AC163" s="134">
        <v>0</v>
      </c>
      <c r="AD163" s="128">
        <v>0</v>
      </c>
      <c r="AE163" s="128">
        <v>0</v>
      </c>
      <c r="AF163" s="128">
        <v>0</v>
      </c>
      <c r="AG163" s="128">
        <v>0</v>
      </c>
      <c r="AH163" s="132">
        <f t="shared" si="71"/>
        <v>0</v>
      </c>
      <c r="AI163" s="128">
        <v>0</v>
      </c>
      <c r="AJ163" s="134">
        <v>0</v>
      </c>
      <c r="AK163" s="134">
        <v>0</v>
      </c>
      <c r="AL163" s="129">
        <f t="shared" si="72"/>
        <v>211.62</v>
      </c>
      <c r="AM163" s="129">
        <f t="shared" si="73"/>
        <v>0</v>
      </c>
      <c r="AN163" s="129">
        <f t="shared" si="74"/>
        <v>0</v>
      </c>
      <c r="AO163" s="129">
        <f t="shared" si="75"/>
        <v>0</v>
      </c>
      <c r="AP163" s="129">
        <f t="shared" si="76"/>
        <v>0</v>
      </c>
      <c r="AQ163" s="129">
        <f t="shared" si="77"/>
        <v>0</v>
      </c>
      <c r="AR163" s="129">
        <f t="shared" si="78"/>
        <v>0</v>
      </c>
      <c r="AS163" s="129">
        <f t="shared" si="79"/>
        <v>0</v>
      </c>
      <c r="AT163" s="132">
        <v>0</v>
      </c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32"/>
      <c r="BK163" s="132" t="s">
        <v>102</v>
      </c>
    </row>
    <row r="164" ht="22.5" customHeight="1" spans="1:63">
      <c r="A164" s="126">
        <v>159</v>
      </c>
      <c r="B164" s="127" t="s">
        <v>447</v>
      </c>
      <c r="C164" s="127" t="s">
        <v>446</v>
      </c>
      <c r="D164" s="127" t="s">
        <v>300</v>
      </c>
      <c r="E164" s="134">
        <v>56.44</v>
      </c>
      <c r="F164" s="129">
        <f t="shared" si="60"/>
        <v>6.72210469525159</v>
      </c>
      <c r="G164" s="129">
        <f t="shared" si="61"/>
        <v>379.395589</v>
      </c>
      <c r="H164" s="130">
        <v>4</v>
      </c>
      <c r="I164" s="130"/>
      <c r="J164" s="131" t="s">
        <v>256</v>
      </c>
      <c r="K164" s="129">
        <f t="shared" si="62"/>
        <v>379.395589</v>
      </c>
      <c r="L164" s="129">
        <f t="shared" si="63"/>
        <v>379.395589</v>
      </c>
      <c r="M164" s="128">
        <v>0</v>
      </c>
      <c r="N164" s="129">
        <f t="shared" si="64"/>
        <v>112.88</v>
      </c>
      <c r="O164" s="128">
        <v>188.491358</v>
      </c>
      <c r="P164" s="129">
        <f t="shared" si="65"/>
        <v>0</v>
      </c>
      <c r="Q164" s="129">
        <f t="shared" si="66"/>
        <v>188.491358</v>
      </c>
      <c r="R164" s="129">
        <f t="shared" si="67"/>
        <v>379.395589</v>
      </c>
      <c r="S164" s="132">
        <f t="shared" si="68"/>
        <v>0</v>
      </c>
      <c r="T164" s="128">
        <v>0</v>
      </c>
      <c r="U164" s="128">
        <v>0</v>
      </c>
      <c r="V164" s="128">
        <v>0</v>
      </c>
      <c r="W164" s="132"/>
      <c r="X164" s="134">
        <v>190.904231</v>
      </c>
      <c r="Y164" s="134">
        <v>0</v>
      </c>
      <c r="Z164" s="129">
        <f t="shared" si="69"/>
        <v>0</v>
      </c>
      <c r="AA164" s="132">
        <f t="shared" si="70"/>
        <v>0</v>
      </c>
      <c r="AB164" s="134">
        <v>0</v>
      </c>
      <c r="AC164" s="134">
        <v>0</v>
      </c>
      <c r="AD164" s="128">
        <v>0</v>
      </c>
      <c r="AE164" s="128">
        <v>0</v>
      </c>
      <c r="AF164" s="128">
        <v>0</v>
      </c>
      <c r="AG164" s="128">
        <v>0</v>
      </c>
      <c r="AH164" s="132">
        <f t="shared" si="71"/>
        <v>0</v>
      </c>
      <c r="AI164" s="128">
        <v>0</v>
      </c>
      <c r="AJ164" s="134">
        <v>0</v>
      </c>
      <c r="AK164" s="134">
        <v>0</v>
      </c>
      <c r="AL164" s="129">
        <f t="shared" si="72"/>
        <v>56.44</v>
      </c>
      <c r="AM164" s="129">
        <f t="shared" si="73"/>
        <v>0</v>
      </c>
      <c r="AN164" s="129">
        <f t="shared" si="74"/>
        <v>0</v>
      </c>
      <c r="AO164" s="129">
        <f t="shared" si="75"/>
        <v>0</v>
      </c>
      <c r="AP164" s="129">
        <f t="shared" si="76"/>
        <v>0</v>
      </c>
      <c r="AQ164" s="129">
        <f t="shared" si="77"/>
        <v>0</v>
      </c>
      <c r="AR164" s="129">
        <f t="shared" si="78"/>
        <v>0</v>
      </c>
      <c r="AS164" s="129">
        <f t="shared" si="79"/>
        <v>0</v>
      </c>
      <c r="AT164" s="132">
        <v>0</v>
      </c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32"/>
      <c r="BK164" s="132" t="s">
        <v>102</v>
      </c>
    </row>
    <row r="165" ht="22.5" customHeight="1" spans="1:63">
      <c r="A165" s="126">
        <v>160</v>
      </c>
      <c r="B165" s="127" t="s">
        <v>448</v>
      </c>
      <c r="C165" s="127" t="s">
        <v>446</v>
      </c>
      <c r="D165" s="127" t="s">
        <v>300</v>
      </c>
      <c r="E165" s="134">
        <v>42.8</v>
      </c>
      <c r="F165" s="129">
        <f t="shared" si="60"/>
        <v>15.8226773130841</v>
      </c>
      <c r="G165" s="129">
        <f t="shared" si="61"/>
        <v>677.210589</v>
      </c>
      <c r="H165" s="130">
        <v>4</v>
      </c>
      <c r="I165" s="130"/>
      <c r="J165" s="131" t="s">
        <v>256</v>
      </c>
      <c r="K165" s="129">
        <f t="shared" si="62"/>
        <v>677.210589</v>
      </c>
      <c r="L165" s="129">
        <f t="shared" si="63"/>
        <v>677.210589</v>
      </c>
      <c r="M165" s="128">
        <v>0</v>
      </c>
      <c r="N165" s="129">
        <f t="shared" si="64"/>
        <v>85.6</v>
      </c>
      <c r="O165" s="128">
        <v>107.037108</v>
      </c>
      <c r="P165" s="129">
        <f t="shared" si="65"/>
        <v>0</v>
      </c>
      <c r="Q165" s="129">
        <f t="shared" si="66"/>
        <v>107.037108</v>
      </c>
      <c r="R165" s="129">
        <f t="shared" si="67"/>
        <v>677.210589</v>
      </c>
      <c r="S165" s="132">
        <f t="shared" si="68"/>
        <v>0</v>
      </c>
      <c r="T165" s="128">
        <v>0</v>
      </c>
      <c r="U165" s="128">
        <v>0</v>
      </c>
      <c r="V165" s="128">
        <v>0</v>
      </c>
      <c r="W165" s="132"/>
      <c r="X165" s="134">
        <v>570.173481</v>
      </c>
      <c r="Y165" s="134">
        <v>0</v>
      </c>
      <c r="Z165" s="129">
        <f t="shared" si="69"/>
        <v>0</v>
      </c>
      <c r="AA165" s="132">
        <f t="shared" si="70"/>
        <v>0</v>
      </c>
      <c r="AB165" s="134">
        <v>0</v>
      </c>
      <c r="AC165" s="134">
        <v>0</v>
      </c>
      <c r="AD165" s="128">
        <v>0</v>
      </c>
      <c r="AE165" s="128">
        <v>0</v>
      </c>
      <c r="AF165" s="128">
        <v>0</v>
      </c>
      <c r="AG165" s="128">
        <v>0</v>
      </c>
      <c r="AH165" s="132">
        <f t="shared" si="71"/>
        <v>0</v>
      </c>
      <c r="AI165" s="128">
        <v>0</v>
      </c>
      <c r="AJ165" s="134">
        <v>0</v>
      </c>
      <c r="AK165" s="134">
        <v>0</v>
      </c>
      <c r="AL165" s="129">
        <f t="shared" si="72"/>
        <v>42.8</v>
      </c>
      <c r="AM165" s="129">
        <f t="shared" si="73"/>
        <v>0</v>
      </c>
      <c r="AN165" s="129">
        <f t="shared" si="74"/>
        <v>0</v>
      </c>
      <c r="AO165" s="129">
        <f t="shared" si="75"/>
        <v>0</v>
      </c>
      <c r="AP165" s="129">
        <f t="shared" si="76"/>
        <v>0</v>
      </c>
      <c r="AQ165" s="129">
        <f t="shared" si="77"/>
        <v>0</v>
      </c>
      <c r="AR165" s="129">
        <f t="shared" si="78"/>
        <v>0</v>
      </c>
      <c r="AS165" s="129">
        <f t="shared" si="79"/>
        <v>0.114133333333333</v>
      </c>
      <c r="AT165" s="132">
        <v>0</v>
      </c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32"/>
      <c r="BK165" s="132" t="s">
        <v>102</v>
      </c>
    </row>
    <row r="166" ht="22.5" customHeight="1" spans="1:63">
      <c r="A166" s="126">
        <v>161</v>
      </c>
      <c r="B166" s="127" t="s">
        <v>449</v>
      </c>
      <c r="C166" s="127" t="s">
        <v>446</v>
      </c>
      <c r="D166" s="127" t="s">
        <v>445</v>
      </c>
      <c r="E166" s="134">
        <v>71.25</v>
      </c>
      <c r="F166" s="129">
        <f t="shared" si="60"/>
        <v>10.2845000842105</v>
      </c>
      <c r="G166" s="129">
        <f t="shared" si="61"/>
        <v>732.770631</v>
      </c>
      <c r="H166" s="130">
        <v>4</v>
      </c>
      <c r="I166" s="130"/>
      <c r="J166" s="131" t="s">
        <v>256</v>
      </c>
      <c r="K166" s="129">
        <f t="shared" si="62"/>
        <v>732.770631</v>
      </c>
      <c r="L166" s="129">
        <f t="shared" si="63"/>
        <v>732.770631</v>
      </c>
      <c r="M166" s="128">
        <v>0</v>
      </c>
      <c r="N166" s="129">
        <f t="shared" si="64"/>
        <v>142.5</v>
      </c>
      <c r="O166" s="128">
        <v>216.366525</v>
      </c>
      <c r="P166" s="129">
        <f t="shared" si="65"/>
        <v>0</v>
      </c>
      <c r="Q166" s="129">
        <f t="shared" si="66"/>
        <v>216.366525</v>
      </c>
      <c r="R166" s="129">
        <f t="shared" si="67"/>
        <v>732.770631</v>
      </c>
      <c r="S166" s="132">
        <f t="shared" si="68"/>
        <v>0</v>
      </c>
      <c r="T166" s="128">
        <v>0</v>
      </c>
      <c r="U166" s="128">
        <v>0</v>
      </c>
      <c r="V166" s="128">
        <v>0</v>
      </c>
      <c r="W166" s="132"/>
      <c r="X166" s="134">
        <v>516.404106</v>
      </c>
      <c r="Y166" s="134">
        <v>0</v>
      </c>
      <c r="Z166" s="129">
        <f t="shared" si="69"/>
        <v>0</v>
      </c>
      <c r="AA166" s="132">
        <f t="shared" si="70"/>
        <v>0</v>
      </c>
      <c r="AB166" s="134">
        <v>0</v>
      </c>
      <c r="AC166" s="134">
        <v>0</v>
      </c>
      <c r="AD166" s="128">
        <v>0</v>
      </c>
      <c r="AE166" s="128">
        <v>0</v>
      </c>
      <c r="AF166" s="128">
        <v>0</v>
      </c>
      <c r="AG166" s="128">
        <v>0</v>
      </c>
      <c r="AH166" s="132">
        <f t="shared" si="71"/>
        <v>0</v>
      </c>
      <c r="AI166" s="128">
        <v>0</v>
      </c>
      <c r="AJ166" s="134">
        <v>0</v>
      </c>
      <c r="AK166" s="134">
        <v>0</v>
      </c>
      <c r="AL166" s="129">
        <f t="shared" si="72"/>
        <v>71.25</v>
      </c>
      <c r="AM166" s="129">
        <f t="shared" si="73"/>
        <v>0</v>
      </c>
      <c r="AN166" s="129">
        <f t="shared" si="74"/>
        <v>0</v>
      </c>
      <c r="AO166" s="129">
        <f t="shared" si="75"/>
        <v>0</v>
      </c>
      <c r="AP166" s="129">
        <f t="shared" si="76"/>
        <v>0</v>
      </c>
      <c r="AQ166" s="129">
        <f t="shared" si="77"/>
        <v>0</v>
      </c>
      <c r="AR166" s="129">
        <f t="shared" si="78"/>
        <v>0</v>
      </c>
      <c r="AS166" s="129">
        <f t="shared" si="79"/>
        <v>0.19</v>
      </c>
      <c r="AT166" s="132">
        <v>0</v>
      </c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32"/>
      <c r="BK166" s="132" t="s">
        <v>102</v>
      </c>
    </row>
    <row r="167" ht="22.5" customHeight="1" spans="1:63">
      <c r="A167" s="126">
        <v>162</v>
      </c>
      <c r="B167" s="127" t="s">
        <v>450</v>
      </c>
      <c r="C167" s="127" t="s">
        <v>449</v>
      </c>
      <c r="D167" s="127" t="s">
        <v>445</v>
      </c>
      <c r="E167" s="134">
        <v>53.17</v>
      </c>
      <c r="F167" s="129">
        <f t="shared" si="60"/>
        <v>8.63254523227384</v>
      </c>
      <c r="G167" s="129">
        <f t="shared" si="61"/>
        <v>458.99243</v>
      </c>
      <c r="H167" s="130">
        <v>4</v>
      </c>
      <c r="I167" s="130"/>
      <c r="J167" s="131" t="s">
        <v>256</v>
      </c>
      <c r="K167" s="129">
        <f t="shared" si="62"/>
        <v>458.99243</v>
      </c>
      <c r="L167" s="129">
        <f t="shared" si="63"/>
        <v>458.99243</v>
      </c>
      <c r="M167" s="128">
        <v>0</v>
      </c>
      <c r="N167" s="129">
        <f t="shared" si="64"/>
        <v>106.34</v>
      </c>
      <c r="O167" s="128">
        <v>175.348974</v>
      </c>
      <c r="P167" s="129">
        <f t="shared" si="65"/>
        <v>0</v>
      </c>
      <c r="Q167" s="129">
        <f t="shared" si="66"/>
        <v>175.348974</v>
      </c>
      <c r="R167" s="129">
        <f t="shared" si="67"/>
        <v>458.99243</v>
      </c>
      <c r="S167" s="132">
        <f t="shared" si="68"/>
        <v>0</v>
      </c>
      <c r="T167" s="128">
        <v>0</v>
      </c>
      <c r="U167" s="128">
        <v>0</v>
      </c>
      <c r="V167" s="128">
        <v>0</v>
      </c>
      <c r="W167" s="132"/>
      <c r="X167" s="134">
        <v>283.643456</v>
      </c>
      <c r="Y167" s="134">
        <v>0</v>
      </c>
      <c r="Z167" s="129">
        <f t="shared" si="69"/>
        <v>0</v>
      </c>
      <c r="AA167" s="132">
        <f t="shared" si="70"/>
        <v>0</v>
      </c>
      <c r="AB167" s="134">
        <v>0</v>
      </c>
      <c r="AC167" s="134">
        <v>0</v>
      </c>
      <c r="AD167" s="128">
        <v>0</v>
      </c>
      <c r="AE167" s="128">
        <v>0</v>
      </c>
      <c r="AF167" s="128">
        <v>0</v>
      </c>
      <c r="AG167" s="128">
        <v>0</v>
      </c>
      <c r="AH167" s="132">
        <f t="shared" si="71"/>
        <v>0</v>
      </c>
      <c r="AI167" s="128">
        <v>0</v>
      </c>
      <c r="AJ167" s="134">
        <v>0</v>
      </c>
      <c r="AK167" s="134">
        <v>0</v>
      </c>
      <c r="AL167" s="129">
        <f t="shared" si="72"/>
        <v>53.17</v>
      </c>
      <c r="AM167" s="129">
        <f t="shared" si="73"/>
        <v>0</v>
      </c>
      <c r="AN167" s="129">
        <f t="shared" si="74"/>
        <v>0</v>
      </c>
      <c r="AO167" s="129">
        <f t="shared" si="75"/>
        <v>0</v>
      </c>
      <c r="AP167" s="129">
        <f t="shared" si="76"/>
        <v>0</v>
      </c>
      <c r="AQ167" s="129">
        <f t="shared" si="77"/>
        <v>0</v>
      </c>
      <c r="AR167" s="129">
        <f t="shared" si="78"/>
        <v>0</v>
      </c>
      <c r="AS167" s="129">
        <f t="shared" si="79"/>
        <v>0.141786666666667</v>
      </c>
      <c r="AT167" s="132">
        <v>0</v>
      </c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32"/>
      <c r="BK167" s="132" t="s">
        <v>102</v>
      </c>
    </row>
    <row r="168" ht="22.5" customHeight="1" spans="1:63">
      <c r="A168" s="126">
        <v>163</v>
      </c>
      <c r="B168" s="127" t="s">
        <v>440</v>
      </c>
      <c r="C168" s="127" t="s">
        <v>438</v>
      </c>
      <c r="D168" s="127" t="s">
        <v>445</v>
      </c>
      <c r="E168" s="134">
        <v>187.11</v>
      </c>
      <c r="F168" s="129">
        <f t="shared" si="60"/>
        <v>10.5244885789108</v>
      </c>
      <c r="G168" s="129">
        <f t="shared" si="61"/>
        <v>1969.237058</v>
      </c>
      <c r="H168" s="130">
        <v>4</v>
      </c>
      <c r="I168" s="130"/>
      <c r="J168" s="131" t="s">
        <v>256</v>
      </c>
      <c r="K168" s="129">
        <f t="shared" si="62"/>
        <v>1753.133522</v>
      </c>
      <c r="L168" s="129">
        <f t="shared" si="63"/>
        <v>1753.133522</v>
      </c>
      <c r="M168" s="128">
        <v>0</v>
      </c>
      <c r="N168" s="129">
        <f t="shared" si="64"/>
        <v>374.22</v>
      </c>
      <c r="O168" s="128">
        <v>515.917506</v>
      </c>
      <c r="P168" s="129">
        <f t="shared" si="65"/>
        <v>0</v>
      </c>
      <c r="Q168" s="129">
        <f t="shared" si="66"/>
        <v>515.917506</v>
      </c>
      <c r="R168" s="129">
        <f t="shared" si="67"/>
        <v>1753.133522</v>
      </c>
      <c r="S168" s="132">
        <f t="shared" si="68"/>
        <v>0</v>
      </c>
      <c r="T168" s="128">
        <v>0</v>
      </c>
      <c r="U168" s="128">
        <v>0</v>
      </c>
      <c r="V168" s="128">
        <v>0</v>
      </c>
      <c r="W168" s="132"/>
      <c r="X168" s="134">
        <v>1237.216016</v>
      </c>
      <c r="Y168" s="134">
        <v>0</v>
      </c>
      <c r="Z168" s="129">
        <f t="shared" si="69"/>
        <v>0</v>
      </c>
      <c r="AA168" s="132">
        <f t="shared" si="70"/>
        <v>0</v>
      </c>
      <c r="AB168" s="134">
        <v>0</v>
      </c>
      <c r="AC168" s="134">
        <v>0</v>
      </c>
      <c r="AD168" s="128">
        <v>0</v>
      </c>
      <c r="AE168" s="128">
        <v>0</v>
      </c>
      <c r="AF168" s="128">
        <v>0</v>
      </c>
      <c r="AG168" s="128">
        <v>0</v>
      </c>
      <c r="AH168" s="132">
        <f t="shared" si="71"/>
        <v>216.103536</v>
      </c>
      <c r="AI168" s="128">
        <v>0</v>
      </c>
      <c r="AJ168" s="134">
        <v>0</v>
      </c>
      <c r="AK168" s="134">
        <v>216.103536</v>
      </c>
      <c r="AL168" s="129">
        <f t="shared" si="72"/>
        <v>187.11</v>
      </c>
      <c r="AM168" s="129">
        <f t="shared" si="73"/>
        <v>0</v>
      </c>
      <c r="AN168" s="129">
        <f t="shared" si="74"/>
        <v>0</v>
      </c>
      <c r="AO168" s="129">
        <f t="shared" si="75"/>
        <v>0</v>
      </c>
      <c r="AP168" s="129">
        <f t="shared" si="76"/>
        <v>0</v>
      </c>
      <c r="AQ168" s="129">
        <f t="shared" si="77"/>
        <v>0</v>
      </c>
      <c r="AR168" s="129">
        <f t="shared" si="78"/>
        <v>0</v>
      </c>
      <c r="AS168" s="129">
        <f t="shared" si="79"/>
        <v>0.49896</v>
      </c>
      <c r="AT168" s="132">
        <v>0</v>
      </c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32"/>
      <c r="BK168" s="132" t="s">
        <v>102</v>
      </c>
    </row>
    <row r="169" ht="22.5" customHeight="1" spans="1:63">
      <c r="A169" s="126">
        <v>164</v>
      </c>
      <c r="B169" s="127" t="s">
        <v>441</v>
      </c>
      <c r="C169" s="127" t="s">
        <v>438</v>
      </c>
      <c r="D169" s="127" t="s">
        <v>445</v>
      </c>
      <c r="E169" s="134">
        <v>182.86</v>
      </c>
      <c r="F169" s="129">
        <f t="shared" si="60"/>
        <v>13.1466085803347</v>
      </c>
      <c r="G169" s="129">
        <f t="shared" si="61"/>
        <v>2403.988845</v>
      </c>
      <c r="H169" s="130">
        <v>4</v>
      </c>
      <c r="I169" s="130"/>
      <c r="J169" s="131" t="s">
        <v>256</v>
      </c>
      <c r="K169" s="129">
        <f t="shared" si="62"/>
        <v>412.138165</v>
      </c>
      <c r="L169" s="129">
        <f t="shared" si="63"/>
        <v>412.138165</v>
      </c>
      <c r="M169" s="128">
        <v>0</v>
      </c>
      <c r="N169" s="129">
        <f t="shared" si="64"/>
        <v>365.72</v>
      </c>
      <c r="O169" s="128">
        <v>412.138165</v>
      </c>
      <c r="P169" s="129">
        <f t="shared" si="65"/>
        <v>0</v>
      </c>
      <c r="Q169" s="129">
        <f t="shared" si="66"/>
        <v>412.138165</v>
      </c>
      <c r="R169" s="129">
        <f t="shared" si="67"/>
        <v>412.138165</v>
      </c>
      <c r="S169" s="132">
        <f t="shared" si="68"/>
        <v>0</v>
      </c>
      <c r="T169" s="128">
        <v>0</v>
      </c>
      <c r="U169" s="128">
        <v>0</v>
      </c>
      <c r="V169" s="128">
        <v>0</v>
      </c>
      <c r="W169" s="132"/>
      <c r="X169" s="134">
        <v>0</v>
      </c>
      <c r="Y169" s="134">
        <v>0</v>
      </c>
      <c r="Z169" s="129">
        <f t="shared" si="69"/>
        <v>0</v>
      </c>
      <c r="AA169" s="132">
        <f t="shared" si="70"/>
        <v>0</v>
      </c>
      <c r="AB169" s="134">
        <v>0</v>
      </c>
      <c r="AC169" s="134">
        <v>0</v>
      </c>
      <c r="AD169" s="128">
        <v>0</v>
      </c>
      <c r="AE169" s="128">
        <v>0</v>
      </c>
      <c r="AF169" s="128">
        <v>0</v>
      </c>
      <c r="AG169" s="128">
        <v>0</v>
      </c>
      <c r="AH169" s="132">
        <f t="shared" si="71"/>
        <v>1991.85068</v>
      </c>
      <c r="AI169" s="128">
        <v>0</v>
      </c>
      <c r="AJ169" s="134">
        <v>0</v>
      </c>
      <c r="AK169" s="134">
        <v>1991.85068</v>
      </c>
      <c r="AL169" s="129">
        <f t="shared" si="72"/>
        <v>182.86</v>
      </c>
      <c r="AM169" s="129">
        <f t="shared" si="73"/>
        <v>0</v>
      </c>
      <c r="AN169" s="129">
        <f t="shared" si="74"/>
        <v>0</v>
      </c>
      <c r="AO169" s="129">
        <f t="shared" si="75"/>
        <v>0</v>
      </c>
      <c r="AP169" s="129">
        <f t="shared" si="76"/>
        <v>0</v>
      </c>
      <c r="AQ169" s="129">
        <f t="shared" si="77"/>
        <v>0</v>
      </c>
      <c r="AR169" s="129">
        <f t="shared" si="78"/>
        <v>0</v>
      </c>
      <c r="AS169" s="129">
        <f t="shared" si="79"/>
        <v>0.487626666666667</v>
      </c>
      <c r="AT169" s="132">
        <v>0</v>
      </c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32"/>
      <c r="BK169" s="132" t="s">
        <v>102</v>
      </c>
    </row>
    <row r="170" ht="22.5" customHeight="1" spans="1:63">
      <c r="A170" s="126">
        <v>165</v>
      </c>
      <c r="B170" s="127" t="s">
        <v>451</v>
      </c>
      <c r="C170" s="127" t="s">
        <v>265</v>
      </c>
      <c r="D170" s="127" t="s">
        <v>155</v>
      </c>
      <c r="E170" s="134">
        <v>877.85</v>
      </c>
      <c r="F170" s="129">
        <f t="shared" si="60"/>
        <v>7.31194042490175</v>
      </c>
      <c r="G170" s="129">
        <f t="shared" si="61"/>
        <v>6418.786902</v>
      </c>
      <c r="H170" s="130">
        <v>4</v>
      </c>
      <c r="I170" s="130"/>
      <c r="J170" s="131" t="s">
        <v>256</v>
      </c>
      <c r="K170" s="129">
        <f t="shared" si="62"/>
        <v>5326.678402</v>
      </c>
      <c r="L170" s="129">
        <f t="shared" si="63"/>
        <v>5326.678402</v>
      </c>
      <c r="M170" s="128">
        <v>0</v>
      </c>
      <c r="N170" s="129">
        <f t="shared" si="64"/>
        <v>1755.7</v>
      </c>
      <c r="O170" s="128">
        <v>2182.980238</v>
      </c>
      <c r="P170" s="129">
        <f t="shared" si="65"/>
        <v>0</v>
      </c>
      <c r="Q170" s="129">
        <f t="shared" si="66"/>
        <v>2182.980238</v>
      </c>
      <c r="R170" s="129">
        <f t="shared" si="67"/>
        <v>5326.678402</v>
      </c>
      <c r="S170" s="132">
        <f t="shared" si="68"/>
        <v>0</v>
      </c>
      <c r="T170" s="128">
        <v>0</v>
      </c>
      <c r="U170" s="128">
        <v>0</v>
      </c>
      <c r="V170" s="128">
        <v>0</v>
      </c>
      <c r="W170" s="132"/>
      <c r="X170" s="134">
        <v>3143.698164</v>
      </c>
      <c r="Y170" s="134">
        <v>0</v>
      </c>
      <c r="Z170" s="129">
        <f t="shared" si="69"/>
        <v>0</v>
      </c>
      <c r="AA170" s="132">
        <f t="shared" si="70"/>
        <v>0</v>
      </c>
      <c r="AB170" s="134">
        <v>0</v>
      </c>
      <c r="AC170" s="134">
        <v>0</v>
      </c>
      <c r="AD170" s="128">
        <v>0</v>
      </c>
      <c r="AE170" s="128">
        <v>0</v>
      </c>
      <c r="AF170" s="128">
        <v>0</v>
      </c>
      <c r="AG170" s="128">
        <v>623.005133</v>
      </c>
      <c r="AH170" s="132">
        <f t="shared" si="71"/>
        <v>469.103367</v>
      </c>
      <c r="AI170" s="128">
        <v>0</v>
      </c>
      <c r="AJ170" s="134">
        <v>0</v>
      </c>
      <c r="AK170" s="134">
        <v>469.103367</v>
      </c>
      <c r="AL170" s="129">
        <f t="shared" si="72"/>
        <v>877.85</v>
      </c>
      <c r="AM170" s="129">
        <f t="shared" si="73"/>
        <v>0</v>
      </c>
      <c r="AN170" s="129">
        <f t="shared" si="74"/>
        <v>0</v>
      </c>
      <c r="AO170" s="129">
        <f t="shared" si="75"/>
        <v>0</v>
      </c>
      <c r="AP170" s="129">
        <f t="shared" si="76"/>
        <v>0</v>
      </c>
      <c r="AQ170" s="129">
        <f t="shared" si="77"/>
        <v>0</v>
      </c>
      <c r="AR170" s="129">
        <f t="shared" si="78"/>
        <v>0</v>
      </c>
      <c r="AS170" s="129">
        <f t="shared" si="79"/>
        <v>2.34093333333333</v>
      </c>
      <c r="AT170" s="132">
        <v>0</v>
      </c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32"/>
      <c r="BK170" s="132" t="s">
        <v>102</v>
      </c>
    </row>
    <row r="171" ht="22.5" customHeight="1" spans="1:63">
      <c r="A171" s="126">
        <v>166</v>
      </c>
      <c r="B171" s="127" t="s">
        <v>452</v>
      </c>
      <c r="C171" s="127" t="s">
        <v>257</v>
      </c>
      <c r="D171" s="127" t="s">
        <v>451</v>
      </c>
      <c r="E171" s="134">
        <v>104.75</v>
      </c>
      <c r="F171" s="129">
        <f t="shared" si="60"/>
        <v>3.6064990071599</v>
      </c>
      <c r="G171" s="129">
        <f t="shared" si="61"/>
        <v>377.780771</v>
      </c>
      <c r="H171" s="130">
        <v>4</v>
      </c>
      <c r="I171" s="130"/>
      <c r="J171" s="131" t="s">
        <v>256</v>
      </c>
      <c r="K171" s="129">
        <f t="shared" si="62"/>
        <v>345.643656</v>
      </c>
      <c r="L171" s="129">
        <f t="shared" si="63"/>
        <v>345.643656</v>
      </c>
      <c r="M171" s="128">
        <v>0</v>
      </c>
      <c r="N171" s="129">
        <f t="shared" si="64"/>
        <v>209.5</v>
      </c>
      <c r="O171" s="128">
        <v>345.643656</v>
      </c>
      <c r="P171" s="129">
        <f t="shared" si="65"/>
        <v>0</v>
      </c>
      <c r="Q171" s="129">
        <f t="shared" si="66"/>
        <v>345.643656</v>
      </c>
      <c r="R171" s="129">
        <f t="shared" si="67"/>
        <v>345.643656</v>
      </c>
      <c r="S171" s="132">
        <f t="shared" si="68"/>
        <v>0</v>
      </c>
      <c r="T171" s="128">
        <v>0</v>
      </c>
      <c r="U171" s="128">
        <v>0</v>
      </c>
      <c r="V171" s="128">
        <v>0</v>
      </c>
      <c r="W171" s="132"/>
      <c r="X171" s="134">
        <v>0</v>
      </c>
      <c r="Y171" s="134">
        <v>0</v>
      </c>
      <c r="Z171" s="129">
        <f t="shared" si="69"/>
        <v>0</v>
      </c>
      <c r="AA171" s="132">
        <f t="shared" si="70"/>
        <v>88.471685</v>
      </c>
      <c r="AB171" s="134">
        <v>0</v>
      </c>
      <c r="AC171" s="134">
        <v>0</v>
      </c>
      <c r="AD171" s="128">
        <v>0</v>
      </c>
      <c r="AE171" s="128">
        <v>88.471685</v>
      </c>
      <c r="AF171" s="128">
        <v>0</v>
      </c>
      <c r="AG171" s="128">
        <v>0</v>
      </c>
      <c r="AH171" s="132">
        <f t="shared" si="71"/>
        <v>32.137115</v>
      </c>
      <c r="AI171" s="128">
        <v>0</v>
      </c>
      <c r="AJ171" s="134">
        <v>0</v>
      </c>
      <c r="AK171" s="134">
        <v>32.137115</v>
      </c>
      <c r="AL171" s="129">
        <f t="shared" si="72"/>
        <v>104.75</v>
      </c>
      <c r="AM171" s="129">
        <f t="shared" si="73"/>
        <v>0</v>
      </c>
      <c r="AN171" s="129">
        <f t="shared" si="74"/>
        <v>0</v>
      </c>
      <c r="AO171" s="129">
        <f t="shared" si="75"/>
        <v>0</v>
      </c>
      <c r="AP171" s="129">
        <f t="shared" si="76"/>
        <v>0</v>
      </c>
      <c r="AQ171" s="129">
        <f t="shared" si="77"/>
        <v>0</v>
      </c>
      <c r="AR171" s="129">
        <f t="shared" si="78"/>
        <v>0</v>
      </c>
      <c r="AS171" s="129">
        <f t="shared" si="79"/>
        <v>0</v>
      </c>
      <c r="AT171" s="132">
        <v>0</v>
      </c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  <c r="BJ171" s="132"/>
      <c r="BK171" s="132" t="s">
        <v>102</v>
      </c>
    </row>
    <row r="172" ht="22.5" customHeight="1" spans="1:63">
      <c r="A172" s="126">
        <v>167</v>
      </c>
      <c r="B172" s="127" t="s">
        <v>453</v>
      </c>
      <c r="C172" s="127" t="s">
        <v>451</v>
      </c>
      <c r="D172" s="127" t="s">
        <v>262</v>
      </c>
      <c r="E172" s="134">
        <v>145.44</v>
      </c>
      <c r="F172" s="129">
        <f t="shared" si="60"/>
        <v>7.65587509625963</v>
      </c>
      <c r="G172" s="129">
        <f t="shared" si="61"/>
        <v>1113.470474</v>
      </c>
      <c r="H172" s="130">
        <v>4</v>
      </c>
      <c r="I172" s="130"/>
      <c r="J172" s="131" t="s">
        <v>256</v>
      </c>
      <c r="K172" s="129">
        <f t="shared" si="62"/>
        <v>1103.572495</v>
      </c>
      <c r="L172" s="129">
        <f t="shared" si="63"/>
        <v>1103.572495</v>
      </c>
      <c r="M172" s="128">
        <v>0</v>
      </c>
      <c r="N172" s="129">
        <f t="shared" si="64"/>
        <v>290.88</v>
      </c>
      <c r="O172" s="128">
        <v>550.845924</v>
      </c>
      <c r="P172" s="129">
        <f t="shared" si="65"/>
        <v>0</v>
      </c>
      <c r="Q172" s="129">
        <f t="shared" si="66"/>
        <v>550.845924</v>
      </c>
      <c r="R172" s="129">
        <f t="shared" si="67"/>
        <v>1103.572495</v>
      </c>
      <c r="S172" s="132">
        <f t="shared" si="68"/>
        <v>0</v>
      </c>
      <c r="T172" s="128">
        <v>0</v>
      </c>
      <c r="U172" s="128">
        <v>0</v>
      </c>
      <c r="V172" s="128">
        <v>0</v>
      </c>
      <c r="W172" s="132"/>
      <c r="X172" s="134">
        <v>552.726571</v>
      </c>
      <c r="Y172" s="134">
        <v>0</v>
      </c>
      <c r="Z172" s="129">
        <f t="shared" si="69"/>
        <v>0</v>
      </c>
      <c r="AA172" s="132">
        <f t="shared" si="70"/>
        <v>0</v>
      </c>
      <c r="AB172" s="134">
        <v>0</v>
      </c>
      <c r="AC172" s="134">
        <v>0</v>
      </c>
      <c r="AD172" s="128">
        <v>0</v>
      </c>
      <c r="AE172" s="128">
        <v>0</v>
      </c>
      <c r="AF172" s="128">
        <v>0</v>
      </c>
      <c r="AG172" s="128">
        <v>0</v>
      </c>
      <c r="AH172" s="132">
        <f t="shared" si="71"/>
        <v>9.897979</v>
      </c>
      <c r="AI172" s="128">
        <v>0</v>
      </c>
      <c r="AJ172" s="134">
        <v>0</v>
      </c>
      <c r="AK172" s="134">
        <v>9.897979</v>
      </c>
      <c r="AL172" s="129">
        <f t="shared" si="72"/>
        <v>145.44</v>
      </c>
      <c r="AM172" s="129">
        <f t="shared" si="73"/>
        <v>0</v>
      </c>
      <c r="AN172" s="129">
        <f t="shared" si="74"/>
        <v>0</v>
      </c>
      <c r="AO172" s="129">
        <f t="shared" si="75"/>
        <v>0</v>
      </c>
      <c r="AP172" s="129">
        <f t="shared" si="76"/>
        <v>0</v>
      </c>
      <c r="AQ172" s="129">
        <f t="shared" si="77"/>
        <v>0</v>
      </c>
      <c r="AR172" s="129">
        <f t="shared" si="78"/>
        <v>0</v>
      </c>
      <c r="AS172" s="129">
        <f t="shared" si="79"/>
        <v>0.38784</v>
      </c>
      <c r="AT172" s="132">
        <v>0</v>
      </c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32"/>
      <c r="BK172" s="132" t="s">
        <v>102</v>
      </c>
    </row>
    <row r="173" ht="22.5" customHeight="1" spans="1:63">
      <c r="A173" s="126">
        <v>168</v>
      </c>
      <c r="B173" s="127" t="s">
        <v>454</v>
      </c>
      <c r="C173" s="127" t="s">
        <v>190</v>
      </c>
      <c r="D173" s="127" t="s">
        <v>455</v>
      </c>
      <c r="E173" s="134">
        <v>638.59</v>
      </c>
      <c r="F173" s="129">
        <f t="shared" si="60"/>
        <v>6.73388613038099</v>
      </c>
      <c r="G173" s="129">
        <f t="shared" si="61"/>
        <v>4300.192344</v>
      </c>
      <c r="H173" s="130">
        <v>4</v>
      </c>
      <c r="I173" s="130"/>
      <c r="J173" s="131" t="s">
        <v>256</v>
      </c>
      <c r="K173" s="129">
        <f t="shared" si="62"/>
        <v>2444.373669</v>
      </c>
      <c r="L173" s="129">
        <f t="shared" si="63"/>
        <v>2444.373669</v>
      </c>
      <c r="M173" s="128">
        <v>0</v>
      </c>
      <c r="N173" s="129">
        <f t="shared" si="64"/>
        <v>1277.18</v>
      </c>
      <c r="O173" s="128">
        <v>2230.943362</v>
      </c>
      <c r="P173" s="129">
        <f t="shared" si="65"/>
        <v>0</v>
      </c>
      <c r="Q173" s="129">
        <f t="shared" si="66"/>
        <v>2230.943362</v>
      </c>
      <c r="R173" s="129">
        <f t="shared" si="67"/>
        <v>2444.373669</v>
      </c>
      <c r="S173" s="132">
        <f t="shared" si="68"/>
        <v>0</v>
      </c>
      <c r="T173" s="128">
        <v>0</v>
      </c>
      <c r="U173" s="128">
        <v>0</v>
      </c>
      <c r="V173" s="128">
        <v>0</v>
      </c>
      <c r="W173" s="132"/>
      <c r="X173" s="134">
        <v>213.430307</v>
      </c>
      <c r="Y173" s="134">
        <v>0</v>
      </c>
      <c r="Z173" s="129">
        <f t="shared" si="69"/>
        <v>0</v>
      </c>
      <c r="AA173" s="132">
        <f t="shared" si="70"/>
        <v>0</v>
      </c>
      <c r="AB173" s="134">
        <v>0</v>
      </c>
      <c r="AC173" s="134">
        <v>0</v>
      </c>
      <c r="AD173" s="128">
        <v>0</v>
      </c>
      <c r="AE173" s="128">
        <v>0</v>
      </c>
      <c r="AF173" s="128">
        <v>0</v>
      </c>
      <c r="AG173" s="128">
        <v>0</v>
      </c>
      <c r="AH173" s="132">
        <f t="shared" si="71"/>
        <v>1855.818675</v>
      </c>
      <c r="AI173" s="128">
        <v>0</v>
      </c>
      <c r="AJ173" s="134">
        <v>0</v>
      </c>
      <c r="AK173" s="134">
        <v>1855.818675</v>
      </c>
      <c r="AL173" s="129">
        <f t="shared" si="72"/>
        <v>638.59</v>
      </c>
      <c r="AM173" s="129">
        <f t="shared" si="73"/>
        <v>0</v>
      </c>
      <c r="AN173" s="129">
        <f t="shared" si="74"/>
        <v>0</v>
      </c>
      <c r="AO173" s="129">
        <f t="shared" si="75"/>
        <v>0</v>
      </c>
      <c r="AP173" s="129">
        <f t="shared" si="76"/>
        <v>0</v>
      </c>
      <c r="AQ173" s="129">
        <f t="shared" si="77"/>
        <v>0</v>
      </c>
      <c r="AR173" s="129">
        <f t="shared" si="78"/>
        <v>0</v>
      </c>
      <c r="AS173" s="129">
        <f t="shared" si="79"/>
        <v>0</v>
      </c>
      <c r="AT173" s="132">
        <v>0</v>
      </c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32"/>
      <c r="BK173" s="132" t="s">
        <v>102</v>
      </c>
    </row>
    <row r="174" ht="22.5" customHeight="1" spans="1:63">
      <c r="A174" s="126">
        <v>169</v>
      </c>
      <c r="B174" s="127" t="s">
        <v>456</v>
      </c>
      <c r="C174" s="127" t="s">
        <v>454</v>
      </c>
      <c r="D174" s="127" t="s">
        <v>457</v>
      </c>
      <c r="E174" s="134">
        <v>59.76</v>
      </c>
      <c r="F174" s="129">
        <f t="shared" si="60"/>
        <v>9.27047103413655</v>
      </c>
      <c r="G174" s="129">
        <f t="shared" si="61"/>
        <v>554.003349</v>
      </c>
      <c r="H174" s="130">
        <v>4</v>
      </c>
      <c r="I174" s="130"/>
      <c r="J174" s="131" t="s">
        <v>256</v>
      </c>
      <c r="K174" s="129">
        <f t="shared" si="62"/>
        <v>554.003349</v>
      </c>
      <c r="L174" s="129">
        <f t="shared" si="63"/>
        <v>554.003349</v>
      </c>
      <c r="M174" s="128">
        <v>0</v>
      </c>
      <c r="N174" s="129">
        <f t="shared" si="64"/>
        <v>119.52</v>
      </c>
      <c r="O174" s="128">
        <v>410.581819</v>
      </c>
      <c r="P174" s="129">
        <f t="shared" si="65"/>
        <v>0</v>
      </c>
      <c r="Q174" s="129">
        <f t="shared" si="66"/>
        <v>410.581819</v>
      </c>
      <c r="R174" s="129">
        <f t="shared" si="67"/>
        <v>554.003349</v>
      </c>
      <c r="S174" s="132">
        <f t="shared" si="68"/>
        <v>0</v>
      </c>
      <c r="T174" s="128">
        <v>0</v>
      </c>
      <c r="U174" s="128">
        <v>0</v>
      </c>
      <c r="V174" s="128">
        <v>0</v>
      </c>
      <c r="W174" s="132"/>
      <c r="X174" s="134">
        <v>143.42153</v>
      </c>
      <c r="Y174" s="134">
        <v>0</v>
      </c>
      <c r="Z174" s="129">
        <f t="shared" si="69"/>
        <v>0</v>
      </c>
      <c r="AA174" s="132">
        <f t="shared" si="70"/>
        <v>0</v>
      </c>
      <c r="AB174" s="134">
        <v>0</v>
      </c>
      <c r="AC174" s="134">
        <v>0</v>
      </c>
      <c r="AD174" s="128">
        <v>0</v>
      </c>
      <c r="AE174" s="128">
        <v>0</v>
      </c>
      <c r="AF174" s="128">
        <v>0</v>
      </c>
      <c r="AG174" s="128">
        <v>0</v>
      </c>
      <c r="AH174" s="132">
        <f t="shared" si="71"/>
        <v>0</v>
      </c>
      <c r="AI174" s="128">
        <v>0</v>
      </c>
      <c r="AJ174" s="134">
        <v>0</v>
      </c>
      <c r="AK174" s="134">
        <v>0</v>
      </c>
      <c r="AL174" s="129">
        <f t="shared" si="72"/>
        <v>59.76</v>
      </c>
      <c r="AM174" s="129">
        <f t="shared" si="73"/>
        <v>0</v>
      </c>
      <c r="AN174" s="129">
        <f t="shared" si="74"/>
        <v>0</v>
      </c>
      <c r="AO174" s="129">
        <f t="shared" si="75"/>
        <v>0</v>
      </c>
      <c r="AP174" s="129">
        <f t="shared" si="76"/>
        <v>0</v>
      </c>
      <c r="AQ174" s="129">
        <f t="shared" si="77"/>
        <v>0</v>
      </c>
      <c r="AR174" s="129">
        <f t="shared" si="78"/>
        <v>0</v>
      </c>
      <c r="AS174" s="129">
        <f t="shared" si="79"/>
        <v>0.15936</v>
      </c>
      <c r="AT174" s="132">
        <v>0</v>
      </c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32"/>
      <c r="BK174" s="132" t="s">
        <v>102</v>
      </c>
    </row>
    <row r="175" ht="22.5" customHeight="1" spans="1:63">
      <c r="A175" s="126">
        <v>170</v>
      </c>
      <c r="B175" s="127" t="s">
        <v>458</v>
      </c>
      <c r="C175" s="127" t="s">
        <v>163</v>
      </c>
      <c r="D175" s="127" t="s">
        <v>262</v>
      </c>
      <c r="E175" s="134">
        <v>93.29</v>
      </c>
      <c r="F175" s="129">
        <f t="shared" si="60"/>
        <v>9.27923702433273</v>
      </c>
      <c r="G175" s="129">
        <f t="shared" si="61"/>
        <v>865.660022</v>
      </c>
      <c r="H175" s="130">
        <v>4</v>
      </c>
      <c r="I175" s="130"/>
      <c r="J175" s="131" t="s">
        <v>256</v>
      </c>
      <c r="K175" s="129">
        <f t="shared" si="62"/>
        <v>865.660022</v>
      </c>
      <c r="L175" s="129">
        <f t="shared" si="63"/>
        <v>865.660022</v>
      </c>
      <c r="M175" s="128">
        <v>0</v>
      </c>
      <c r="N175" s="129">
        <f t="shared" si="64"/>
        <v>186.58</v>
      </c>
      <c r="O175" s="128">
        <v>390.530115</v>
      </c>
      <c r="P175" s="129">
        <f t="shared" si="65"/>
        <v>0</v>
      </c>
      <c r="Q175" s="129">
        <f t="shared" si="66"/>
        <v>390.530115</v>
      </c>
      <c r="R175" s="129">
        <f t="shared" si="67"/>
        <v>865.660022</v>
      </c>
      <c r="S175" s="132">
        <f t="shared" si="68"/>
        <v>0</v>
      </c>
      <c r="T175" s="128">
        <v>0</v>
      </c>
      <c r="U175" s="128">
        <v>0</v>
      </c>
      <c r="V175" s="128">
        <v>0</v>
      </c>
      <c r="W175" s="132"/>
      <c r="X175" s="134">
        <v>475.129907</v>
      </c>
      <c r="Y175" s="134">
        <v>0</v>
      </c>
      <c r="Z175" s="129">
        <f t="shared" si="69"/>
        <v>0</v>
      </c>
      <c r="AA175" s="132">
        <f t="shared" si="70"/>
        <v>0</v>
      </c>
      <c r="AB175" s="134">
        <v>0</v>
      </c>
      <c r="AC175" s="134">
        <v>0</v>
      </c>
      <c r="AD175" s="128">
        <v>0</v>
      </c>
      <c r="AE175" s="128">
        <v>0</v>
      </c>
      <c r="AF175" s="128">
        <v>0</v>
      </c>
      <c r="AG175" s="128">
        <v>0</v>
      </c>
      <c r="AH175" s="132">
        <f t="shared" si="71"/>
        <v>0</v>
      </c>
      <c r="AI175" s="128">
        <v>0</v>
      </c>
      <c r="AJ175" s="134">
        <v>0</v>
      </c>
      <c r="AK175" s="134">
        <v>0</v>
      </c>
      <c r="AL175" s="129">
        <f t="shared" si="72"/>
        <v>93.29</v>
      </c>
      <c r="AM175" s="129">
        <f t="shared" si="73"/>
        <v>0</v>
      </c>
      <c r="AN175" s="129">
        <f t="shared" si="74"/>
        <v>0</v>
      </c>
      <c r="AO175" s="129">
        <f t="shared" si="75"/>
        <v>0</v>
      </c>
      <c r="AP175" s="129">
        <f t="shared" si="76"/>
        <v>0</v>
      </c>
      <c r="AQ175" s="129">
        <f t="shared" si="77"/>
        <v>0</v>
      </c>
      <c r="AR175" s="129">
        <f t="shared" si="78"/>
        <v>0</v>
      </c>
      <c r="AS175" s="129">
        <f t="shared" si="79"/>
        <v>0.248773333333333</v>
      </c>
      <c r="AT175" s="132">
        <v>0</v>
      </c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32"/>
      <c r="BK175" s="132" t="s">
        <v>102</v>
      </c>
    </row>
    <row r="176" ht="22.5" customHeight="1" spans="1:63">
      <c r="A176" s="126">
        <v>171</v>
      </c>
      <c r="B176" s="127" t="s">
        <v>459</v>
      </c>
      <c r="C176" s="127" t="s">
        <v>163</v>
      </c>
      <c r="D176" s="127" t="s">
        <v>454</v>
      </c>
      <c r="E176" s="134">
        <v>238.18</v>
      </c>
      <c r="F176" s="129">
        <f t="shared" si="60"/>
        <v>7.02937789486943</v>
      </c>
      <c r="G176" s="129">
        <f t="shared" si="61"/>
        <v>1674.257227</v>
      </c>
      <c r="H176" s="130">
        <v>4</v>
      </c>
      <c r="I176" s="130"/>
      <c r="J176" s="131" t="s">
        <v>256</v>
      </c>
      <c r="K176" s="129">
        <f t="shared" si="62"/>
        <v>1674.257227</v>
      </c>
      <c r="L176" s="129">
        <f t="shared" si="63"/>
        <v>1674.257227</v>
      </c>
      <c r="M176" s="128">
        <v>0</v>
      </c>
      <c r="N176" s="129">
        <f t="shared" si="64"/>
        <v>476.36</v>
      </c>
      <c r="O176" s="128">
        <v>706.472807</v>
      </c>
      <c r="P176" s="129">
        <f t="shared" si="65"/>
        <v>0</v>
      </c>
      <c r="Q176" s="129">
        <f t="shared" si="66"/>
        <v>706.472807</v>
      </c>
      <c r="R176" s="129">
        <f t="shared" si="67"/>
        <v>1674.257227</v>
      </c>
      <c r="S176" s="132">
        <f t="shared" si="68"/>
        <v>0</v>
      </c>
      <c r="T176" s="128">
        <v>0</v>
      </c>
      <c r="U176" s="128">
        <v>0</v>
      </c>
      <c r="V176" s="128">
        <v>0</v>
      </c>
      <c r="W176" s="132"/>
      <c r="X176" s="134">
        <v>967.78442</v>
      </c>
      <c r="Y176" s="134">
        <v>0</v>
      </c>
      <c r="Z176" s="129">
        <f t="shared" si="69"/>
        <v>0</v>
      </c>
      <c r="AA176" s="132">
        <f t="shared" si="70"/>
        <v>0</v>
      </c>
      <c r="AB176" s="134">
        <v>0</v>
      </c>
      <c r="AC176" s="134">
        <v>0</v>
      </c>
      <c r="AD176" s="128">
        <v>0</v>
      </c>
      <c r="AE176" s="128">
        <v>0</v>
      </c>
      <c r="AF176" s="128">
        <v>0</v>
      </c>
      <c r="AG176" s="128">
        <v>0</v>
      </c>
      <c r="AH176" s="132">
        <f t="shared" si="71"/>
        <v>0</v>
      </c>
      <c r="AI176" s="128">
        <v>0</v>
      </c>
      <c r="AJ176" s="134">
        <v>0</v>
      </c>
      <c r="AK176" s="134">
        <v>0</v>
      </c>
      <c r="AL176" s="129">
        <f t="shared" si="72"/>
        <v>238.18</v>
      </c>
      <c r="AM176" s="129">
        <f t="shared" si="73"/>
        <v>0</v>
      </c>
      <c r="AN176" s="129">
        <f t="shared" si="74"/>
        <v>0</v>
      </c>
      <c r="AO176" s="129">
        <f t="shared" si="75"/>
        <v>0</v>
      </c>
      <c r="AP176" s="129">
        <f t="shared" si="76"/>
        <v>0</v>
      </c>
      <c r="AQ176" s="129">
        <f t="shared" si="77"/>
        <v>0</v>
      </c>
      <c r="AR176" s="129">
        <f t="shared" si="78"/>
        <v>0</v>
      </c>
      <c r="AS176" s="129">
        <f t="shared" si="79"/>
        <v>0.635146666666667</v>
      </c>
      <c r="AT176" s="132">
        <v>0</v>
      </c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32"/>
      <c r="BK176" s="132" t="s">
        <v>102</v>
      </c>
    </row>
    <row r="177" ht="22.5" customHeight="1" spans="1:63">
      <c r="A177" s="126">
        <v>172</v>
      </c>
      <c r="B177" s="127" t="s">
        <v>460</v>
      </c>
      <c r="C177" s="127" t="s">
        <v>451</v>
      </c>
      <c r="D177" s="127" t="s">
        <v>300</v>
      </c>
      <c r="E177" s="134">
        <v>188.06</v>
      </c>
      <c r="F177" s="129">
        <f t="shared" si="60"/>
        <v>8.33556667021163</v>
      </c>
      <c r="G177" s="129">
        <f t="shared" si="61"/>
        <v>1567.586668</v>
      </c>
      <c r="H177" s="130">
        <v>4</v>
      </c>
      <c r="I177" s="130"/>
      <c r="J177" s="131" t="s">
        <v>256</v>
      </c>
      <c r="K177" s="129">
        <f t="shared" si="62"/>
        <v>1470.261299</v>
      </c>
      <c r="L177" s="129">
        <f t="shared" si="63"/>
        <v>1470.261299</v>
      </c>
      <c r="M177" s="128">
        <v>0</v>
      </c>
      <c r="N177" s="129">
        <f t="shared" si="64"/>
        <v>376.12</v>
      </c>
      <c r="O177" s="128">
        <v>568.56376</v>
      </c>
      <c r="P177" s="129">
        <f t="shared" si="65"/>
        <v>0</v>
      </c>
      <c r="Q177" s="129">
        <f t="shared" si="66"/>
        <v>568.56376</v>
      </c>
      <c r="R177" s="129">
        <f t="shared" si="67"/>
        <v>1470.261299</v>
      </c>
      <c r="S177" s="132">
        <f t="shared" si="68"/>
        <v>0</v>
      </c>
      <c r="T177" s="128">
        <v>0</v>
      </c>
      <c r="U177" s="128">
        <v>0</v>
      </c>
      <c r="V177" s="128">
        <v>0</v>
      </c>
      <c r="W177" s="132"/>
      <c r="X177" s="134">
        <v>901.697539</v>
      </c>
      <c r="Y177" s="134">
        <v>0</v>
      </c>
      <c r="Z177" s="129">
        <f t="shared" si="69"/>
        <v>0</v>
      </c>
      <c r="AA177" s="132">
        <f t="shared" si="70"/>
        <v>0</v>
      </c>
      <c r="AB177" s="134">
        <v>0</v>
      </c>
      <c r="AC177" s="134">
        <v>0</v>
      </c>
      <c r="AD177" s="128">
        <v>0</v>
      </c>
      <c r="AE177" s="128">
        <v>0</v>
      </c>
      <c r="AF177" s="128">
        <v>0</v>
      </c>
      <c r="AG177" s="128">
        <v>0</v>
      </c>
      <c r="AH177" s="132">
        <f t="shared" si="71"/>
        <v>97.325369</v>
      </c>
      <c r="AI177" s="128">
        <v>0</v>
      </c>
      <c r="AJ177" s="134">
        <v>0</v>
      </c>
      <c r="AK177" s="134">
        <v>97.325369</v>
      </c>
      <c r="AL177" s="129">
        <f t="shared" si="72"/>
        <v>188.06</v>
      </c>
      <c r="AM177" s="129">
        <f t="shared" si="73"/>
        <v>0</v>
      </c>
      <c r="AN177" s="129">
        <f t="shared" si="74"/>
        <v>0</v>
      </c>
      <c r="AO177" s="129">
        <f t="shared" si="75"/>
        <v>0</v>
      </c>
      <c r="AP177" s="129">
        <f t="shared" si="76"/>
        <v>0</v>
      </c>
      <c r="AQ177" s="129">
        <f t="shared" si="77"/>
        <v>0</v>
      </c>
      <c r="AR177" s="129">
        <f t="shared" si="78"/>
        <v>0</v>
      </c>
      <c r="AS177" s="129">
        <f t="shared" si="79"/>
        <v>0.501493333333333</v>
      </c>
      <c r="AT177" s="132">
        <v>0</v>
      </c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32"/>
      <c r="BK177" s="132" t="s">
        <v>102</v>
      </c>
    </row>
    <row r="178" ht="22.5" customHeight="1" spans="1:63">
      <c r="A178" s="126">
        <v>173</v>
      </c>
      <c r="B178" s="127" t="s">
        <v>461</v>
      </c>
      <c r="C178" s="127" t="s">
        <v>300</v>
      </c>
      <c r="D178" s="127" t="s">
        <v>155</v>
      </c>
      <c r="E178" s="134">
        <v>105.72</v>
      </c>
      <c r="F178" s="129">
        <f t="shared" si="60"/>
        <v>10.6386136303443</v>
      </c>
      <c r="G178" s="129">
        <f t="shared" si="61"/>
        <v>1124.714233</v>
      </c>
      <c r="H178" s="130">
        <v>4</v>
      </c>
      <c r="I178" s="130"/>
      <c r="J178" s="131" t="s">
        <v>256</v>
      </c>
      <c r="K178" s="129">
        <f t="shared" si="62"/>
        <v>748.684907</v>
      </c>
      <c r="L178" s="129">
        <f t="shared" si="63"/>
        <v>748.684907</v>
      </c>
      <c r="M178" s="128">
        <v>0</v>
      </c>
      <c r="N178" s="129">
        <f t="shared" si="64"/>
        <v>211.44</v>
      </c>
      <c r="O178" s="128">
        <v>705.184132</v>
      </c>
      <c r="P178" s="129">
        <f t="shared" si="65"/>
        <v>0</v>
      </c>
      <c r="Q178" s="129">
        <f t="shared" si="66"/>
        <v>705.184132</v>
      </c>
      <c r="R178" s="129">
        <f t="shared" si="67"/>
        <v>748.684907</v>
      </c>
      <c r="S178" s="132">
        <f t="shared" si="68"/>
        <v>0</v>
      </c>
      <c r="T178" s="128">
        <v>0</v>
      </c>
      <c r="U178" s="128">
        <v>0</v>
      </c>
      <c r="V178" s="128">
        <v>0</v>
      </c>
      <c r="W178" s="132"/>
      <c r="X178" s="134">
        <v>43.500775</v>
      </c>
      <c r="Y178" s="134">
        <v>0</v>
      </c>
      <c r="Z178" s="129">
        <f t="shared" si="69"/>
        <v>0</v>
      </c>
      <c r="AA178" s="132">
        <f t="shared" si="70"/>
        <v>0</v>
      </c>
      <c r="AB178" s="134">
        <v>0</v>
      </c>
      <c r="AC178" s="134">
        <v>0</v>
      </c>
      <c r="AD178" s="128">
        <v>0</v>
      </c>
      <c r="AE178" s="128">
        <v>0</v>
      </c>
      <c r="AF178" s="128">
        <v>0</v>
      </c>
      <c r="AG178" s="128">
        <v>0</v>
      </c>
      <c r="AH178" s="132">
        <f t="shared" si="71"/>
        <v>376.029326</v>
      </c>
      <c r="AI178" s="128">
        <v>0</v>
      </c>
      <c r="AJ178" s="134">
        <v>0</v>
      </c>
      <c r="AK178" s="134">
        <v>376.029326</v>
      </c>
      <c r="AL178" s="129">
        <f t="shared" si="72"/>
        <v>105.72</v>
      </c>
      <c r="AM178" s="129">
        <f t="shared" si="73"/>
        <v>0</v>
      </c>
      <c r="AN178" s="129">
        <f t="shared" si="74"/>
        <v>0</v>
      </c>
      <c r="AO178" s="129">
        <f t="shared" si="75"/>
        <v>0</v>
      </c>
      <c r="AP178" s="129">
        <f t="shared" si="76"/>
        <v>0</v>
      </c>
      <c r="AQ178" s="129">
        <f t="shared" si="77"/>
        <v>0</v>
      </c>
      <c r="AR178" s="129">
        <f t="shared" si="78"/>
        <v>0</v>
      </c>
      <c r="AS178" s="129">
        <f t="shared" si="79"/>
        <v>0.28192</v>
      </c>
      <c r="AT178" s="132">
        <v>0</v>
      </c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32"/>
      <c r="BK178" s="132" t="s">
        <v>102</v>
      </c>
    </row>
    <row r="179" ht="22.5" customHeight="1" spans="1:63">
      <c r="A179" s="126">
        <v>174</v>
      </c>
      <c r="B179" s="127" t="s">
        <v>462</v>
      </c>
      <c r="C179" s="127" t="s">
        <v>163</v>
      </c>
      <c r="D179" s="127" t="s">
        <v>262</v>
      </c>
      <c r="E179" s="134">
        <v>87.68</v>
      </c>
      <c r="F179" s="129">
        <f t="shared" si="60"/>
        <v>7.12989489051095</v>
      </c>
      <c r="G179" s="129">
        <f t="shared" si="61"/>
        <v>625.149184</v>
      </c>
      <c r="H179" s="130">
        <v>4</v>
      </c>
      <c r="I179" s="130"/>
      <c r="J179" s="131" t="s">
        <v>256</v>
      </c>
      <c r="K179" s="129">
        <f t="shared" si="62"/>
        <v>625.149184</v>
      </c>
      <c r="L179" s="129">
        <f t="shared" si="63"/>
        <v>625.149184</v>
      </c>
      <c r="M179" s="128">
        <v>0</v>
      </c>
      <c r="N179" s="129">
        <f t="shared" si="64"/>
        <v>175.36</v>
      </c>
      <c r="O179" s="128">
        <v>625.149184</v>
      </c>
      <c r="P179" s="129">
        <f t="shared" si="65"/>
        <v>0</v>
      </c>
      <c r="Q179" s="129">
        <f t="shared" si="66"/>
        <v>625.149184</v>
      </c>
      <c r="R179" s="129">
        <f t="shared" si="67"/>
        <v>625.149184</v>
      </c>
      <c r="S179" s="132">
        <f t="shared" si="68"/>
        <v>0</v>
      </c>
      <c r="T179" s="128">
        <v>0</v>
      </c>
      <c r="U179" s="128">
        <v>0</v>
      </c>
      <c r="V179" s="128">
        <v>0</v>
      </c>
      <c r="W179" s="132"/>
      <c r="X179" s="134">
        <v>0</v>
      </c>
      <c r="Y179" s="134">
        <v>0</v>
      </c>
      <c r="Z179" s="129">
        <f t="shared" si="69"/>
        <v>0</v>
      </c>
      <c r="AA179" s="132">
        <f t="shared" si="70"/>
        <v>0</v>
      </c>
      <c r="AB179" s="134">
        <v>0</v>
      </c>
      <c r="AC179" s="134">
        <v>0</v>
      </c>
      <c r="AD179" s="128">
        <v>0</v>
      </c>
      <c r="AE179" s="128">
        <v>0</v>
      </c>
      <c r="AF179" s="128">
        <v>0</v>
      </c>
      <c r="AG179" s="128">
        <v>0</v>
      </c>
      <c r="AH179" s="132">
        <f t="shared" si="71"/>
        <v>0</v>
      </c>
      <c r="AI179" s="128">
        <v>0</v>
      </c>
      <c r="AJ179" s="134">
        <v>0</v>
      </c>
      <c r="AK179" s="134">
        <v>0</v>
      </c>
      <c r="AL179" s="129">
        <f t="shared" si="72"/>
        <v>87.68</v>
      </c>
      <c r="AM179" s="129">
        <f t="shared" si="73"/>
        <v>0</v>
      </c>
      <c r="AN179" s="129">
        <f t="shared" si="74"/>
        <v>0</v>
      </c>
      <c r="AO179" s="129">
        <f t="shared" si="75"/>
        <v>0</v>
      </c>
      <c r="AP179" s="129">
        <f t="shared" si="76"/>
        <v>0</v>
      </c>
      <c r="AQ179" s="129">
        <f t="shared" si="77"/>
        <v>0</v>
      </c>
      <c r="AR179" s="129">
        <f t="shared" si="78"/>
        <v>0</v>
      </c>
      <c r="AS179" s="129">
        <f t="shared" si="79"/>
        <v>0.233813333333333</v>
      </c>
      <c r="AT179" s="132">
        <v>0</v>
      </c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32"/>
      <c r="BK179" s="132" t="s">
        <v>102</v>
      </c>
    </row>
    <row r="180" ht="22.5" customHeight="1" spans="1:63">
      <c r="A180" s="126">
        <v>175</v>
      </c>
      <c r="B180" s="127" t="s">
        <v>463</v>
      </c>
      <c r="C180" s="127" t="s">
        <v>163</v>
      </c>
      <c r="D180" s="127" t="s">
        <v>464</v>
      </c>
      <c r="E180" s="134">
        <v>60.59</v>
      </c>
      <c r="F180" s="129">
        <f t="shared" si="60"/>
        <v>12.5637904439676</v>
      </c>
      <c r="G180" s="129">
        <f t="shared" si="61"/>
        <v>761.240063</v>
      </c>
      <c r="H180" s="130">
        <v>4</v>
      </c>
      <c r="I180" s="130"/>
      <c r="J180" s="131" t="s">
        <v>256</v>
      </c>
      <c r="K180" s="129">
        <f t="shared" si="62"/>
        <v>212.334988</v>
      </c>
      <c r="L180" s="129">
        <f t="shared" si="63"/>
        <v>212.334988</v>
      </c>
      <c r="M180" s="128">
        <v>0</v>
      </c>
      <c r="N180" s="129">
        <f t="shared" si="64"/>
        <v>121.18</v>
      </c>
      <c r="O180" s="128">
        <v>212.334988</v>
      </c>
      <c r="P180" s="129">
        <f t="shared" si="65"/>
        <v>0</v>
      </c>
      <c r="Q180" s="129">
        <f t="shared" si="66"/>
        <v>212.334988</v>
      </c>
      <c r="R180" s="129">
        <f t="shared" si="67"/>
        <v>212.334988</v>
      </c>
      <c r="S180" s="132">
        <f t="shared" si="68"/>
        <v>0</v>
      </c>
      <c r="T180" s="128">
        <v>0</v>
      </c>
      <c r="U180" s="128">
        <v>0</v>
      </c>
      <c r="V180" s="128">
        <v>0</v>
      </c>
      <c r="W180" s="132"/>
      <c r="X180" s="134">
        <v>0</v>
      </c>
      <c r="Y180" s="134">
        <v>0</v>
      </c>
      <c r="Z180" s="129">
        <f t="shared" si="69"/>
        <v>0</v>
      </c>
      <c r="AA180" s="132">
        <f t="shared" si="70"/>
        <v>0</v>
      </c>
      <c r="AB180" s="134">
        <v>0</v>
      </c>
      <c r="AC180" s="134">
        <v>0</v>
      </c>
      <c r="AD180" s="128">
        <v>0</v>
      </c>
      <c r="AE180" s="128">
        <v>0</v>
      </c>
      <c r="AF180" s="128">
        <v>0</v>
      </c>
      <c r="AG180" s="128">
        <v>0</v>
      </c>
      <c r="AH180" s="132">
        <f t="shared" si="71"/>
        <v>548.905075</v>
      </c>
      <c r="AI180" s="128">
        <v>0</v>
      </c>
      <c r="AJ180" s="134">
        <v>0</v>
      </c>
      <c r="AK180" s="134">
        <v>548.905075</v>
      </c>
      <c r="AL180" s="129">
        <f t="shared" si="72"/>
        <v>60.59</v>
      </c>
      <c r="AM180" s="129">
        <f t="shared" si="73"/>
        <v>0</v>
      </c>
      <c r="AN180" s="129">
        <f t="shared" si="74"/>
        <v>0</v>
      </c>
      <c r="AO180" s="129">
        <f t="shared" si="75"/>
        <v>0</v>
      </c>
      <c r="AP180" s="129">
        <f t="shared" si="76"/>
        <v>0</v>
      </c>
      <c r="AQ180" s="129">
        <f t="shared" si="77"/>
        <v>0</v>
      </c>
      <c r="AR180" s="129">
        <f t="shared" si="78"/>
        <v>0</v>
      </c>
      <c r="AS180" s="129">
        <f t="shared" si="79"/>
        <v>0.161573333333333</v>
      </c>
      <c r="AT180" s="132">
        <v>0</v>
      </c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32"/>
      <c r="BK180" s="132" t="s">
        <v>102</v>
      </c>
    </row>
    <row r="181" ht="22.5" customHeight="1" spans="1:63">
      <c r="A181" s="126">
        <v>176</v>
      </c>
      <c r="B181" s="127" t="s">
        <v>465</v>
      </c>
      <c r="C181" s="127" t="s">
        <v>163</v>
      </c>
      <c r="D181" s="127" t="s">
        <v>300</v>
      </c>
      <c r="E181" s="134">
        <v>82.31</v>
      </c>
      <c r="F181" s="129">
        <f t="shared" si="60"/>
        <v>6.30466249544405</v>
      </c>
      <c r="G181" s="129">
        <f t="shared" si="61"/>
        <v>518.93677</v>
      </c>
      <c r="H181" s="130">
        <v>4</v>
      </c>
      <c r="I181" s="130"/>
      <c r="J181" s="131" t="s">
        <v>256</v>
      </c>
      <c r="K181" s="129">
        <f t="shared" si="62"/>
        <v>448.126806</v>
      </c>
      <c r="L181" s="129">
        <f t="shared" si="63"/>
        <v>448.126806</v>
      </c>
      <c r="M181" s="128">
        <v>0</v>
      </c>
      <c r="N181" s="129">
        <f t="shared" si="64"/>
        <v>164.62</v>
      </c>
      <c r="O181" s="128">
        <v>410.35681</v>
      </c>
      <c r="P181" s="129">
        <f t="shared" si="65"/>
        <v>0</v>
      </c>
      <c r="Q181" s="129">
        <f t="shared" si="66"/>
        <v>410.35681</v>
      </c>
      <c r="R181" s="129">
        <f t="shared" si="67"/>
        <v>448.126806</v>
      </c>
      <c r="S181" s="132">
        <f t="shared" si="68"/>
        <v>0</v>
      </c>
      <c r="T181" s="128">
        <v>0</v>
      </c>
      <c r="U181" s="128">
        <v>0</v>
      </c>
      <c r="V181" s="128">
        <v>0</v>
      </c>
      <c r="W181" s="132"/>
      <c r="X181" s="134">
        <v>37.769996</v>
      </c>
      <c r="Y181" s="134">
        <v>0</v>
      </c>
      <c r="Z181" s="129">
        <f t="shared" si="69"/>
        <v>0</v>
      </c>
      <c r="AA181" s="132">
        <f t="shared" si="70"/>
        <v>0</v>
      </c>
      <c r="AB181" s="134">
        <v>0</v>
      </c>
      <c r="AC181" s="134">
        <v>0</v>
      </c>
      <c r="AD181" s="128">
        <v>0</v>
      </c>
      <c r="AE181" s="128">
        <v>0</v>
      </c>
      <c r="AF181" s="128">
        <v>0</v>
      </c>
      <c r="AG181" s="128">
        <v>0</v>
      </c>
      <c r="AH181" s="132">
        <f t="shared" si="71"/>
        <v>70.809964</v>
      </c>
      <c r="AI181" s="128">
        <v>0</v>
      </c>
      <c r="AJ181" s="134">
        <v>0</v>
      </c>
      <c r="AK181" s="134">
        <v>70.809964</v>
      </c>
      <c r="AL181" s="129">
        <f t="shared" si="72"/>
        <v>82.31</v>
      </c>
      <c r="AM181" s="129">
        <f t="shared" si="73"/>
        <v>0</v>
      </c>
      <c r="AN181" s="129">
        <f t="shared" si="74"/>
        <v>0</v>
      </c>
      <c r="AO181" s="129">
        <f t="shared" si="75"/>
        <v>0</v>
      </c>
      <c r="AP181" s="129">
        <f t="shared" si="76"/>
        <v>0</v>
      </c>
      <c r="AQ181" s="129">
        <f t="shared" si="77"/>
        <v>0</v>
      </c>
      <c r="AR181" s="129">
        <f t="shared" si="78"/>
        <v>0</v>
      </c>
      <c r="AS181" s="129">
        <f t="shared" si="79"/>
        <v>0</v>
      </c>
      <c r="AT181" s="132">
        <v>0</v>
      </c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32"/>
      <c r="BK181" s="132" t="s">
        <v>102</v>
      </c>
    </row>
    <row r="182" ht="22.5" customHeight="1" spans="1:63">
      <c r="A182" s="126">
        <v>177</v>
      </c>
      <c r="B182" s="127" t="s">
        <v>466</v>
      </c>
      <c r="C182" s="127" t="s">
        <v>465</v>
      </c>
      <c r="D182" s="127" t="s">
        <v>464</v>
      </c>
      <c r="E182" s="134">
        <v>27.44</v>
      </c>
      <c r="F182" s="129">
        <f t="shared" si="60"/>
        <v>4.00261450437318</v>
      </c>
      <c r="G182" s="129">
        <f t="shared" si="61"/>
        <v>109.831742</v>
      </c>
      <c r="H182" s="130">
        <v>4</v>
      </c>
      <c r="I182" s="130"/>
      <c r="J182" s="131" t="s">
        <v>256</v>
      </c>
      <c r="K182" s="129">
        <f t="shared" si="62"/>
        <v>109.831742</v>
      </c>
      <c r="L182" s="129">
        <f t="shared" si="63"/>
        <v>109.831742</v>
      </c>
      <c r="M182" s="128">
        <v>0</v>
      </c>
      <c r="N182" s="129">
        <f t="shared" si="64"/>
        <v>54.88</v>
      </c>
      <c r="O182" s="128">
        <v>109.831742</v>
      </c>
      <c r="P182" s="129">
        <f t="shared" si="65"/>
        <v>0</v>
      </c>
      <c r="Q182" s="129">
        <f t="shared" si="66"/>
        <v>109.831742</v>
      </c>
      <c r="R182" s="129">
        <f t="shared" si="67"/>
        <v>109.831742</v>
      </c>
      <c r="S182" s="132">
        <f t="shared" si="68"/>
        <v>0</v>
      </c>
      <c r="T182" s="128">
        <v>0</v>
      </c>
      <c r="U182" s="128">
        <v>0</v>
      </c>
      <c r="V182" s="128">
        <v>0</v>
      </c>
      <c r="W182" s="132"/>
      <c r="X182" s="134">
        <v>0</v>
      </c>
      <c r="Y182" s="134">
        <v>0</v>
      </c>
      <c r="Z182" s="129">
        <f t="shared" si="69"/>
        <v>0</v>
      </c>
      <c r="AA182" s="132">
        <f t="shared" si="70"/>
        <v>0</v>
      </c>
      <c r="AB182" s="134">
        <v>0</v>
      </c>
      <c r="AC182" s="134">
        <v>0</v>
      </c>
      <c r="AD182" s="128">
        <v>0</v>
      </c>
      <c r="AE182" s="128">
        <v>0</v>
      </c>
      <c r="AF182" s="128">
        <v>0</v>
      </c>
      <c r="AG182" s="128">
        <v>0</v>
      </c>
      <c r="AH182" s="132">
        <f t="shared" si="71"/>
        <v>0</v>
      </c>
      <c r="AI182" s="128">
        <v>0</v>
      </c>
      <c r="AJ182" s="134">
        <v>0</v>
      </c>
      <c r="AK182" s="134">
        <v>0</v>
      </c>
      <c r="AL182" s="129">
        <f t="shared" si="72"/>
        <v>27.44</v>
      </c>
      <c r="AM182" s="129">
        <f t="shared" si="73"/>
        <v>0</v>
      </c>
      <c r="AN182" s="129">
        <f t="shared" si="74"/>
        <v>0</v>
      </c>
      <c r="AO182" s="129">
        <f t="shared" si="75"/>
        <v>0</v>
      </c>
      <c r="AP182" s="129">
        <f t="shared" si="76"/>
        <v>0</v>
      </c>
      <c r="AQ182" s="129">
        <f t="shared" si="77"/>
        <v>0</v>
      </c>
      <c r="AR182" s="129">
        <f t="shared" si="78"/>
        <v>0</v>
      </c>
      <c r="AS182" s="129">
        <f t="shared" si="79"/>
        <v>0</v>
      </c>
      <c r="AT182" s="132">
        <v>0</v>
      </c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32"/>
      <c r="BK182" s="132" t="s">
        <v>102</v>
      </c>
    </row>
    <row r="183" ht="22.5" customHeight="1" spans="1:63">
      <c r="A183" s="126">
        <v>178</v>
      </c>
      <c r="B183" s="127" t="s">
        <v>467</v>
      </c>
      <c r="C183" s="127" t="s">
        <v>163</v>
      </c>
      <c r="D183" s="127" t="s">
        <v>262</v>
      </c>
      <c r="E183" s="134">
        <v>68.43</v>
      </c>
      <c r="F183" s="129">
        <f t="shared" si="60"/>
        <v>6.77584517024697</v>
      </c>
      <c r="G183" s="129">
        <f t="shared" si="61"/>
        <v>463.671085</v>
      </c>
      <c r="H183" s="130">
        <v>4</v>
      </c>
      <c r="I183" s="130"/>
      <c r="J183" s="131" t="s">
        <v>256</v>
      </c>
      <c r="K183" s="129">
        <f t="shared" si="62"/>
        <v>463.671085</v>
      </c>
      <c r="L183" s="129">
        <f t="shared" si="63"/>
        <v>463.671085</v>
      </c>
      <c r="M183" s="128">
        <v>0</v>
      </c>
      <c r="N183" s="129">
        <f t="shared" si="64"/>
        <v>136.86</v>
      </c>
      <c r="O183" s="128">
        <v>463.671085</v>
      </c>
      <c r="P183" s="129">
        <f t="shared" si="65"/>
        <v>0</v>
      </c>
      <c r="Q183" s="129">
        <f t="shared" si="66"/>
        <v>463.671085</v>
      </c>
      <c r="R183" s="129">
        <f t="shared" si="67"/>
        <v>463.671085</v>
      </c>
      <c r="S183" s="132">
        <f t="shared" si="68"/>
        <v>0</v>
      </c>
      <c r="T183" s="128">
        <v>0</v>
      </c>
      <c r="U183" s="128">
        <v>0</v>
      </c>
      <c r="V183" s="128">
        <v>0</v>
      </c>
      <c r="W183" s="132"/>
      <c r="X183" s="134">
        <v>0</v>
      </c>
      <c r="Y183" s="134">
        <v>0</v>
      </c>
      <c r="Z183" s="129">
        <f t="shared" si="69"/>
        <v>0</v>
      </c>
      <c r="AA183" s="132">
        <f t="shared" si="70"/>
        <v>0</v>
      </c>
      <c r="AB183" s="134">
        <v>0</v>
      </c>
      <c r="AC183" s="134">
        <v>0</v>
      </c>
      <c r="AD183" s="128">
        <v>0</v>
      </c>
      <c r="AE183" s="128">
        <v>0</v>
      </c>
      <c r="AF183" s="128">
        <v>0</v>
      </c>
      <c r="AG183" s="128">
        <v>0</v>
      </c>
      <c r="AH183" s="132">
        <f t="shared" si="71"/>
        <v>0</v>
      </c>
      <c r="AI183" s="128">
        <v>0</v>
      </c>
      <c r="AJ183" s="134">
        <v>0</v>
      </c>
      <c r="AK183" s="134">
        <v>0</v>
      </c>
      <c r="AL183" s="129">
        <f t="shared" si="72"/>
        <v>68.43</v>
      </c>
      <c r="AM183" s="129">
        <f t="shared" si="73"/>
        <v>0</v>
      </c>
      <c r="AN183" s="129">
        <f t="shared" si="74"/>
        <v>0</v>
      </c>
      <c r="AO183" s="129">
        <f t="shared" si="75"/>
        <v>0</v>
      </c>
      <c r="AP183" s="129">
        <f t="shared" si="76"/>
        <v>0</v>
      </c>
      <c r="AQ183" s="129">
        <f t="shared" si="77"/>
        <v>0</v>
      </c>
      <c r="AR183" s="129">
        <f t="shared" si="78"/>
        <v>0</v>
      </c>
      <c r="AS183" s="129">
        <f t="shared" si="79"/>
        <v>0</v>
      </c>
      <c r="AT183" s="132">
        <v>0</v>
      </c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32"/>
      <c r="BK183" s="132" t="s">
        <v>102</v>
      </c>
    </row>
    <row r="184" ht="22.5" customHeight="1" spans="1:63">
      <c r="A184" s="126">
        <v>179</v>
      </c>
      <c r="B184" s="127" t="s">
        <v>468</v>
      </c>
      <c r="C184" s="127" t="s">
        <v>163</v>
      </c>
      <c r="D184" s="127" t="s">
        <v>286</v>
      </c>
      <c r="E184" s="134">
        <v>288.28</v>
      </c>
      <c r="F184" s="129">
        <f t="shared" si="60"/>
        <v>4.09323003330096</v>
      </c>
      <c r="G184" s="129">
        <f t="shared" si="61"/>
        <v>1179.996354</v>
      </c>
      <c r="H184" s="130">
        <v>4</v>
      </c>
      <c r="I184" s="130"/>
      <c r="J184" s="131" t="s">
        <v>256</v>
      </c>
      <c r="K184" s="129">
        <f t="shared" si="62"/>
        <v>1179.996354</v>
      </c>
      <c r="L184" s="129">
        <f t="shared" si="63"/>
        <v>1179.996354</v>
      </c>
      <c r="M184" s="128">
        <v>0</v>
      </c>
      <c r="N184" s="129">
        <f t="shared" si="64"/>
        <v>576.56</v>
      </c>
      <c r="O184" s="128">
        <v>1179.996354</v>
      </c>
      <c r="P184" s="129">
        <f t="shared" si="65"/>
        <v>0</v>
      </c>
      <c r="Q184" s="129">
        <f t="shared" si="66"/>
        <v>1179.996354</v>
      </c>
      <c r="R184" s="129">
        <f t="shared" si="67"/>
        <v>1179.996354</v>
      </c>
      <c r="S184" s="132">
        <f t="shared" si="68"/>
        <v>0</v>
      </c>
      <c r="T184" s="128">
        <v>0</v>
      </c>
      <c r="U184" s="128">
        <v>0</v>
      </c>
      <c r="V184" s="128">
        <v>0</v>
      </c>
      <c r="W184" s="132"/>
      <c r="X184" s="134">
        <v>0</v>
      </c>
      <c r="Y184" s="134">
        <v>0</v>
      </c>
      <c r="Z184" s="129">
        <f t="shared" si="69"/>
        <v>0</v>
      </c>
      <c r="AA184" s="132">
        <f t="shared" si="70"/>
        <v>0</v>
      </c>
      <c r="AB184" s="134">
        <v>0</v>
      </c>
      <c r="AC184" s="134">
        <v>0</v>
      </c>
      <c r="AD184" s="128">
        <v>0</v>
      </c>
      <c r="AE184" s="128">
        <v>0</v>
      </c>
      <c r="AF184" s="128">
        <v>0</v>
      </c>
      <c r="AG184" s="128">
        <v>0</v>
      </c>
      <c r="AH184" s="132">
        <f t="shared" si="71"/>
        <v>0</v>
      </c>
      <c r="AI184" s="128">
        <v>0</v>
      </c>
      <c r="AJ184" s="134">
        <v>0</v>
      </c>
      <c r="AK184" s="134">
        <v>0</v>
      </c>
      <c r="AL184" s="129">
        <f t="shared" si="72"/>
        <v>288.28</v>
      </c>
      <c r="AM184" s="129">
        <f t="shared" si="73"/>
        <v>0</v>
      </c>
      <c r="AN184" s="129">
        <f t="shared" si="74"/>
        <v>0</v>
      </c>
      <c r="AO184" s="129">
        <f t="shared" si="75"/>
        <v>0</v>
      </c>
      <c r="AP184" s="129">
        <f t="shared" si="76"/>
        <v>0</v>
      </c>
      <c r="AQ184" s="129">
        <f t="shared" si="77"/>
        <v>0</v>
      </c>
      <c r="AR184" s="129">
        <f t="shared" si="78"/>
        <v>0</v>
      </c>
      <c r="AS184" s="129">
        <f t="shared" si="79"/>
        <v>0</v>
      </c>
      <c r="AT184" s="132">
        <v>0</v>
      </c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  <c r="BJ184" s="132"/>
      <c r="BK184" s="132" t="s">
        <v>102</v>
      </c>
    </row>
    <row r="185" ht="22.5" customHeight="1" spans="1:63">
      <c r="A185" s="126">
        <v>180</v>
      </c>
      <c r="B185" s="127" t="s">
        <v>469</v>
      </c>
      <c r="C185" s="127" t="s">
        <v>464</v>
      </c>
      <c r="D185" s="127" t="s">
        <v>468</v>
      </c>
      <c r="E185" s="134">
        <v>119.03</v>
      </c>
      <c r="F185" s="129">
        <f t="shared" si="60"/>
        <v>4.26170179786608</v>
      </c>
      <c r="G185" s="129">
        <f t="shared" si="61"/>
        <v>507.270365</v>
      </c>
      <c r="H185" s="130">
        <v>4</v>
      </c>
      <c r="I185" s="130"/>
      <c r="J185" s="131" t="s">
        <v>256</v>
      </c>
      <c r="K185" s="129">
        <f t="shared" si="62"/>
        <v>507.270365</v>
      </c>
      <c r="L185" s="129">
        <f t="shared" si="63"/>
        <v>507.270365</v>
      </c>
      <c r="M185" s="128">
        <v>0</v>
      </c>
      <c r="N185" s="129">
        <f t="shared" si="64"/>
        <v>238.06</v>
      </c>
      <c r="O185" s="128">
        <v>507.270365</v>
      </c>
      <c r="P185" s="129">
        <f t="shared" si="65"/>
        <v>0</v>
      </c>
      <c r="Q185" s="129">
        <f t="shared" si="66"/>
        <v>507.270365</v>
      </c>
      <c r="R185" s="129">
        <f t="shared" si="67"/>
        <v>507.270365</v>
      </c>
      <c r="S185" s="132">
        <f t="shared" si="68"/>
        <v>0</v>
      </c>
      <c r="T185" s="128">
        <v>0</v>
      </c>
      <c r="U185" s="128">
        <v>0</v>
      </c>
      <c r="V185" s="128">
        <v>0</v>
      </c>
      <c r="W185" s="132"/>
      <c r="X185" s="134">
        <v>0</v>
      </c>
      <c r="Y185" s="134">
        <v>0</v>
      </c>
      <c r="Z185" s="129">
        <f t="shared" si="69"/>
        <v>0</v>
      </c>
      <c r="AA185" s="132">
        <f t="shared" si="70"/>
        <v>0</v>
      </c>
      <c r="AB185" s="134">
        <v>0</v>
      </c>
      <c r="AC185" s="134">
        <v>0</v>
      </c>
      <c r="AD185" s="128">
        <v>0</v>
      </c>
      <c r="AE185" s="128">
        <v>0</v>
      </c>
      <c r="AF185" s="128">
        <v>0</v>
      </c>
      <c r="AG185" s="128">
        <v>0</v>
      </c>
      <c r="AH185" s="132">
        <f t="shared" si="71"/>
        <v>0</v>
      </c>
      <c r="AI185" s="128">
        <v>0</v>
      </c>
      <c r="AJ185" s="134">
        <v>0</v>
      </c>
      <c r="AK185" s="134">
        <v>0</v>
      </c>
      <c r="AL185" s="129">
        <f t="shared" si="72"/>
        <v>119.03</v>
      </c>
      <c r="AM185" s="129">
        <f t="shared" si="73"/>
        <v>0</v>
      </c>
      <c r="AN185" s="129">
        <f t="shared" si="74"/>
        <v>0</v>
      </c>
      <c r="AO185" s="129">
        <f t="shared" si="75"/>
        <v>0</v>
      </c>
      <c r="AP185" s="129">
        <f t="shared" si="76"/>
        <v>0</v>
      </c>
      <c r="AQ185" s="129">
        <f t="shared" si="77"/>
        <v>0</v>
      </c>
      <c r="AR185" s="129">
        <f t="shared" si="78"/>
        <v>0</v>
      </c>
      <c r="AS185" s="129">
        <f t="shared" si="79"/>
        <v>0</v>
      </c>
      <c r="AT185" s="132">
        <v>0</v>
      </c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32"/>
      <c r="BK185" s="132" t="s">
        <v>102</v>
      </c>
    </row>
    <row r="186" ht="22.5" customHeight="1" spans="1:63">
      <c r="A186" s="126">
        <v>181</v>
      </c>
      <c r="B186" s="127" t="s">
        <v>470</v>
      </c>
      <c r="C186" s="127" t="s">
        <v>464</v>
      </c>
      <c r="D186" s="127" t="s">
        <v>469</v>
      </c>
      <c r="E186" s="134">
        <v>144.03</v>
      </c>
      <c r="F186" s="129">
        <f t="shared" si="60"/>
        <v>6.58515664792057</v>
      </c>
      <c r="G186" s="129">
        <f t="shared" si="61"/>
        <v>948.460112</v>
      </c>
      <c r="H186" s="130">
        <v>4</v>
      </c>
      <c r="I186" s="130"/>
      <c r="J186" s="131" t="s">
        <v>256</v>
      </c>
      <c r="K186" s="129">
        <f t="shared" si="62"/>
        <v>948.460112</v>
      </c>
      <c r="L186" s="129">
        <f t="shared" si="63"/>
        <v>948.460112</v>
      </c>
      <c r="M186" s="128">
        <v>0</v>
      </c>
      <c r="N186" s="129">
        <f t="shared" si="64"/>
        <v>288.06</v>
      </c>
      <c r="O186" s="128">
        <v>587.821497</v>
      </c>
      <c r="P186" s="129">
        <f t="shared" si="65"/>
        <v>0</v>
      </c>
      <c r="Q186" s="129">
        <f t="shared" si="66"/>
        <v>587.821497</v>
      </c>
      <c r="R186" s="129">
        <f t="shared" si="67"/>
        <v>948.460112</v>
      </c>
      <c r="S186" s="132">
        <f t="shared" si="68"/>
        <v>0</v>
      </c>
      <c r="T186" s="128">
        <v>0</v>
      </c>
      <c r="U186" s="128">
        <v>0</v>
      </c>
      <c r="V186" s="128">
        <v>0</v>
      </c>
      <c r="W186" s="132"/>
      <c r="X186" s="134">
        <v>360.638615</v>
      </c>
      <c r="Y186" s="134">
        <v>0</v>
      </c>
      <c r="Z186" s="129">
        <f t="shared" si="69"/>
        <v>0</v>
      </c>
      <c r="AA186" s="132">
        <f t="shared" si="70"/>
        <v>0</v>
      </c>
      <c r="AB186" s="134">
        <v>0</v>
      </c>
      <c r="AC186" s="134">
        <v>0</v>
      </c>
      <c r="AD186" s="128">
        <v>0</v>
      </c>
      <c r="AE186" s="128">
        <v>0</v>
      </c>
      <c r="AF186" s="128">
        <v>0</v>
      </c>
      <c r="AG186" s="128">
        <v>0</v>
      </c>
      <c r="AH186" s="132">
        <f t="shared" si="71"/>
        <v>0</v>
      </c>
      <c r="AI186" s="128">
        <v>0</v>
      </c>
      <c r="AJ186" s="134">
        <v>0</v>
      </c>
      <c r="AK186" s="134">
        <v>0</v>
      </c>
      <c r="AL186" s="129">
        <f t="shared" si="72"/>
        <v>144.03</v>
      </c>
      <c r="AM186" s="129">
        <f t="shared" si="73"/>
        <v>0</v>
      </c>
      <c r="AN186" s="129">
        <f t="shared" si="74"/>
        <v>0</v>
      </c>
      <c r="AO186" s="129">
        <f t="shared" si="75"/>
        <v>0</v>
      </c>
      <c r="AP186" s="129">
        <f t="shared" si="76"/>
        <v>0</v>
      </c>
      <c r="AQ186" s="129">
        <f t="shared" si="77"/>
        <v>0</v>
      </c>
      <c r="AR186" s="129">
        <f t="shared" si="78"/>
        <v>0</v>
      </c>
      <c r="AS186" s="129">
        <f t="shared" si="79"/>
        <v>0</v>
      </c>
      <c r="AT186" s="132">
        <v>0</v>
      </c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32"/>
      <c r="BK186" s="132" t="s">
        <v>102</v>
      </c>
    </row>
    <row r="187" ht="22.5" customHeight="1" spans="1:63">
      <c r="A187" s="126">
        <v>182</v>
      </c>
      <c r="B187" s="127" t="s">
        <v>471</v>
      </c>
      <c r="C187" s="127" t="s">
        <v>259</v>
      </c>
      <c r="D187" s="127" t="s">
        <v>190</v>
      </c>
      <c r="E187" s="134">
        <v>363.9</v>
      </c>
      <c r="F187" s="129">
        <f t="shared" si="60"/>
        <v>5.0330233910415</v>
      </c>
      <c r="G187" s="129">
        <f t="shared" si="61"/>
        <v>1831.517212</v>
      </c>
      <c r="H187" s="130">
        <v>4</v>
      </c>
      <c r="I187" s="130"/>
      <c r="J187" s="131" t="s">
        <v>256</v>
      </c>
      <c r="K187" s="129">
        <f t="shared" si="62"/>
        <v>1740.349791</v>
      </c>
      <c r="L187" s="129">
        <f t="shared" si="63"/>
        <v>1740.349791</v>
      </c>
      <c r="M187" s="128">
        <v>0</v>
      </c>
      <c r="N187" s="129">
        <f t="shared" si="64"/>
        <v>727.8</v>
      </c>
      <c r="O187" s="128">
        <v>1400.908022</v>
      </c>
      <c r="P187" s="129">
        <f t="shared" si="65"/>
        <v>0</v>
      </c>
      <c r="Q187" s="129">
        <f t="shared" si="66"/>
        <v>1400.908022</v>
      </c>
      <c r="R187" s="129">
        <f t="shared" si="67"/>
        <v>1740.349791</v>
      </c>
      <c r="S187" s="132">
        <f t="shared" si="68"/>
        <v>0</v>
      </c>
      <c r="T187" s="128">
        <v>0</v>
      </c>
      <c r="U187" s="128">
        <v>0</v>
      </c>
      <c r="V187" s="128">
        <v>0</v>
      </c>
      <c r="W187" s="132"/>
      <c r="X187" s="134">
        <v>339.441769</v>
      </c>
      <c r="Y187" s="134">
        <v>0</v>
      </c>
      <c r="Z187" s="129">
        <f t="shared" si="69"/>
        <v>0</v>
      </c>
      <c r="AA187" s="132">
        <f t="shared" si="70"/>
        <v>0</v>
      </c>
      <c r="AB187" s="134">
        <v>0</v>
      </c>
      <c r="AC187" s="134">
        <v>0</v>
      </c>
      <c r="AD187" s="128">
        <v>0</v>
      </c>
      <c r="AE187" s="128">
        <v>0</v>
      </c>
      <c r="AF187" s="128">
        <v>0</v>
      </c>
      <c r="AG187" s="128">
        <v>0</v>
      </c>
      <c r="AH187" s="132">
        <f t="shared" si="71"/>
        <v>91.167421</v>
      </c>
      <c r="AI187" s="128">
        <v>0</v>
      </c>
      <c r="AJ187" s="134">
        <v>0</v>
      </c>
      <c r="AK187" s="134">
        <v>91.167421</v>
      </c>
      <c r="AL187" s="129">
        <f t="shared" si="72"/>
        <v>363.9</v>
      </c>
      <c r="AM187" s="129">
        <f t="shared" si="73"/>
        <v>0</v>
      </c>
      <c r="AN187" s="129">
        <f t="shared" si="74"/>
        <v>0</v>
      </c>
      <c r="AO187" s="129">
        <f t="shared" si="75"/>
        <v>0</v>
      </c>
      <c r="AP187" s="129">
        <f t="shared" si="76"/>
        <v>0</v>
      </c>
      <c r="AQ187" s="129">
        <f t="shared" si="77"/>
        <v>0</v>
      </c>
      <c r="AR187" s="129">
        <f t="shared" si="78"/>
        <v>0</v>
      </c>
      <c r="AS187" s="129">
        <f t="shared" si="79"/>
        <v>0</v>
      </c>
      <c r="AT187" s="132">
        <v>0</v>
      </c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32"/>
      <c r="BK187" s="132" t="s">
        <v>102</v>
      </c>
    </row>
    <row r="188" ht="22.5" customHeight="1" spans="1:63">
      <c r="A188" s="126">
        <v>183</v>
      </c>
      <c r="B188" s="127" t="s">
        <v>472</v>
      </c>
      <c r="C188" s="127" t="s">
        <v>259</v>
      </c>
      <c r="D188" s="127" t="s">
        <v>295</v>
      </c>
      <c r="E188" s="134">
        <v>63.1</v>
      </c>
      <c r="F188" s="129">
        <f t="shared" si="60"/>
        <v>4.2062910459588</v>
      </c>
      <c r="G188" s="129">
        <f t="shared" si="61"/>
        <v>265.416965</v>
      </c>
      <c r="H188" s="130">
        <v>4</v>
      </c>
      <c r="I188" s="130"/>
      <c r="J188" s="131" t="s">
        <v>256</v>
      </c>
      <c r="K188" s="129">
        <f t="shared" si="62"/>
        <v>265.416965</v>
      </c>
      <c r="L188" s="129">
        <f t="shared" si="63"/>
        <v>265.416965</v>
      </c>
      <c r="M188" s="128">
        <v>0</v>
      </c>
      <c r="N188" s="129">
        <f t="shared" si="64"/>
        <v>126.2</v>
      </c>
      <c r="O188" s="128">
        <v>0</v>
      </c>
      <c r="P188" s="129">
        <f t="shared" si="65"/>
        <v>0</v>
      </c>
      <c r="Q188" s="129">
        <f t="shared" si="66"/>
        <v>0</v>
      </c>
      <c r="R188" s="129">
        <f t="shared" si="67"/>
        <v>265.416965</v>
      </c>
      <c r="S188" s="132">
        <f t="shared" si="68"/>
        <v>0</v>
      </c>
      <c r="T188" s="128">
        <v>265.416965</v>
      </c>
      <c r="U188" s="128">
        <v>265.416965</v>
      </c>
      <c r="V188" s="128">
        <v>0</v>
      </c>
      <c r="W188" s="132"/>
      <c r="X188" s="134">
        <v>0</v>
      </c>
      <c r="Y188" s="134">
        <v>0</v>
      </c>
      <c r="Z188" s="129">
        <f t="shared" si="69"/>
        <v>0</v>
      </c>
      <c r="AA188" s="132">
        <f t="shared" si="70"/>
        <v>0</v>
      </c>
      <c r="AB188" s="134">
        <v>0</v>
      </c>
      <c r="AC188" s="134">
        <v>0</v>
      </c>
      <c r="AD188" s="128">
        <v>0</v>
      </c>
      <c r="AE188" s="128">
        <v>0</v>
      </c>
      <c r="AF188" s="128">
        <v>0</v>
      </c>
      <c r="AG188" s="128">
        <v>0</v>
      </c>
      <c r="AH188" s="132">
        <f t="shared" si="71"/>
        <v>0</v>
      </c>
      <c r="AI188" s="128">
        <v>0</v>
      </c>
      <c r="AJ188" s="134">
        <v>0</v>
      </c>
      <c r="AK188" s="134">
        <v>0</v>
      </c>
      <c r="AL188" s="129">
        <f t="shared" si="72"/>
        <v>63.1</v>
      </c>
      <c r="AM188" s="129">
        <f t="shared" si="73"/>
        <v>0</v>
      </c>
      <c r="AN188" s="129">
        <f t="shared" si="74"/>
        <v>0</v>
      </c>
      <c r="AO188" s="129">
        <f t="shared" si="75"/>
        <v>0</v>
      </c>
      <c r="AP188" s="129">
        <f t="shared" si="76"/>
        <v>0</v>
      </c>
      <c r="AQ188" s="129">
        <f t="shared" si="77"/>
        <v>0</v>
      </c>
      <c r="AR188" s="129">
        <f t="shared" si="78"/>
        <v>0</v>
      </c>
      <c r="AS188" s="129">
        <f t="shared" si="79"/>
        <v>0</v>
      </c>
      <c r="AT188" s="132">
        <v>0</v>
      </c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32"/>
      <c r="BK188" s="132" t="s">
        <v>102</v>
      </c>
    </row>
    <row r="189" ht="22.5" customHeight="1" spans="1:63">
      <c r="A189" s="126">
        <v>184</v>
      </c>
      <c r="B189" s="127" t="s">
        <v>473</v>
      </c>
      <c r="C189" s="127" t="s">
        <v>309</v>
      </c>
      <c r="D189" s="127" t="s">
        <v>300</v>
      </c>
      <c r="E189" s="134">
        <v>166.74</v>
      </c>
      <c r="F189" s="129">
        <f t="shared" si="60"/>
        <v>8.9245587861341</v>
      </c>
      <c r="G189" s="129">
        <f t="shared" si="61"/>
        <v>1488.080932</v>
      </c>
      <c r="H189" s="130">
        <v>4</v>
      </c>
      <c r="I189" s="130"/>
      <c r="J189" s="131" t="s">
        <v>256</v>
      </c>
      <c r="K189" s="129">
        <f t="shared" si="62"/>
        <v>1488.080932</v>
      </c>
      <c r="L189" s="129">
        <f t="shared" si="63"/>
        <v>1488.080932</v>
      </c>
      <c r="M189" s="128">
        <v>0</v>
      </c>
      <c r="N189" s="129">
        <f t="shared" si="64"/>
        <v>333.48</v>
      </c>
      <c r="O189" s="128">
        <v>614.079596</v>
      </c>
      <c r="P189" s="129">
        <f t="shared" si="65"/>
        <v>0</v>
      </c>
      <c r="Q189" s="129">
        <f t="shared" si="66"/>
        <v>614.079596</v>
      </c>
      <c r="R189" s="129">
        <f t="shared" si="67"/>
        <v>1488.080932</v>
      </c>
      <c r="S189" s="132">
        <f t="shared" si="68"/>
        <v>0</v>
      </c>
      <c r="T189" s="128">
        <v>0</v>
      </c>
      <c r="U189" s="128">
        <v>0</v>
      </c>
      <c r="V189" s="128">
        <v>0</v>
      </c>
      <c r="W189" s="132"/>
      <c r="X189" s="134">
        <v>874.001336</v>
      </c>
      <c r="Y189" s="134">
        <v>0</v>
      </c>
      <c r="Z189" s="129">
        <f t="shared" si="69"/>
        <v>0</v>
      </c>
      <c r="AA189" s="132">
        <f t="shared" si="70"/>
        <v>0</v>
      </c>
      <c r="AB189" s="134">
        <v>0</v>
      </c>
      <c r="AC189" s="134">
        <v>0</v>
      </c>
      <c r="AD189" s="128">
        <v>0</v>
      </c>
      <c r="AE189" s="128">
        <v>0</v>
      </c>
      <c r="AF189" s="128">
        <v>0</v>
      </c>
      <c r="AG189" s="128">
        <v>0</v>
      </c>
      <c r="AH189" s="132">
        <f t="shared" si="71"/>
        <v>0</v>
      </c>
      <c r="AI189" s="128">
        <v>0</v>
      </c>
      <c r="AJ189" s="134">
        <v>0</v>
      </c>
      <c r="AK189" s="134">
        <v>0</v>
      </c>
      <c r="AL189" s="129">
        <f t="shared" si="72"/>
        <v>166.74</v>
      </c>
      <c r="AM189" s="129">
        <f t="shared" si="73"/>
        <v>0</v>
      </c>
      <c r="AN189" s="129">
        <f t="shared" si="74"/>
        <v>0</v>
      </c>
      <c r="AO189" s="129">
        <f t="shared" si="75"/>
        <v>0</v>
      </c>
      <c r="AP189" s="129">
        <f t="shared" si="76"/>
        <v>0</v>
      </c>
      <c r="AQ189" s="129">
        <f t="shared" si="77"/>
        <v>0</v>
      </c>
      <c r="AR189" s="129">
        <f t="shared" si="78"/>
        <v>0</v>
      </c>
      <c r="AS189" s="129">
        <f t="shared" si="79"/>
        <v>0.44464</v>
      </c>
      <c r="AT189" s="132">
        <v>0</v>
      </c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32"/>
      <c r="BK189" s="132" t="s">
        <v>102</v>
      </c>
    </row>
    <row r="190" ht="22.5" customHeight="1" spans="1:63">
      <c r="A190" s="126">
        <v>185</v>
      </c>
      <c r="B190" s="127" t="s">
        <v>474</v>
      </c>
      <c r="C190" s="127" t="s">
        <v>475</v>
      </c>
      <c r="D190" s="127" t="s">
        <v>163</v>
      </c>
      <c r="E190" s="134">
        <v>30.38</v>
      </c>
      <c r="F190" s="129">
        <f t="shared" si="60"/>
        <v>2.76719542462146</v>
      </c>
      <c r="G190" s="129">
        <f t="shared" si="61"/>
        <v>84.067397</v>
      </c>
      <c r="H190" s="130">
        <v>4</v>
      </c>
      <c r="I190" s="130"/>
      <c r="J190" s="131" t="s">
        <v>256</v>
      </c>
      <c r="K190" s="129">
        <f t="shared" si="62"/>
        <v>84.067397</v>
      </c>
      <c r="L190" s="129">
        <f t="shared" si="63"/>
        <v>84.067397</v>
      </c>
      <c r="M190" s="128">
        <v>0</v>
      </c>
      <c r="N190" s="129">
        <f t="shared" si="64"/>
        <v>60.76</v>
      </c>
      <c r="O190" s="128">
        <v>0</v>
      </c>
      <c r="P190" s="129">
        <f t="shared" si="65"/>
        <v>0</v>
      </c>
      <c r="Q190" s="129">
        <f t="shared" si="66"/>
        <v>0</v>
      </c>
      <c r="R190" s="129">
        <f t="shared" si="67"/>
        <v>84.067397</v>
      </c>
      <c r="S190" s="132">
        <f t="shared" si="68"/>
        <v>0</v>
      </c>
      <c r="T190" s="128">
        <v>0</v>
      </c>
      <c r="U190" s="128">
        <v>0</v>
      </c>
      <c r="V190" s="128">
        <v>0</v>
      </c>
      <c r="W190" s="132"/>
      <c r="X190" s="134">
        <v>84.067397</v>
      </c>
      <c r="Y190" s="134">
        <v>0</v>
      </c>
      <c r="Z190" s="129">
        <f t="shared" si="69"/>
        <v>0</v>
      </c>
      <c r="AA190" s="132">
        <f t="shared" si="70"/>
        <v>0</v>
      </c>
      <c r="AB190" s="134">
        <v>0</v>
      </c>
      <c r="AC190" s="134">
        <v>0</v>
      </c>
      <c r="AD190" s="128">
        <v>0</v>
      </c>
      <c r="AE190" s="128">
        <v>0</v>
      </c>
      <c r="AF190" s="128">
        <v>0</v>
      </c>
      <c r="AG190" s="128">
        <v>0</v>
      </c>
      <c r="AH190" s="132">
        <f t="shared" si="71"/>
        <v>0</v>
      </c>
      <c r="AI190" s="128">
        <v>0</v>
      </c>
      <c r="AJ190" s="134">
        <v>0</v>
      </c>
      <c r="AK190" s="134">
        <v>0</v>
      </c>
      <c r="AL190" s="129">
        <f t="shared" si="72"/>
        <v>30.38</v>
      </c>
      <c r="AM190" s="129">
        <f t="shared" si="73"/>
        <v>0</v>
      </c>
      <c r="AN190" s="129">
        <f t="shared" si="74"/>
        <v>0</v>
      </c>
      <c r="AO190" s="129">
        <f t="shared" si="75"/>
        <v>0</v>
      </c>
      <c r="AP190" s="129">
        <f t="shared" si="76"/>
        <v>0</v>
      </c>
      <c r="AQ190" s="129">
        <f t="shared" si="77"/>
        <v>0</v>
      </c>
      <c r="AR190" s="129">
        <f t="shared" si="78"/>
        <v>0</v>
      </c>
      <c r="AS190" s="129">
        <f t="shared" si="79"/>
        <v>0</v>
      </c>
      <c r="AT190" s="132">
        <v>0</v>
      </c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32"/>
      <c r="BK190" s="132" t="s">
        <v>102</v>
      </c>
    </row>
    <row r="191" ht="22.5" customHeight="1" spans="1:63">
      <c r="A191" s="126">
        <v>186</v>
      </c>
      <c r="B191" s="127" t="s">
        <v>474</v>
      </c>
      <c r="C191" s="127" t="s">
        <v>476</v>
      </c>
      <c r="D191" s="127" t="s">
        <v>163</v>
      </c>
      <c r="E191" s="134">
        <v>170.61</v>
      </c>
      <c r="F191" s="129">
        <f t="shared" si="60"/>
        <v>9.62983340366918</v>
      </c>
      <c r="G191" s="129">
        <f t="shared" si="61"/>
        <v>1642.945877</v>
      </c>
      <c r="H191" s="130">
        <v>4</v>
      </c>
      <c r="I191" s="130"/>
      <c r="J191" s="131" t="s">
        <v>256</v>
      </c>
      <c r="K191" s="129">
        <f t="shared" si="62"/>
        <v>1040.143494</v>
      </c>
      <c r="L191" s="129">
        <f t="shared" si="63"/>
        <v>1040.143494</v>
      </c>
      <c r="M191" s="128">
        <v>0</v>
      </c>
      <c r="N191" s="129">
        <f t="shared" si="64"/>
        <v>341.22</v>
      </c>
      <c r="O191" s="128">
        <v>825.496889</v>
      </c>
      <c r="P191" s="129">
        <f t="shared" si="65"/>
        <v>0</v>
      </c>
      <c r="Q191" s="129">
        <f t="shared" si="66"/>
        <v>825.496889</v>
      </c>
      <c r="R191" s="129">
        <f t="shared" si="67"/>
        <v>1040.143494</v>
      </c>
      <c r="S191" s="132">
        <f t="shared" si="68"/>
        <v>0</v>
      </c>
      <c r="T191" s="128">
        <v>0</v>
      </c>
      <c r="U191" s="128">
        <v>0</v>
      </c>
      <c r="V191" s="128">
        <v>0</v>
      </c>
      <c r="W191" s="132"/>
      <c r="X191" s="134">
        <v>214.646605</v>
      </c>
      <c r="Y191" s="134">
        <v>0</v>
      </c>
      <c r="Z191" s="129">
        <f t="shared" si="69"/>
        <v>0</v>
      </c>
      <c r="AA191" s="132">
        <f t="shared" si="70"/>
        <v>0</v>
      </c>
      <c r="AB191" s="134">
        <v>0</v>
      </c>
      <c r="AC191" s="134">
        <v>0</v>
      </c>
      <c r="AD191" s="128">
        <v>0</v>
      </c>
      <c r="AE191" s="128">
        <v>0</v>
      </c>
      <c r="AF191" s="128">
        <v>0</v>
      </c>
      <c r="AG191" s="128">
        <v>0</v>
      </c>
      <c r="AH191" s="132">
        <f t="shared" si="71"/>
        <v>602.802383</v>
      </c>
      <c r="AI191" s="128">
        <v>0</v>
      </c>
      <c r="AJ191" s="134">
        <v>0</v>
      </c>
      <c r="AK191" s="134">
        <v>602.802383</v>
      </c>
      <c r="AL191" s="129">
        <f t="shared" si="72"/>
        <v>170.61</v>
      </c>
      <c r="AM191" s="129">
        <f t="shared" si="73"/>
        <v>0</v>
      </c>
      <c r="AN191" s="129">
        <f t="shared" si="74"/>
        <v>0</v>
      </c>
      <c r="AO191" s="129">
        <f t="shared" si="75"/>
        <v>0</v>
      </c>
      <c r="AP191" s="129">
        <f t="shared" si="76"/>
        <v>0</v>
      </c>
      <c r="AQ191" s="129">
        <f t="shared" si="77"/>
        <v>0</v>
      </c>
      <c r="AR191" s="129">
        <f t="shared" si="78"/>
        <v>0</v>
      </c>
      <c r="AS191" s="129">
        <f t="shared" si="79"/>
        <v>0.45496</v>
      </c>
      <c r="AT191" s="132">
        <v>0</v>
      </c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32"/>
      <c r="BK191" s="132" t="s">
        <v>102</v>
      </c>
    </row>
    <row r="192" ht="22.5" customHeight="1" spans="1:63">
      <c r="A192" s="126">
        <v>187</v>
      </c>
      <c r="B192" s="127" t="s">
        <v>297</v>
      </c>
      <c r="C192" s="127" t="s">
        <v>341</v>
      </c>
      <c r="D192" s="127" t="s">
        <v>292</v>
      </c>
      <c r="E192" s="134">
        <v>778.48</v>
      </c>
      <c r="F192" s="129">
        <f t="shared" si="60"/>
        <v>8.04684958123523</v>
      </c>
      <c r="G192" s="129">
        <f t="shared" si="61"/>
        <v>6264.311462</v>
      </c>
      <c r="H192" s="130">
        <v>4</v>
      </c>
      <c r="I192" s="130"/>
      <c r="J192" s="131" t="s">
        <v>256</v>
      </c>
      <c r="K192" s="129">
        <f t="shared" si="62"/>
        <v>5074.277874</v>
      </c>
      <c r="L192" s="129">
        <f t="shared" si="63"/>
        <v>5074.277874</v>
      </c>
      <c r="M192" s="128">
        <v>0</v>
      </c>
      <c r="N192" s="129">
        <f t="shared" si="64"/>
        <v>1556.96</v>
      </c>
      <c r="O192" s="128">
        <v>3775.821348</v>
      </c>
      <c r="P192" s="129">
        <f t="shared" si="65"/>
        <v>0</v>
      </c>
      <c r="Q192" s="129">
        <f t="shared" si="66"/>
        <v>3775.821348</v>
      </c>
      <c r="R192" s="129">
        <f t="shared" si="67"/>
        <v>5074.277874</v>
      </c>
      <c r="S192" s="132">
        <f t="shared" si="68"/>
        <v>0</v>
      </c>
      <c r="T192" s="128">
        <v>0</v>
      </c>
      <c r="U192" s="128">
        <v>0</v>
      </c>
      <c r="V192" s="128">
        <v>0</v>
      </c>
      <c r="W192" s="132"/>
      <c r="X192" s="134">
        <v>1298.456526</v>
      </c>
      <c r="Y192" s="134">
        <v>0</v>
      </c>
      <c r="Z192" s="129">
        <f t="shared" si="69"/>
        <v>0</v>
      </c>
      <c r="AA192" s="132">
        <f t="shared" si="70"/>
        <v>0</v>
      </c>
      <c r="AB192" s="134">
        <v>0</v>
      </c>
      <c r="AC192" s="134">
        <v>0</v>
      </c>
      <c r="AD192" s="128">
        <v>0</v>
      </c>
      <c r="AE192" s="128">
        <v>0</v>
      </c>
      <c r="AF192" s="128">
        <v>0</v>
      </c>
      <c r="AG192" s="128">
        <v>140.702916</v>
      </c>
      <c r="AH192" s="132">
        <f t="shared" si="71"/>
        <v>1049.330672</v>
      </c>
      <c r="AI192" s="128">
        <v>0</v>
      </c>
      <c r="AJ192" s="134">
        <v>0</v>
      </c>
      <c r="AK192" s="134">
        <v>1049.330672</v>
      </c>
      <c r="AL192" s="129">
        <f t="shared" si="72"/>
        <v>778.48</v>
      </c>
      <c r="AM192" s="129">
        <f t="shared" si="73"/>
        <v>0</v>
      </c>
      <c r="AN192" s="129">
        <f t="shared" si="74"/>
        <v>0</v>
      </c>
      <c r="AO192" s="129">
        <f t="shared" si="75"/>
        <v>0</v>
      </c>
      <c r="AP192" s="129">
        <f t="shared" si="76"/>
        <v>0</v>
      </c>
      <c r="AQ192" s="129">
        <f t="shared" si="77"/>
        <v>0</v>
      </c>
      <c r="AR192" s="129">
        <f t="shared" si="78"/>
        <v>0</v>
      </c>
      <c r="AS192" s="129">
        <f t="shared" si="79"/>
        <v>2.07594666666667</v>
      </c>
      <c r="AT192" s="132">
        <v>0</v>
      </c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32"/>
      <c r="BK192" s="132" t="s">
        <v>102</v>
      </c>
    </row>
    <row r="193" ht="22.5" customHeight="1" spans="1:63">
      <c r="A193" s="126">
        <v>188</v>
      </c>
      <c r="B193" s="127" t="s">
        <v>477</v>
      </c>
      <c r="C193" s="127" t="s">
        <v>297</v>
      </c>
      <c r="D193" s="127" t="s">
        <v>308</v>
      </c>
      <c r="E193" s="134">
        <v>209.65</v>
      </c>
      <c r="F193" s="129">
        <f t="shared" si="60"/>
        <v>3.44554693059862</v>
      </c>
      <c r="G193" s="129">
        <f t="shared" si="61"/>
        <v>722.358914</v>
      </c>
      <c r="H193" s="130">
        <v>4</v>
      </c>
      <c r="I193" s="130"/>
      <c r="J193" s="131" t="s">
        <v>256</v>
      </c>
      <c r="K193" s="129">
        <f t="shared" si="62"/>
        <v>722.358914</v>
      </c>
      <c r="L193" s="129">
        <f t="shared" si="63"/>
        <v>722.358914</v>
      </c>
      <c r="M193" s="128">
        <v>0</v>
      </c>
      <c r="N193" s="129">
        <f t="shared" si="64"/>
        <v>419.3</v>
      </c>
      <c r="O193" s="128">
        <v>676.65553</v>
      </c>
      <c r="P193" s="129">
        <f t="shared" si="65"/>
        <v>0</v>
      </c>
      <c r="Q193" s="129">
        <f t="shared" si="66"/>
        <v>676.65553</v>
      </c>
      <c r="R193" s="129">
        <f t="shared" si="67"/>
        <v>722.358914</v>
      </c>
      <c r="S193" s="132">
        <f t="shared" si="68"/>
        <v>0</v>
      </c>
      <c r="T193" s="128">
        <v>0</v>
      </c>
      <c r="U193" s="128">
        <v>0</v>
      </c>
      <c r="V193" s="128">
        <v>0</v>
      </c>
      <c r="W193" s="132"/>
      <c r="X193" s="134">
        <v>45.703384</v>
      </c>
      <c r="Y193" s="134">
        <v>0</v>
      </c>
      <c r="Z193" s="129">
        <f t="shared" si="69"/>
        <v>0</v>
      </c>
      <c r="AA193" s="132">
        <f t="shared" si="70"/>
        <v>0</v>
      </c>
      <c r="AB193" s="134">
        <v>0</v>
      </c>
      <c r="AC193" s="134">
        <v>0</v>
      </c>
      <c r="AD193" s="128">
        <v>0</v>
      </c>
      <c r="AE193" s="128">
        <v>0</v>
      </c>
      <c r="AF193" s="128">
        <v>0</v>
      </c>
      <c r="AG193" s="128">
        <v>0</v>
      </c>
      <c r="AH193" s="132">
        <f t="shared" si="71"/>
        <v>0</v>
      </c>
      <c r="AI193" s="128">
        <v>0</v>
      </c>
      <c r="AJ193" s="134">
        <v>0</v>
      </c>
      <c r="AK193" s="134">
        <v>0</v>
      </c>
      <c r="AL193" s="129">
        <f t="shared" si="72"/>
        <v>209.65</v>
      </c>
      <c r="AM193" s="129">
        <f t="shared" si="73"/>
        <v>0</v>
      </c>
      <c r="AN193" s="129">
        <f t="shared" si="74"/>
        <v>0</v>
      </c>
      <c r="AO193" s="129">
        <f t="shared" si="75"/>
        <v>0</v>
      </c>
      <c r="AP193" s="129">
        <f t="shared" si="76"/>
        <v>0</v>
      </c>
      <c r="AQ193" s="129">
        <f t="shared" si="77"/>
        <v>0</v>
      </c>
      <c r="AR193" s="129">
        <f t="shared" si="78"/>
        <v>0</v>
      </c>
      <c r="AS193" s="129">
        <f t="shared" si="79"/>
        <v>0</v>
      </c>
      <c r="AT193" s="132">
        <v>0</v>
      </c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32"/>
      <c r="BK193" s="132" t="s">
        <v>102</v>
      </c>
    </row>
    <row r="194" ht="22.5" customHeight="1" spans="1:63">
      <c r="A194" s="126">
        <v>189</v>
      </c>
      <c r="B194" s="127" t="s">
        <v>478</v>
      </c>
      <c r="C194" s="127" t="s">
        <v>297</v>
      </c>
      <c r="D194" s="127" t="s">
        <v>477</v>
      </c>
      <c r="E194" s="134">
        <v>96.01</v>
      </c>
      <c r="F194" s="129">
        <f t="shared" si="60"/>
        <v>3.36240998854286</v>
      </c>
      <c r="G194" s="129">
        <f t="shared" si="61"/>
        <v>322.824983</v>
      </c>
      <c r="H194" s="130">
        <v>4</v>
      </c>
      <c r="I194" s="130"/>
      <c r="J194" s="131" t="s">
        <v>256</v>
      </c>
      <c r="K194" s="129">
        <f t="shared" si="62"/>
        <v>322.824983</v>
      </c>
      <c r="L194" s="129">
        <f t="shared" si="63"/>
        <v>322.824983</v>
      </c>
      <c r="M194" s="128">
        <v>0</v>
      </c>
      <c r="N194" s="129">
        <f t="shared" si="64"/>
        <v>192.02</v>
      </c>
      <c r="O194" s="128">
        <v>322.824983</v>
      </c>
      <c r="P194" s="129">
        <f t="shared" si="65"/>
        <v>0</v>
      </c>
      <c r="Q194" s="129">
        <f t="shared" si="66"/>
        <v>322.824983</v>
      </c>
      <c r="R194" s="129">
        <f t="shared" si="67"/>
        <v>322.824983</v>
      </c>
      <c r="S194" s="132">
        <f t="shared" si="68"/>
        <v>0</v>
      </c>
      <c r="T194" s="128">
        <v>0</v>
      </c>
      <c r="U194" s="128">
        <v>0</v>
      </c>
      <c r="V194" s="128">
        <v>0</v>
      </c>
      <c r="W194" s="132"/>
      <c r="X194" s="134">
        <v>0</v>
      </c>
      <c r="Y194" s="134">
        <v>0</v>
      </c>
      <c r="Z194" s="129">
        <f t="shared" si="69"/>
        <v>0</v>
      </c>
      <c r="AA194" s="132">
        <f t="shared" si="70"/>
        <v>0</v>
      </c>
      <c r="AB194" s="134">
        <v>0</v>
      </c>
      <c r="AC194" s="134">
        <v>0</v>
      </c>
      <c r="AD194" s="128">
        <v>0</v>
      </c>
      <c r="AE194" s="128">
        <v>0</v>
      </c>
      <c r="AF194" s="128">
        <v>0</v>
      </c>
      <c r="AG194" s="128">
        <v>0</v>
      </c>
      <c r="AH194" s="132">
        <f t="shared" si="71"/>
        <v>0</v>
      </c>
      <c r="AI194" s="128">
        <v>0</v>
      </c>
      <c r="AJ194" s="134">
        <v>0</v>
      </c>
      <c r="AK194" s="134">
        <v>0</v>
      </c>
      <c r="AL194" s="129">
        <f t="shared" si="72"/>
        <v>96.01</v>
      </c>
      <c r="AM194" s="129">
        <f t="shared" si="73"/>
        <v>0</v>
      </c>
      <c r="AN194" s="129">
        <f t="shared" si="74"/>
        <v>0</v>
      </c>
      <c r="AO194" s="129">
        <f t="shared" si="75"/>
        <v>0</v>
      </c>
      <c r="AP194" s="129">
        <f t="shared" si="76"/>
        <v>0</v>
      </c>
      <c r="AQ194" s="129">
        <f t="shared" si="77"/>
        <v>0</v>
      </c>
      <c r="AR194" s="129">
        <f t="shared" si="78"/>
        <v>0</v>
      </c>
      <c r="AS194" s="129">
        <f t="shared" si="79"/>
        <v>0</v>
      </c>
      <c r="AT194" s="132">
        <v>0</v>
      </c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32"/>
      <c r="BK194" s="132" t="s">
        <v>102</v>
      </c>
    </row>
    <row r="195" ht="22.5" customHeight="1" spans="1:63">
      <c r="A195" s="126">
        <v>190</v>
      </c>
      <c r="B195" s="127" t="s">
        <v>479</v>
      </c>
      <c r="C195" s="127" t="s">
        <v>480</v>
      </c>
      <c r="D195" s="127" t="s">
        <v>300</v>
      </c>
      <c r="E195" s="134">
        <v>50.93</v>
      </c>
      <c r="F195" s="129">
        <f t="shared" si="60"/>
        <v>9.58052652660514</v>
      </c>
      <c r="G195" s="129">
        <f t="shared" si="61"/>
        <v>487.936216</v>
      </c>
      <c r="H195" s="130">
        <v>4</v>
      </c>
      <c r="I195" s="130"/>
      <c r="J195" s="131" t="s">
        <v>256</v>
      </c>
      <c r="K195" s="129">
        <f t="shared" si="62"/>
        <v>487.936216</v>
      </c>
      <c r="L195" s="129">
        <f t="shared" si="63"/>
        <v>487.936216</v>
      </c>
      <c r="M195" s="128">
        <v>0</v>
      </c>
      <c r="N195" s="129">
        <f t="shared" si="64"/>
        <v>101.86</v>
      </c>
      <c r="O195" s="128">
        <v>487.936216</v>
      </c>
      <c r="P195" s="129">
        <f t="shared" si="65"/>
        <v>0</v>
      </c>
      <c r="Q195" s="129">
        <f t="shared" si="66"/>
        <v>487.936216</v>
      </c>
      <c r="R195" s="129">
        <f t="shared" si="67"/>
        <v>487.936216</v>
      </c>
      <c r="S195" s="132">
        <f t="shared" si="68"/>
        <v>0</v>
      </c>
      <c r="T195" s="128">
        <v>0</v>
      </c>
      <c r="U195" s="128">
        <v>0</v>
      </c>
      <c r="V195" s="128">
        <v>0</v>
      </c>
      <c r="W195" s="132"/>
      <c r="X195" s="134">
        <v>0</v>
      </c>
      <c r="Y195" s="134">
        <v>0</v>
      </c>
      <c r="Z195" s="129">
        <f t="shared" si="69"/>
        <v>0</v>
      </c>
      <c r="AA195" s="132">
        <f t="shared" si="70"/>
        <v>0</v>
      </c>
      <c r="AB195" s="134">
        <v>0</v>
      </c>
      <c r="AC195" s="134">
        <v>0</v>
      </c>
      <c r="AD195" s="128">
        <v>0</v>
      </c>
      <c r="AE195" s="128">
        <v>0</v>
      </c>
      <c r="AF195" s="128">
        <v>0</v>
      </c>
      <c r="AG195" s="128">
        <v>0</v>
      </c>
      <c r="AH195" s="132">
        <f t="shared" si="71"/>
        <v>0</v>
      </c>
      <c r="AI195" s="128">
        <v>0</v>
      </c>
      <c r="AJ195" s="134">
        <v>0</v>
      </c>
      <c r="AK195" s="134">
        <v>0</v>
      </c>
      <c r="AL195" s="129">
        <f t="shared" si="72"/>
        <v>50.93</v>
      </c>
      <c r="AM195" s="129">
        <f t="shared" si="73"/>
        <v>0</v>
      </c>
      <c r="AN195" s="129">
        <f t="shared" si="74"/>
        <v>0</v>
      </c>
      <c r="AO195" s="129">
        <f t="shared" si="75"/>
        <v>0</v>
      </c>
      <c r="AP195" s="129">
        <f t="shared" si="76"/>
        <v>0</v>
      </c>
      <c r="AQ195" s="129">
        <f t="shared" si="77"/>
        <v>0</v>
      </c>
      <c r="AR195" s="129">
        <f t="shared" si="78"/>
        <v>0</v>
      </c>
      <c r="AS195" s="129">
        <f t="shared" si="79"/>
        <v>0.135813333333333</v>
      </c>
      <c r="AT195" s="132">
        <v>0</v>
      </c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32"/>
      <c r="BK195" s="132" t="s">
        <v>102</v>
      </c>
    </row>
    <row r="196" ht="22.5" customHeight="1" spans="1:63">
      <c r="A196" s="126">
        <v>191</v>
      </c>
      <c r="B196" s="127" t="s">
        <v>481</v>
      </c>
      <c r="C196" s="127" t="s">
        <v>300</v>
      </c>
      <c r="D196" s="127" t="s">
        <v>155</v>
      </c>
      <c r="E196" s="134">
        <v>75.74</v>
      </c>
      <c r="F196" s="129">
        <f t="shared" si="60"/>
        <v>5.49158857935041</v>
      </c>
      <c r="G196" s="129">
        <f t="shared" si="61"/>
        <v>415.932919</v>
      </c>
      <c r="H196" s="130">
        <v>4</v>
      </c>
      <c r="I196" s="130"/>
      <c r="J196" s="131" t="s">
        <v>256</v>
      </c>
      <c r="K196" s="129">
        <f t="shared" si="62"/>
        <v>415.932919</v>
      </c>
      <c r="L196" s="129">
        <f t="shared" si="63"/>
        <v>415.932919</v>
      </c>
      <c r="M196" s="128">
        <v>0</v>
      </c>
      <c r="N196" s="129">
        <f t="shared" si="64"/>
        <v>151.48</v>
      </c>
      <c r="O196" s="128">
        <v>415.932919</v>
      </c>
      <c r="P196" s="129">
        <f t="shared" si="65"/>
        <v>0</v>
      </c>
      <c r="Q196" s="129">
        <f t="shared" si="66"/>
        <v>415.932919</v>
      </c>
      <c r="R196" s="129">
        <f t="shared" si="67"/>
        <v>415.932919</v>
      </c>
      <c r="S196" s="132">
        <f t="shared" si="68"/>
        <v>0</v>
      </c>
      <c r="T196" s="128">
        <v>0</v>
      </c>
      <c r="U196" s="128">
        <v>0</v>
      </c>
      <c r="V196" s="128">
        <v>0</v>
      </c>
      <c r="W196" s="132"/>
      <c r="X196" s="134">
        <v>0</v>
      </c>
      <c r="Y196" s="134">
        <v>0</v>
      </c>
      <c r="Z196" s="129">
        <f t="shared" si="69"/>
        <v>0</v>
      </c>
      <c r="AA196" s="132">
        <f t="shared" si="70"/>
        <v>0</v>
      </c>
      <c r="AB196" s="134">
        <v>0</v>
      </c>
      <c r="AC196" s="134">
        <v>0</v>
      </c>
      <c r="AD196" s="128">
        <v>0</v>
      </c>
      <c r="AE196" s="128">
        <v>0</v>
      </c>
      <c r="AF196" s="128">
        <v>0</v>
      </c>
      <c r="AG196" s="128">
        <v>0</v>
      </c>
      <c r="AH196" s="132">
        <f t="shared" si="71"/>
        <v>0</v>
      </c>
      <c r="AI196" s="128">
        <v>0</v>
      </c>
      <c r="AJ196" s="134">
        <v>0</v>
      </c>
      <c r="AK196" s="134">
        <v>0</v>
      </c>
      <c r="AL196" s="129">
        <f t="shared" si="72"/>
        <v>75.74</v>
      </c>
      <c r="AM196" s="129">
        <f t="shared" si="73"/>
        <v>0</v>
      </c>
      <c r="AN196" s="129">
        <f t="shared" si="74"/>
        <v>0</v>
      </c>
      <c r="AO196" s="129">
        <f t="shared" si="75"/>
        <v>0</v>
      </c>
      <c r="AP196" s="129">
        <f t="shared" si="76"/>
        <v>0</v>
      </c>
      <c r="AQ196" s="129">
        <f t="shared" si="77"/>
        <v>0</v>
      </c>
      <c r="AR196" s="129">
        <f t="shared" si="78"/>
        <v>0</v>
      </c>
      <c r="AS196" s="129">
        <f t="shared" si="79"/>
        <v>0</v>
      </c>
      <c r="AT196" s="132">
        <v>0</v>
      </c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32"/>
      <c r="BK196" s="132" t="s">
        <v>102</v>
      </c>
    </row>
    <row r="197" ht="22.5" customHeight="1" spans="1:63">
      <c r="A197" s="126">
        <v>192</v>
      </c>
      <c r="B197" s="127" t="s">
        <v>480</v>
      </c>
      <c r="C197" s="127" t="s">
        <v>155</v>
      </c>
      <c r="D197" s="127" t="s">
        <v>155</v>
      </c>
      <c r="E197" s="134">
        <v>223.02</v>
      </c>
      <c r="F197" s="129">
        <f t="shared" si="60"/>
        <v>17.8938163931486</v>
      </c>
      <c r="G197" s="129">
        <f t="shared" si="61"/>
        <v>3990.678932</v>
      </c>
      <c r="H197" s="130">
        <v>4</v>
      </c>
      <c r="I197" s="130"/>
      <c r="J197" s="131" t="s">
        <v>256</v>
      </c>
      <c r="K197" s="129">
        <f t="shared" si="62"/>
        <v>2944.720973</v>
      </c>
      <c r="L197" s="129">
        <f t="shared" si="63"/>
        <v>2944.720973</v>
      </c>
      <c r="M197" s="128">
        <v>0</v>
      </c>
      <c r="N197" s="129">
        <f t="shared" si="64"/>
        <v>446.04</v>
      </c>
      <c r="O197" s="128">
        <v>710.899451</v>
      </c>
      <c r="P197" s="129">
        <f t="shared" si="65"/>
        <v>0</v>
      </c>
      <c r="Q197" s="129">
        <f t="shared" si="66"/>
        <v>710.899451</v>
      </c>
      <c r="R197" s="129">
        <f t="shared" si="67"/>
        <v>2944.720973</v>
      </c>
      <c r="S197" s="132">
        <f t="shared" si="68"/>
        <v>0</v>
      </c>
      <c r="T197" s="128">
        <v>0</v>
      </c>
      <c r="U197" s="128">
        <v>0</v>
      </c>
      <c r="V197" s="128">
        <v>0</v>
      </c>
      <c r="W197" s="132"/>
      <c r="X197" s="134">
        <v>2233.821522</v>
      </c>
      <c r="Y197" s="134">
        <v>0</v>
      </c>
      <c r="Z197" s="129">
        <f t="shared" si="69"/>
        <v>0</v>
      </c>
      <c r="AA197" s="132">
        <f t="shared" si="70"/>
        <v>0</v>
      </c>
      <c r="AB197" s="134">
        <v>0</v>
      </c>
      <c r="AC197" s="134">
        <v>0</v>
      </c>
      <c r="AD197" s="128">
        <v>0</v>
      </c>
      <c r="AE197" s="128">
        <v>0</v>
      </c>
      <c r="AF197" s="128">
        <v>0</v>
      </c>
      <c r="AG197" s="128">
        <v>751.101267</v>
      </c>
      <c r="AH197" s="132">
        <f t="shared" si="71"/>
        <v>294.856692</v>
      </c>
      <c r="AI197" s="128">
        <v>0</v>
      </c>
      <c r="AJ197" s="134">
        <v>0</v>
      </c>
      <c r="AK197" s="134">
        <v>294.856692</v>
      </c>
      <c r="AL197" s="129">
        <f t="shared" si="72"/>
        <v>223.02</v>
      </c>
      <c r="AM197" s="129">
        <f t="shared" si="73"/>
        <v>0</v>
      </c>
      <c r="AN197" s="129">
        <f t="shared" si="74"/>
        <v>0</v>
      </c>
      <c r="AO197" s="129">
        <f t="shared" si="75"/>
        <v>0</v>
      </c>
      <c r="AP197" s="129">
        <f t="shared" si="76"/>
        <v>0</v>
      </c>
      <c r="AQ197" s="129">
        <f t="shared" si="77"/>
        <v>0</v>
      </c>
      <c r="AR197" s="129">
        <f t="shared" si="78"/>
        <v>0</v>
      </c>
      <c r="AS197" s="129">
        <f t="shared" si="79"/>
        <v>0.59472</v>
      </c>
      <c r="AT197" s="132">
        <v>0</v>
      </c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32"/>
      <c r="BK197" s="132" t="s">
        <v>102</v>
      </c>
    </row>
    <row r="198" ht="22.5" customHeight="1" spans="1:63">
      <c r="A198" s="126">
        <v>193</v>
      </c>
      <c r="B198" s="127" t="s">
        <v>482</v>
      </c>
      <c r="C198" s="127" t="s">
        <v>199</v>
      </c>
      <c r="D198" s="127" t="s">
        <v>218</v>
      </c>
      <c r="E198" s="134">
        <v>65.15</v>
      </c>
      <c r="F198" s="129">
        <f t="shared" si="60"/>
        <v>3.00114887183423</v>
      </c>
      <c r="G198" s="129">
        <f t="shared" si="61"/>
        <v>195.524849</v>
      </c>
      <c r="H198" s="130">
        <v>4</v>
      </c>
      <c r="I198" s="130"/>
      <c r="J198" s="131" t="s">
        <v>256</v>
      </c>
      <c r="K198" s="129">
        <f t="shared" si="62"/>
        <v>195.524849</v>
      </c>
      <c r="L198" s="129">
        <f t="shared" si="63"/>
        <v>195.524849</v>
      </c>
      <c r="M198" s="128">
        <v>0</v>
      </c>
      <c r="N198" s="129">
        <f t="shared" si="64"/>
        <v>130.3</v>
      </c>
      <c r="O198" s="128">
        <v>195.524849</v>
      </c>
      <c r="P198" s="129">
        <f t="shared" si="65"/>
        <v>0</v>
      </c>
      <c r="Q198" s="129">
        <f t="shared" si="66"/>
        <v>195.524849</v>
      </c>
      <c r="R198" s="129">
        <f t="shared" si="67"/>
        <v>195.524849</v>
      </c>
      <c r="S198" s="132">
        <f t="shared" si="68"/>
        <v>0</v>
      </c>
      <c r="T198" s="128">
        <v>0</v>
      </c>
      <c r="U198" s="128">
        <v>0</v>
      </c>
      <c r="V198" s="128">
        <v>0</v>
      </c>
      <c r="W198" s="132"/>
      <c r="X198" s="134">
        <v>0</v>
      </c>
      <c r="Y198" s="134">
        <v>0</v>
      </c>
      <c r="Z198" s="129">
        <f t="shared" si="69"/>
        <v>0</v>
      </c>
      <c r="AA198" s="132">
        <f t="shared" si="70"/>
        <v>0</v>
      </c>
      <c r="AB198" s="134">
        <v>0</v>
      </c>
      <c r="AC198" s="134">
        <v>0</v>
      </c>
      <c r="AD198" s="128">
        <v>0</v>
      </c>
      <c r="AE198" s="128">
        <v>0</v>
      </c>
      <c r="AF198" s="128">
        <v>0</v>
      </c>
      <c r="AG198" s="128">
        <v>0</v>
      </c>
      <c r="AH198" s="132">
        <f t="shared" si="71"/>
        <v>0</v>
      </c>
      <c r="AI198" s="128">
        <v>0</v>
      </c>
      <c r="AJ198" s="134">
        <v>0</v>
      </c>
      <c r="AK198" s="134">
        <v>0</v>
      </c>
      <c r="AL198" s="129">
        <f t="shared" si="72"/>
        <v>65.15</v>
      </c>
      <c r="AM198" s="129">
        <f t="shared" si="73"/>
        <v>0</v>
      </c>
      <c r="AN198" s="129">
        <f t="shared" si="74"/>
        <v>0</v>
      </c>
      <c r="AO198" s="129">
        <f t="shared" si="75"/>
        <v>0</v>
      </c>
      <c r="AP198" s="129">
        <f t="shared" si="76"/>
        <v>0</v>
      </c>
      <c r="AQ198" s="129">
        <f t="shared" si="77"/>
        <v>0</v>
      </c>
      <c r="AR198" s="129">
        <f t="shared" si="78"/>
        <v>0</v>
      </c>
      <c r="AS198" s="129">
        <f t="shared" si="79"/>
        <v>0</v>
      </c>
      <c r="AT198" s="132">
        <v>0</v>
      </c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32"/>
      <c r="BK198" s="132" t="s">
        <v>102</v>
      </c>
    </row>
    <row r="199" ht="22.5" customHeight="1" spans="1:63">
      <c r="A199" s="126">
        <v>194</v>
      </c>
      <c r="B199" s="127" t="s">
        <v>218</v>
      </c>
      <c r="C199" s="127" t="s">
        <v>162</v>
      </c>
      <c r="D199" s="127" t="s">
        <v>115</v>
      </c>
      <c r="E199" s="134">
        <v>487.67</v>
      </c>
      <c r="F199" s="129">
        <f t="shared" si="60"/>
        <v>5.49735702626776</v>
      </c>
      <c r="G199" s="129">
        <f t="shared" si="61"/>
        <v>2680.896101</v>
      </c>
      <c r="H199" s="130">
        <v>4</v>
      </c>
      <c r="I199" s="130"/>
      <c r="J199" s="131" t="s">
        <v>256</v>
      </c>
      <c r="K199" s="129">
        <f t="shared" si="62"/>
        <v>2555.273202</v>
      </c>
      <c r="L199" s="129">
        <f t="shared" si="63"/>
        <v>2555.273202</v>
      </c>
      <c r="M199" s="128">
        <v>0</v>
      </c>
      <c r="N199" s="129">
        <f t="shared" si="64"/>
        <v>975.34</v>
      </c>
      <c r="O199" s="128">
        <v>2065.137129</v>
      </c>
      <c r="P199" s="129">
        <f t="shared" si="65"/>
        <v>0</v>
      </c>
      <c r="Q199" s="129">
        <f t="shared" si="66"/>
        <v>2065.137129</v>
      </c>
      <c r="R199" s="129">
        <f t="shared" si="67"/>
        <v>2555.273202</v>
      </c>
      <c r="S199" s="132">
        <f t="shared" si="68"/>
        <v>0</v>
      </c>
      <c r="T199" s="128">
        <v>0</v>
      </c>
      <c r="U199" s="128">
        <v>0</v>
      </c>
      <c r="V199" s="128">
        <v>0</v>
      </c>
      <c r="W199" s="132"/>
      <c r="X199" s="134">
        <v>490.136073</v>
      </c>
      <c r="Y199" s="134">
        <v>0</v>
      </c>
      <c r="Z199" s="129">
        <f t="shared" si="69"/>
        <v>0</v>
      </c>
      <c r="AA199" s="132">
        <f t="shared" si="70"/>
        <v>0</v>
      </c>
      <c r="AB199" s="134">
        <v>0</v>
      </c>
      <c r="AC199" s="134">
        <v>0</v>
      </c>
      <c r="AD199" s="128">
        <v>0</v>
      </c>
      <c r="AE199" s="128">
        <v>0</v>
      </c>
      <c r="AF199" s="128">
        <v>0</v>
      </c>
      <c r="AG199" s="128">
        <v>0</v>
      </c>
      <c r="AH199" s="132">
        <f t="shared" si="71"/>
        <v>125.622899</v>
      </c>
      <c r="AI199" s="128">
        <v>0</v>
      </c>
      <c r="AJ199" s="134">
        <v>0</v>
      </c>
      <c r="AK199" s="134">
        <v>125.622899</v>
      </c>
      <c r="AL199" s="129">
        <f t="shared" si="72"/>
        <v>487.67</v>
      </c>
      <c r="AM199" s="129">
        <f t="shared" si="73"/>
        <v>0</v>
      </c>
      <c r="AN199" s="129">
        <f t="shared" si="74"/>
        <v>0</v>
      </c>
      <c r="AO199" s="129">
        <f t="shared" si="75"/>
        <v>0</v>
      </c>
      <c r="AP199" s="129">
        <f t="shared" si="76"/>
        <v>0</v>
      </c>
      <c r="AQ199" s="129">
        <f t="shared" si="77"/>
        <v>0</v>
      </c>
      <c r="AR199" s="129">
        <f t="shared" si="78"/>
        <v>0</v>
      </c>
      <c r="AS199" s="129">
        <f t="shared" si="79"/>
        <v>0</v>
      </c>
      <c r="AT199" s="132">
        <v>0</v>
      </c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32"/>
      <c r="BK199" s="132" t="s">
        <v>102</v>
      </c>
    </row>
    <row r="200" ht="22.5" customHeight="1" spans="1:63">
      <c r="A200" s="126">
        <v>195</v>
      </c>
      <c r="B200" s="127" t="s">
        <v>392</v>
      </c>
      <c r="C200" s="127" t="s">
        <v>121</v>
      </c>
      <c r="D200" s="127" t="s">
        <v>483</v>
      </c>
      <c r="E200" s="134">
        <v>1606.12</v>
      </c>
      <c r="F200" s="129">
        <f t="shared" si="60"/>
        <v>12.175491665629</v>
      </c>
      <c r="G200" s="129">
        <f t="shared" si="61"/>
        <v>19555.300674</v>
      </c>
      <c r="H200" s="130">
        <v>4</v>
      </c>
      <c r="I200" s="130"/>
      <c r="J200" s="131" t="s">
        <v>256</v>
      </c>
      <c r="K200" s="129">
        <f t="shared" si="62"/>
        <v>15868.007981</v>
      </c>
      <c r="L200" s="129">
        <f t="shared" si="63"/>
        <v>15868.007981</v>
      </c>
      <c r="M200" s="128">
        <v>0</v>
      </c>
      <c r="N200" s="129">
        <f t="shared" si="64"/>
        <v>3212.24</v>
      </c>
      <c r="O200" s="128">
        <v>8543.948489</v>
      </c>
      <c r="P200" s="129">
        <f t="shared" si="65"/>
        <v>0</v>
      </c>
      <c r="Q200" s="129">
        <f t="shared" si="66"/>
        <v>8543.948489</v>
      </c>
      <c r="R200" s="129">
        <f t="shared" si="67"/>
        <v>15868.007981</v>
      </c>
      <c r="S200" s="132">
        <f t="shared" si="68"/>
        <v>0</v>
      </c>
      <c r="T200" s="128">
        <v>0</v>
      </c>
      <c r="U200" s="128">
        <v>0</v>
      </c>
      <c r="V200" s="128">
        <v>0</v>
      </c>
      <c r="W200" s="132"/>
      <c r="X200" s="134">
        <v>7251.120472</v>
      </c>
      <c r="Y200" s="134">
        <v>36.46951</v>
      </c>
      <c r="Z200" s="129">
        <f t="shared" si="69"/>
        <v>72.93902</v>
      </c>
      <c r="AA200" s="132">
        <f t="shared" si="70"/>
        <v>0</v>
      </c>
      <c r="AB200" s="134">
        <v>0</v>
      </c>
      <c r="AC200" s="134">
        <v>0</v>
      </c>
      <c r="AD200" s="128">
        <v>0</v>
      </c>
      <c r="AE200" s="128">
        <v>0</v>
      </c>
      <c r="AF200" s="128">
        <v>0</v>
      </c>
      <c r="AG200" s="128">
        <v>657.539776</v>
      </c>
      <c r="AH200" s="132">
        <f t="shared" si="71"/>
        <v>3029.752917</v>
      </c>
      <c r="AI200" s="128">
        <v>0</v>
      </c>
      <c r="AJ200" s="134">
        <v>0</v>
      </c>
      <c r="AK200" s="134">
        <v>3029.752917</v>
      </c>
      <c r="AL200" s="129">
        <f t="shared" si="72"/>
        <v>1606.12</v>
      </c>
      <c r="AM200" s="129">
        <f t="shared" si="73"/>
        <v>0</v>
      </c>
      <c r="AN200" s="129">
        <f t="shared" si="74"/>
        <v>0</v>
      </c>
      <c r="AO200" s="129">
        <f t="shared" si="75"/>
        <v>0</v>
      </c>
      <c r="AP200" s="129">
        <f t="shared" si="76"/>
        <v>0</v>
      </c>
      <c r="AQ200" s="129">
        <f t="shared" si="77"/>
        <v>0</v>
      </c>
      <c r="AR200" s="129">
        <f t="shared" si="78"/>
        <v>0</v>
      </c>
      <c r="AS200" s="129">
        <f t="shared" si="79"/>
        <v>4.28298666666667</v>
      </c>
      <c r="AT200" s="132">
        <v>0</v>
      </c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32"/>
      <c r="BK200" s="132" t="s">
        <v>102</v>
      </c>
    </row>
    <row r="201" ht="22.5" customHeight="1" spans="1:63">
      <c r="A201" s="126">
        <v>196</v>
      </c>
      <c r="B201" s="127" t="s">
        <v>484</v>
      </c>
      <c r="C201" s="127" t="s">
        <v>265</v>
      </c>
      <c r="D201" s="127" t="s">
        <v>392</v>
      </c>
      <c r="E201" s="134">
        <v>186.31</v>
      </c>
      <c r="F201" s="129">
        <f t="shared" si="60"/>
        <v>9.42996028661907</v>
      </c>
      <c r="G201" s="129">
        <f t="shared" si="61"/>
        <v>1756.895901</v>
      </c>
      <c r="H201" s="130">
        <v>4</v>
      </c>
      <c r="I201" s="130"/>
      <c r="J201" s="131" t="s">
        <v>256</v>
      </c>
      <c r="K201" s="129">
        <f t="shared" si="62"/>
        <v>1720.252356</v>
      </c>
      <c r="L201" s="129">
        <f t="shared" si="63"/>
        <v>1720.252356</v>
      </c>
      <c r="M201" s="128">
        <v>0</v>
      </c>
      <c r="N201" s="129">
        <f t="shared" si="64"/>
        <v>372.62</v>
      </c>
      <c r="O201" s="128">
        <v>782.770364</v>
      </c>
      <c r="P201" s="129">
        <f t="shared" si="65"/>
        <v>0</v>
      </c>
      <c r="Q201" s="129">
        <f t="shared" si="66"/>
        <v>782.770364</v>
      </c>
      <c r="R201" s="129">
        <f t="shared" si="67"/>
        <v>1720.252356</v>
      </c>
      <c r="S201" s="132">
        <f t="shared" si="68"/>
        <v>0</v>
      </c>
      <c r="T201" s="128">
        <v>0</v>
      </c>
      <c r="U201" s="128">
        <v>0</v>
      </c>
      <c r="V201" s="128">
        <v>0</v>
      </c>
      <c r="W201" s="132"/>
      <c r="X201" s="134">
        <v>937.481992</v>
      </c>
      <c r="Y201" s="134">
        <v>0</v>
      </c>
      <c r="Z201" s="129">
        <f t="shared" si="69"/>
        <v>0</v>
      </c>
      <c r="AA201" s="132">
        <f t="shared" si="70"/>
        <v>0</v>
      </c>
      <c r="AB201" s="134">
        <v>0</v>
      </c>
      <c r="AC201" s="134">
        <v>0</v>
      </c>
      <c r="AD201" s="128">
        <v>0</v>
      </c>
      <c r="AE201" s="128">
        <v>0</v>
      </c>
      <c r="AF201" s="128">
        <v>0</v>
      </c>
      <c r="AG201" s="128">
        <v>0</v>
      </c>
      <c r="AH201" s="132">
        <f t="shared" si="71"/>
        <v>36.643545</v>
      </c>
      <c r="AI201" s="128">
        <v>0</v>
      </c>
      <c r="AJ201" s="134">
        <v>0</v>
      </c>
      <c r="AK201" s="134">
        <v>36.643545</v>
      </c>
      <c r="AL201" s="129">
        <f t="shared" si="72"/>
        <v>186.31</v>
      </c>
      <c r="AM201" s="129">
        <f t="shared" si="73"/>
        <v>0</v>
      </c>
      <c r="AN201" s="129">
        <f t="shared" si="74"/>
        <v>0</v>
      </c>
      <c r="AO201" s="129">
        <f t="shared" si="75"/>
        <v>0</v>
      </c>
      <c r="AP201" s="129">
        <f t="shared" si="76"/>
        <v>0</v>
      </c>
      <c r="AQ201" s="129">
        <f t="shared" si="77"/>
        <v>0</v>
      </c>
      <c r="AR201" s="129">
        <f t="shared" si="78"/>
        <v>0</v>
      </c>
      <c r="AS201" s="129">
        <f t="shared" si="79"/>
        <v>0.496826666666667</v>
      </c>
      <c r="AT201" s="132">
        <v>0</v>
      </c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32"/>
      <c r="BK201" s="132" t="s">
        <v>102</v>
      </c>
    </row>
    <row r="202" ht="22.5" customHeight="1" spans="1:63">
      <c r="A202" s="126">
        <v>197</v>
      </c>
      <c r="B202" s="127" t="s">
        <v>485</v>
      </c>
      <c r="C202" s="127" t="s">
        <v>392</v>
      </c>
      <c r="D202" s="127" t="s">
        <v>486</v>
      </c>
      <c r="E202" s="134">
        <v>151.9</v>
      </c>
      <c r="F202" s="129">
        <f t="shared" si="60"/>
        <v>7.29300500329164</v>
      </c>
      <c r="G202" s="129">
        <f t="shared" si="61"/>
        <v>1107.80746</v>
      </c>
      <c r="H202" s="130">
        <v>4</v>
      </c>
      <c r="I202" s="130"/>
      <c r="J202" s="131" t="s">
        <v>256</v>
      </c>
      <c r="K202" s="129">
        <f t="shared" si="62"/>
        <v>1107.80746</v>
      </c>
      <c r="L202" s="129">
        <f t="shared" si="63"/>
        <v>1107.80746</v>
      </c>
      <c r="M202" s="128">
        <v>0</v>
      </c>
      <c r="N202" s="129">
        <f t="shared" si="64"/>
        <v>303.8</v>
      </c>
      <c r="O202" s="128">
        <v>828.143469</v>
      </c>
      <c r="P202" s="129">
        <f t="shared" si="65"/>
        <v>0</v>
      </c>
      <c r="Q202" s="129">
        <f t="shared" si="66"/>
        <v>828.143469</v>
      </c>
      <c r="R202" s="129">
        <f t="shared" si="67"/>
        <v>1107.80746</v>
      </c>
      <c r="S202" s="132">
        <f t="shared" si="68"/>
        <v>0</v>
      </c>
      <c r="T202" s="128">
        <v>0</v>
      </c>
      <c r="U202" s="128">
        <v>0</v>
      </c>
      <c r="V202" s="128">
        <v>0</v>
      </c>
      <c r="W202" s="132"/>
      <c r="X202" s="134">
        <v>279.663991</v>
      </c>
      <c r="Y202" s="134">
        <v>0</v>
      </c>
      <c r="Z202" s="129">
        <f t="shared" si="69"/>
        <v>0</v>
      </c>
      <c r="AA202" s="132">
        <f t="shared" si="70"/>
        <v>0</v>
      </c>
      <c r="AB202" s="134">
        <v>0</v>
      </c>
      <c r="AC202" s="134">
        <v>0</v>
      </c>
      <c r="AD202" s="128">
        <v>0</v>
      </c>
      <c r="AE202" s="128">
        <v>0</v>
      </c>
      <c r="AF202" s="128">
        <v>0</v>
      </c>
      <c r="AG202" s="128">
        <v>0</v>
      </c>
      <c r="AH202" s="132">
        <f t="shared" si="71"/>
        <v>0</v>
      </c>
      <c r="AI202" s="128">
        <v>0</v>
      </c>
      <c r="AJ202" s="134">
        <v>0</v>
      </c>
      <c r="AK202" s="134">
        <v>0</v>
      </c>
      <c r="AL202" s="129">
        <f t="shared" si="72"/>
        <v>151.9</v>
      </c>
      <c r="AM202" s="129">
        <f t="shared" si="73"/>
        <v>0</v>
      </c>
      <c r="AN202" s="129">
        <f t="shared" si="74"/>
        <v>0</v>
      </c>
      <c r="AO202" s="129">
        <f t="shared" si="75"/>
        <v>0</v>
      </c>
      <c r="AP202" s="129">
        <f t="shared" si="76"/>
        <v>0</v>
      </c>
      <c r="AQ202" s="129">
        <f t="shared" si="77"/>
        <v>0</v>
      </c>
      <c r="AR202" s="129">
        <f t="shared" si="78"/>
        <v>0</v>
      </c>
      <c r="AS202" s="129">
        <f t="shared" si="79"/>
        <v>0.405066666666667</v>
      </c>
      <c r="AT202" s="132">
        <v>0</v>
      </c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32"/>
      <c r="BK202" s="132" t="s">
        <v>102</v>
      </c>
    </row>
    <row r="203" ht="22.5" customHeight="1" spans="1:63">
      <c r="A203" s="126">
        <v>198</v>
      </c>
      <c r="B203" s="127" t="s">
        <v>487</v>
      </c>
      <c r="C203" s="127" t="s">
        <v>488</v>
      </c>
      <c r="D203" s="127" t="s">
        <v>308</v>
      </c>
      <c r="E203" s="134">
        <v>260.59</v>
      </c>
      <c r="F203" s="129">
        <f t="shared" ref="F203:F266" si="80">G203/E203</f>
        <v>10.1792639702214</v>
      </c>
      <c r="G203" s="129">
        <f t="shared" ref="G203:G266" si="81">O203+U203+X203+Z203+AF203+AG203+AH203</f>
        <v>2652.614398</v>
      </c>
      <c r="H203" s="130">
        <v>4</v>
      </c>
      <c r="I203" s="130"/>
      <c r="J203" s="131" t="s">
        <v>256</v>
      </c>
      <c r="K203" s="129">
        <f t="shared" ref="K203:K266" si="82">P203+Q203+U203+X203+Z203</f>
        <v>2652.614398</v>
      </c>
      <c r="L203" s="129">
        <f t="shared" ref="L203:L266" si="83">Q203+T203+X203+Z203</f>
        <v>2652.614398</v>
      </c>
      <c r="M203" s="128">
        <v>0</v>
      </c>
      <c r="N203" s="129">
        <f t="shared" ref="N203:N266" si="84">E203*IF(M203=4,4,IF(M203=6,6,2))</f>
        <v>521.18</v>
      </c>
      <c r="O203" s="128">
        <v>1972.27853</v>
      </c>
      <c r="P203" s="129">
        <f t="shared" ref="P203:P266" si="85">N203*3*IF(H203=4,0,1)</f>
        <v>0</v>
      </c>
      <c r="Q203" s="129">
        <f t="shared" ref="Q203:Q266" si="86">O203*IF(H203=4,1,0)</f>
        <v>1972.27853</v>
      </c>
      <c r="R203" s="129">
        <f t="shared" ref="R203:R266" si="87">Q203+T203+X203+Z203+AF203</f>
        <v>2652.614398</v>
      </c>
      <c r="S203" s="132">
        <f t="shared" ref="S203:S266" si="88">V203*3</f>
        <v>0</v>
      </c>
      <c r="T203" s="128">
        <v>0</v>
      </c>
      <c r="U203" s="128">
        <v>0</v>
      </c>
      <c r="V203" s="128">
        <v>0</v>
      </c>
      <c r="W203" s="132"/>
      <c r="X203" s="134">
        <v>680.335868</v>
      </c>
      <c r="Y203" s="134">
        <v>0</v>
      </c>
      <c r="Z203" s="129">
        <f t="shared" ref="Z203:Z266" si="89">Y203*2</f>
        <v>0</v>
      </c>
      <c r="AA203" s="132">
        <f t="shared" ref="AA203:AA266" si="90">AB203+AC203+AD203+AE203</f>
        <v>0</v>
      </c>
      <c r="AB203" s="134">
        <v>0</v>
      </c>
      <c r="AC203" s="134">
        <v>0</v>
      </c>
      <c r="AD203" s="128">
        <v>0</v>
      </c>
      <c r="AE203" s="128">
        <v>0</v>
      </c>
      <c r="AF203" s="128">
        <v>0</v>
      </c>
      <c r="AG203" s="128">
        <v>0</v>
      </c>
      <c r="AH203" s="132">
        <f t="shared" ref="AH203:AH266" si="91">AI203+AJ203+AK203</f>
        <v>0</v>
      </c>
      <c r="AI203" s="128">
        <v>0</v>
      </c>
      <c r="AJ203" s="134">
        <v>0</v>
      </c>
      <c r="AK203" s="134">
        <v>0</v>
      </c>
      <c r="AL203" s="129">
        <f t="shared" ref="AL203:AL266" si="92">E203</f>
        <v>260.59</v>
      </c>
      <c r="AM203" s="129">
        <f t="shared" ref="AM203:AM266" si="93">N203*IF(H203=1,0,IF(H203=2,0,IF(H203=3,1,IF(H203=4,0))))/1000</f>
        <v>0</v>
      </c>
      <c r="AN203" s="129">
        <f t="shared" ref="AN203:AN266" si="94">AM203/60</f>
        <v>0</v>
      </c>
      <c r="AO203" s="129">
        <f t="shared" ref="AO203:AO266" si="95">N203*IF(H203=1,2,IF(H203=2,2,IF(H203=3,1,IF(H203=4,0))))/1000</f>
        <v>0</v>
      </c>
      <c r="AP203" s="129">
        <f t="shared" ref="AP203:AP266" si="96">AO203/32</f>
        <v>0</v>
      </c>
      <c r="AQ203" s="129">
        <f t="shared" ref="AQ203:AQ266" si="97">N203/1000/2*IF(H203=1,3,IF(H203=2,3,IF(H203=3,2,IF(H203=4,0))))</f>
        <v>0</v>
      </c>
      <c r="AR203" s="129">
        <f t="shared" ref="AR203:AR266" si="98">AQ203/48</f>
        <v>0</v>
      </c>
      <c r="AS203" s="129">
        <f t="shared" ref="AS203:AS266" si="99">(E203*V203/1000*2+AL203*2*2/1000*IF(F203&gt;7,1,0))*2/3</f>
        <v>0.694906666666667</v>
      </c>
      <c r="AT203" s="132">
        <v>0</v>
      </c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32"/>
      <c r="BK203" s="132" t="s">
        <v>102</v>
      </c>
    </row>
    <row r="204" ht="22.5" customHeight="1" spans="1:63">
      <c r="A204" s="126">
        <v>199</v>
      </c>
      <c r="B204" s="127" t="s">
        <v>488</v>
      </c>
      <c r="C204" s="127" t="s">
        <v>326</v>
      </c>
      <c r="D204" s="127" t="s">
        <v>169</v>
      </c>
      <c r="E204" s="134">
        <v>321.25</v>
      </c>
      <c r="F204" s="129">
        <f t="shared" si="80"/>
        <v>6.00948264280156</v>
      </c>
      <c r="G204" s="129">
        <f t="shared" si="81"/>
        <v>1930.546299</v>
      </c>
      <c r="H204" s="130">
        <v>4</v>
      </c>
      <c r="I204" s="130"/>
      <c r="J204" s="131" t="s">
        <v>256</v>
      </c>
      <c r="K204" s="129">
        <f t="shared" si="82"/>
        <v>1930.546299</v>
      </c>
      <c r="L204" s="129">
        <f t="shared" si="83"/>
        <v>1930.546299</v>
      </c>
      <c r="M204" s="128">
        <v>0</v>
      </c>
      <c r="N204" s="129">
        <f t="shared" si="84"/>
        <v>642.5</v>
      </c>
      <c r="O204" s="128">
        <v>1686.130651</v>
      </c>
      <c r="P204" s="129">
        <f t="shared" si="85"/>
        <v>0</v>
      </c>
      <c r="Q204" s="129">
        <f t="shared" si="86"/>
        <v>1686.130651</v>
      </c>
      <c r="R204" s="129">
        <f t="shared" si="87"/>
        <v>1930.546299</v>
      </c>
      <c r="S204" s="132">
        <f t="shared" si="88"/>
        <v>0</v>
      </c>
      <c r="T204" s="128">
        <v>0</v>
      </c>
      <c r="U204" s="128">
        <v>0</v>
      </c>
      <c r="V204" s="128">
        <v>0</v>
      </c>
      <c r="W204" s="132"/>
      <c r="X204" s="134">
        <v>244.415648</v>
      </c>
      <c r="Y204" s="134">
        <v>0</v>
      </c>
      <c r="Z204" s="129">
        <f t="shared" si="89"/>
        <v>0</v>
      </c>
      <c r="AA204" s="132">
        <f t="shared" si="90"/>
        <v>0</v>
      </c>
      <c r="AB204" s="134">
        <v>0</v>
      </c>
      <c r="AC204" s="134">
        <v>0</v>
      </c>
      <c r="AD204" s="128">
        <v>0</v>
      </c>
      <c r="AE204" s="128">
        <v>0</v>
      </c>
      <c r="AF204" s="128">
        <v>0</v>
      </c>
      <c r="AG204" s="128">
        <v>0</v>
      </c>
      <c r="AH204" s="132">
        <f t="shared" si="91"/>
        <v>0</v>
      </c>
      <c r="AI204" s="128">
        <v>0</v>
      </c>
      <c r="AJ204" s="134">
        <v>0</v>
      </c>
      <c r="AK204" s="134">
        <v>0</v>
      </c>
      <c r="AL204" s="129">
        <f t="shared" si="92"/>
        <v>321.25</v>
      </c>
      <c r="AM204" s="129">
        <f t="shared" si="93"/>
        <v>0</v>
      </c>
      <c r="AN204" s="129">
        <f t="shared" si="94"/>
        <v>0</v>
      </c>
      <c r="AO204" s="129">
        <f t="shared" si="95"/>
        <v>0</v>
      </c>
      <c r="AP204" s="129">
        <f t="shared" si="96"/>
        <v>0</v>
      </c>
      <c r="AQ204" s="129">
        <f t="shared" si="97"/>
        <v>0</v>
      </c>
      <c r="AR204" s="129">
        <f t="shared" si="98"/>
        <v>0</v>
      </c>
      <c r="AS204" s="129">
        <f t="shared" si="99"/>
        <v>0</v>
      </c>
      <c r="AT204" s="132">
        <v>0</v>
      </c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32"/>
      <c r="BK204" s="132" t="s">
        <v>102</v>
      </c>
    </row>
    <row r="205" ht="22.5" customHeight="1" spans="1:63">
      <c r="A205" s="126">
        <v>200</v>
      </c>
      <c r="B205" s="127" t="s">
        <v>489</v>
      </c>
      <c r="C205" s="127" t="s">
        <v>490</v>
      </c>
      <c r="D205" s="127" t="s">
        <v>163</v>
      </c>
      <c r="E205" s="134">
        <v>765.09</v>
      </c>
      <c r="F205" s="129">
        <f t="shared" si="80"/>
        <v>13.9897987975271</v>
      </c>
      <c r="G205" s="129">
        <f t="shared" si="81"/>
        <v>10703.455162</v>
      </c>
      <c r="H205" s="130">
        <v>4</v>
      </c>
      <c r="I205" s="130"/>
      <c r="J205" s="131" t="s">
        <v>256</v>
      </c>
      <c r="K205" s="129">
        <f t="shared" si="82"/>
        <v>5283.684867</v>
      </c>
      <c r="L205" s="129">
        <f t="shared" si="83"/>
        <v>5283.684867</v>
      </c>
      <c r="M205" s="128">
        <v>0</v>
      </c>
      <c r="N205" s="129">
        <f t="shared" si="84"/>
        <v>1530.18</v>
      </c>
      <c r="O205" s="128">
        <v>4545.779314</v>
      </c>
      <c r="P205" s="129">
        <f t="shared" si="85"/>
        <v>0</v>
      </c>
      <c r="Q205" s="129">
        <f t="shared" si="86"/>
        <v>4545.779314</v>
      </c>
      <c r="R205" s="129">
        <f t="shared" si="87"/>
        <v>5283.684867</v>
      </c>
      <c r="S205" s="132">
        <f t="shared" si="88"/>
        <v>0</v>
      </c>
      <c r="T205" s="128">
        <v>0</v>
      </c>
      <c r="U205" s="128">
        <v>0</v>
      </c>
      <c r="V205" s="128">
        <v>0</v>
      </c>
      <c r="W205" s="132"/>
      <c r="X205" s="134">
        <v>737.905553</v>
      </c>
      <c r="Y205" s="134">
        <v>0</v>
      </c>
      <c r="Z205" s="129">
        <f t="shared" si="89"/>
        <v>0</v>
      </c>
      <c r="AA205" s="132">
        <f t="shared" si="90"/>
        <v>0</v>
      </c>
      <c r="AB205" s="134">
        <v>0</v>
      </c>
      <c r="AC205" s="134">
        <v>0</v>
      </c>
      <c r="AD205" s="128">
        <v>0</v>
      </c>
      <c r="AE205" s="128">
        <v>0</v>
      </c>
      <c r="AF205" s="128">
        <v>0</v>
      </c>
      <c r="AG205" s="128">
        <v>1146.623127</v>
      </c>
      <c r="AH205" s="132">
        <f t="shared" si="91"/>
        <v>4273.147168</v>
      </c>
      <c r="AI205" s="128">
        <v>0</v>
      </c>
      <c r="AJ205" s="134">
        <v>0</v>
      </c>
      <c r="AK205" s="134">
        <v>4273.147168</v>
      </c>
      <c r="AL205" s="129">
        <f t="shared" si="92"/>
        <v>765.09</v>
      </c>
      <c r="AM205" s="129">
        <f t="shared" si="93"/>
        <v>0</v>
      </c>
      <c r="AN205" s="129">
        <f t="shared" si="94"/>
        <v>0</v>
      </c>
      <c r="AO205" s="129">
        <f t="shared" si="95"/>
        <v>0</v>
      </c>
      <c r="AP205" s="129">
        <f t="shared" si="96"/>
        <v>0</v>
      </c>
      <c r="AQ205" s="129">
        <f t="shared" si="97"/>
        <v>0</v>
      </c>
      <c r="AR205" s="129">
        <f t="shared" si="98"/>
        <v>0</v>
      </c>
      <c r="AS205" s="129">
        <f t="shared" si="99"/>
        <v>2.04024</v>
      </c>
      <c r="AT205" s="132">
        <v>0</v>
      </c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32"/>
      <c r="BK205" s="132" t="s">
        <v>102</v>
      </c>
    </row>
    <row r="206" ht="22.5" customHeight="1" spans="1:63">
      <c r="A206" s="126">
        <v>201</v>
      </c>
      <c r="B206" s="127" t="s">
        <v>491</v>
      </c>
      <c r="C206" s="127" t="s">
        <v>489</v>
      </c>
      <c r="D206" s="127" t="s">
        <v>492</v>
      </c>
      <c r="E206" s="134">
        <v>79.08</v>
      </c>
      <c r="F206" s="129">
        <f t="shared" si="80"/>
        <v>11.0093800961052</v>
      </c>
      <c r="G206" s="129">
        <f t="shared" si="81"/>
        <v>870.621778</v>
      </c>
      <c r="H206" s="130">
        <v>4</v>
      </c>
      <c r="I206" s="130"/>
      <c r="J206" s="131" t="s">
        <v>256</v>
      </c>
      <c r="K206" s="129">
        <f t="shared" si="82"/>
        <v>502.510034</v>
      </c>
      <c r="L206" s="129">
        <f t="shared" si="83"/>
        <v>502.510034</v>
      </c>
      <c r="M206" s="128">
        <v>0</v>
      </c>
      <c r="N206" s="129">
        <f t="shared" si="84"/>
        <v>158.16</v>
      </c>
      <c r="O206" s="128">
        <v>425.875494</v>
      </c>
      <c r="P206" s="129">
        <f t="shared" si="85"/>
        <v>0</v>
      </c>
      <c r="Q206" s="129">
        <f t="shared" si="86"/>
        <v>425.875494</v>
      </c>
      <c r="R206" s="129">
        <f t="shared" si="87"/>
        <v>502.510034</v>
      </c>
      <c r="S206" s="132">
        <f t="shared" si="88"/>
        <v>0</v>
      </c>
      <c r="T206" s="128">
        <v>0</v>
      </c>
      <c r="U206" s="128">
        <v>0</v>
      </c>
      <c r="V206" s="128">
        <v>0</v>
      </c>
      <c r="W206" s="132"/>
      <c r="X206" s="134">
        <v>76.63454</v>
      </c>
      <c r="Y206" s="134">
        <v>0</v>
      </c>
      <c r="Z206" s="129">
        <f t="shared" si="89"/>
        <v>0</v>
      </c>
      <c r="AA206" s="132">
        <f t="shared" si="90"/>
        <v>0</v>
      </c>
      <c r="AB206" s="134">
        <v>0</v>
      </c>
      <c r="AC206" s="134">
        <v>0</v>
      </c>
      <c r="AD206" s="128">
        <v>0</v>
      </c>
      <c r="AE206" s="128">
        <v>0</v>
      </c>
      <c r="AF206" s="128">
        <v>0</v>
      </c>
      <c r="AG206" s="128">
        <v>27.35696</v>
      </c>
      <c r="AH206" s="132">
        <f t="shared" si="91"/>
        <v>340.754784</v>
      </c>
      <c r="AI206" s="128">
        <v>0</v>
      </c>
      <c r="AJ206" s="134">
        <v>0</v>
      </c>
      <c r="AK206" s="134">
        <v>340.754784</v>
      </c>
      <c r="AL206" s="129">
        <f t="shared" si="92"/>
        <v>79.08</v>
      </c>
      <c r="AM206" s="129">
        <f t="shared" si="93"/>
        <v>0</v>
      </c>
      <c r="AN206" s="129">
        <f t="shared" si="94"/>
        <v>0</v>
      </c>
      <c r="AO206" s="129">
        <f t="shared" si="95"/>
        <v>0</v>
      </c>
      <c r="AP206" s="129">
        <f t="shared" si="96"/>
        <v>0</v>
      </c>
      <c r="AQ206" s="129">
        <f t="shared" si="97"/>
        <v>0</v>
      </c>
      <c r="AR206" s="129">
        <f t="shared" si="98"/>
        <v>0</v>
      </c>
      <c r="AS206" s="129">
        <f t="shared" si="99"/>
        <v>0.21088</v>
      </c>
      <c r="AT206" s="132">
        <v>0</v>
      </c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32"/>
      <c r="BK206" s="132" t="s">
        <v>102</v>
      </c>
    </row>
    <row r="207" ht="22.5" customHeight="1" spans="1:63">
      <c r="A207" s="126">
        <v>202</v>
      </c>
      <c r="B207" s="127" t="s">
        <v>493</v>
      </c>
      <c r="C207" s="127" t="s">
        <v>489</v>
      </c>
      <c r="D207" s="127" t="s">
        <v>492</v>
      </c>
      <c r="E207" s="134">
        <v>59.38</v>
      </c>
      <c r="F207" s="129">
        <f t="shared" si="80"/>
        <v>9.94728718423712</v>
      </c>
      <c r="G207" s="129">
        <f t="shared" si="81"/>
        <v>590.669913</v>
      </c>
      <c r="H207" s="130">
        <v>4</v>
      </c>
      <c r="I207" s="130"/>
      <c r="J207" s="131" t="s">
        <v>256</v>
      </c>
      <c r="K207" s="129">
        <f t="shared" si="82"/>
        <v>399.590176</v>
      </c>
      <c r="L207" s="129">
        <f t="shared" si="83"/>
        <v>399.590176</v>
      </c>
      <c r="M207" s="128">
        <v>0</v>
      </c>
      <c r="N207" s="129">
        <f t="shared" si="84"/>
        <v>118.76</v>
      </c>
      <c r="O207" s="128">
        <v>330.885654</v>
      </c>
      <c r="P207" s="129">
        <f t="shared" si="85"/>
        <v>0</v>
      </c>
      <c r="Q207" s="129">
        <f t="shared" si="86"/>
        <v>330.885654</v>
      </c>
      <c r="R207" s="129">
        <f t="shared" si="87"/>
        <v>399.590176</v>
      </c>
      <c r="S207" s="132">
        <f t="shared" si="88"/>
        <v>0</v>
      </c>
      <c r="T207" s="128">
        <v>0</v>
      </c>
      <c r="U207" s="128">
        <v>0</v>
      </c>
      <c r="V207" s="128">
        <v>0</v>
      </c>
      <c r="W207" s="132"/>
      <c r="X207" s="134">
        <v>68.704522</v>
      </c>
      <c r="Y207" s="134">
        <v>0</v>
      </c>
      <c r="Z207" s="129">
        <f t="shared" si="89"/>
        <v>0</v>
      </c>
      <c r="AA207" s="132">
        <f t="shared" si="90"/>
        <v>0</v>
      </c>
      <c r="AB207" s="134">
        <v>0</v>
      </c>
      <c r="AC207" s="134">
        <v>0</v>
      </c>
      <c r="AD207" s="128">
        <v>0</v>
      </c>
      <c r="AE207" s="128">
        <v>0</v>
      </c>
      <c r="AF207" s="128">
        <v>0</v>
      </c>
      <c r="AG207" s="128">
        <v>0</v>
      </c>
      <c r="AH207" s="132">
        <f t="shared" si="91"/>
        <v>191.079737</v>
      </c>
      <c r="AI207" s="128">
        <v>0</v>
      </c>
      <c r="AJ207" s="134">
        <v>0</v>
      </c>
      <c r="AK207" s="134">
        <v>191.079737</v>
      </c>
      <c r="AL207" s="129">
        <f t="shared" si="92"/>
        <v>59.38</v>
      </c>
      <c r="AM207" s="129">
        <f t="shared" si="93"/>
        <v>0</v>
      </c>
      <c r="AN207" s="129">
        <f t="shared" si="94"/>
        <v>0</v>
      </c>
      <c r="AO207" s="129">
        <f t="shared" si="95"/>
        <v>0</v>
      </c>
      <c r="AP207" s="129">
        <f t="shared" si="96"/>
        <v>0</v>
      </c>
      <c r="AQ207" s="129">
        <f t="shared" si="97"/>
        <v>0</v>
      </c>
      <c r="AR207" s="129">
        <f t="shared" si="98"/>
        <v>0</v>
      </c>
      <c r="AS207" s="129">
        <f t="shared" si="99"/>
        <v>0.158346666666667</v>
      </c>
      <c r="AT207" s="132">
        <v>0</v>
      </c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32"/>
      <c r="BK207" s="132" t="s">
        <v>102</v>
      </c>
    </row>
    <row r="208" ht="22.5" customHeight="1" spans="1:63">
      <c r="A208" s="126">
        <v>203</v>
      </c>
      <c r="B208" s="127" t="s">
        <v>494</v>
      </c>
      <c r="C208" s="127" t="s">
        <v>489</v>
      </c>
      <c r="D208" s="127" t="s">
        <v>300</v>
      </c>
      <c r="E208" s="134">
        <v>117.78</v>
      </c>
      <c r="F208" s="129">
        <f t="shared" si="80"/>
        <v>14.3511523093904</v>
      </c>
      <c r="G208" s="129">
        <f t="shared" si="81"/>
        <v>1690.278719</v>
      </c>
      <c r="H208" s="130">
        <v>4</v>
      </c>
      <c r="I208" s="130"/>
      <c r="J208" s="131" t="s">
        <v>256</v>
      </c>
      <c r="K208" s="129">
        <f t="shared" si="82"/>
        <v>1616.659394</v>
      </c>
      <c r="L208" s="129">
        <f t="shared" si="83"/>
        <v>1616.659394</v>
      </c>
      <c r="M208" s="128">
        <v>0</v>
      </c>
      <c r="N208" s="129">
        <f t="shared" si="84"/>
        <v>235.56</v>
      </c>
      <c r="O208" s="128">
        <v>642.737733</v>
      </c>
      <c r="P208" s="129">
        <f t="shared" si="85"/>
        <v>0</v>
      </c>
      <c r="Q208" s="129">
        <f t="shared" si="86"/>
        <v>642.737733</v>
      </c>
      <c r="R208" s="129">
        <f t="shared" si="87"/>
        <v>1616.659394</v>
      </c>
      <c r="S208" s="132">
        <f t="shared" si="88"/>
        <v>0</v>
      </c>
      <c r="T208" s="128">
        <v>0</v>
      </c>
      <c r="U208" s="128">
        <v>0</v>
      </c>
      <c r="V208" s="128">
        <v>0</v>
      </c>
      <c r="W208" s="132"/>
      <c r="X208" s="134">
        <v>973.921661</v>
      </c>
      <c r="Y208" s="134">
        <v>0</v>
      </c>
      <c r="Z208" s="129">
        <f t="shared" si="89"/>
        <v>0</v>
      </c>
      <c r="AA208" s="132">
        <f t="shared" si="90"/>
        <v>0</v>
      </c>
      <c r="AB208" s="134">
        <v>0</v>
      </c>
      <c r="AC208" s="134">
        <v>0</v>
      </c>
      <c r="AD208" s="128">
        <v>0</v>
      </c>
      <c r="AE208" s="128">
        <v>0</v>
      </c>
      <c r="AF208" s="128">
        <v>0</v>
      </c>
      <c r="AG208" s="128">
        <v>0</v>
      </c>
      <c r="AH208" s="132">
        <f t="shared" si="91"/>
        <v>73.619325</v>
      </c>
      <c r="AI208" s="128">
        <v>0</v>
      </c>
      <c r="AJ208" s="134">
        <v>0</v>
      </c>
      <c r="AK208" s="134">
        <v>73.619325</v>
      </c>
      <c r="AL208" s="129">
        <f t="shared" si="92"/>
        <v>117.78</v>
      </c>
      <c r="AM208" s="129">
        <f t="shared" si="93"/>
        <v>0</v>
      </c>
      <c r="AN208" s="129">
        <f t="shared" si="94"/>
        <v>0</v>
      </c>
      <c r="AO208" s="129">
        <f t="shared" si="95"/>
        <v>0</v>
      </c>
      <c r="AP208" s="129">
        <f t="shared" si="96"/>
        <v>0</v>
      </c>
      <c r="AQ208" s="129">
        <f t="shared" si="97"/>
        <v>0</v>
      </c>
      <c r="AR208" s="129">
        <f t="shared" si="98"/>
        <v>0</v>
      </c>
      <c r="AS208" s="129">
        <f t="shared" si="99"/>
        <v>0.31408</v>
      </c>
      <c r="AT208" s="132">
        <v>0</v>
      </c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32"/>
      <c r="BK208" s="132" t="s">
        <v>102</v>
      </c>
    </row>
    <row r="209" ht="22.5" customHeight="1" spans="1:63">
      <c r="A209" s="126">
        <v>204</v>
      </c>
      <c r="B209" s="127" t="s">
        <v>494</v>
      </c>
      <c r="C209" s="127" t="s">
        <v>495</v>
      </c>
      <c r="D209" s="127" t="s">
        <v>489</v>
      </c>
      <c r="E209" s="134">
        <v>103.09</v>
      </c>
      <c r="F209" s="129">
        <f t="shared" si="80"/>
        <v>13.2808915025706</v>
      </c>
      <c r="G209" s="129">
        <f t="shared" si="81"/>
        <v>1369.127105</v>
      </c>
      <c r="H209" s="130">
        <v>4</v>
      </c>
      <c r="I209" s="130"/>
      <c r="J209" s="131" t="s">
        <v>256</v>
      </c>
      <c r="K209" s="129">
        <f t="shared" si="82"/>
        <v>1369.127105</v>
      </c>
      <c r="L209" s="129">
        <f t="shared" si="83"/>
        <v>1369.127105</v>
      </c>
      <c r="M209" s="128">
        <v>0</v>
      </c>
      <c r="N209" s="129">
        <f t="shared" si="84"/>
        <v>206.18</v>
      </c>
      <c r="O209" s="128">
        <v>409.444241</v>
      </c>
      <c r="P209" s="129">
        <f t="shared" si="85"/>
        <v>0</v>
      </c>
      <c r="Q209" s="129">
        <f t="shared" si="86"/>
        <v>409.444241</v>
      </c>
      <c r="R209" s="129">
        <f t="shared" si="87"/>
        <v>1369.127105</v>
      </c>
      <c r="S209" s="132">
        <f t="shared" si="88"/>
        <v>0</v>
      </c>
      <c r="T209" s="128">
        <v>0</v>
      </c>
      <c r="U209" s="128">
        <v>0</v>
      </c>
      <c r="V209" s="128">
        <v>0</v>
      </c>
      <c r="W209" s="132"/>
      <c r="X209" s="134">
        <v>959.682864</v>
      </c>
      <c r="Y209" s="134">
        <v>0</v>
      </c>
      <c r="Z209" s="129">
        <f t="shared" si="89"/>
        <v>0</v>
      </c>
      <c r="AA209" s="132">
        <f t="shared" si="90"/>
        <v>0</v>
      </c>
      <c r="AB209" s="134">
        <v>0</v>
      </c>
      <c r="AC209" s="134">
        <v>0</v>
      </c>
      <c r="AD209" s="128">
        <v>0</v>
      </c>
      <c r="AE209" s="128">
        <v>0</v>
      </c>
      <c r="AF209" s="128">
        <v>0</v>
      </c>
      <c r="AG209" s="128">
        <v>0</v>
      </c>
      <c r="AH209" s="132">
        <f t="shared" si="91"/>
        <v>0</v>
      </c>
      <c r="AI209" s="128">
        <v>0</v>
      </c>
      <c r="AJ209" s="134">
        <v>0</v>
      </c>
      <c r="AK209" s="134">
        <v>0</v>
      </c>
      <c r="AL209" s="129">
        <f t="shared" si="92"/>
        <v>103.09</v>
      </c>
      <c r="AM209" s="129">
        <f t="shared" si="93"/>
        <v>0</v>
      </c>
      <c r="AN209" s="129">
        <f t="shared" si="94"/>
        <v>0</v>
      </c>
      <c r="AO209" s="129">
        <f t="shared" si="95"/>
        <v>0</v>
      </c>
      <c r="AP209" s="129">
        <f t="shared" si="96"/>
        <v>0</v>
      </c>
      <c r="AQ209" s="129">
        <f t="shared" si="97"/>
        <v>0</v>
      </c>
      <c r="AR209" s="129">
        <f t="shared" si="98"/>
        <v>0</v>
      </c>
      <c r="AS209" s="129">
        <f t="shared" si="99"/>
        <v>0.274906666666667</v>
      </c>
      <c r="AT209" s="132">
        <v>0</v>
      </c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32"/>
      <c r="BK209" s="132" t="s">
        <v>102</v>
      </c>
    </row>
    <row r="210" ht="22.5" customHeight="1" spans="1:63">
      <c r="A210" s="126">
        <v>205</v>
      </c>
      <c r="B210" s="127" t="s">
        <v>496</v>
      </c>
      <c r="C210" s="127" t="s">
        <v>494</v>
      </c>
      <c r="D210" s="127" t="s">
        <v>497</v>
      </c>
      <c r="E210" s="134">
        <v>115.04</v>
      </c>
      <c r="F210" s="129">
        <f t="shared" si="80"/>
        <v>7.27895957058414</v>
      </c>
      <c r="G210" s="129">
        <f t="shared" si="81"/>
        <v>837.371509</v>
      </c>
      <c r="H210" s="130">
        <v>4</v>
      </c>
      <c r="I210" s="130"/>
      <c r="J210" s="131" t="s">
        <v>256</v>
      </c>
      <c r="K210" s="129">
        <f t="shared" si="82"/>
        <v>561.692293</v>
      </c>
      <c r="L210" s="129">
        <f t="shared" si="83"/>
        <v>561.692293</v>
      </c>
      <c r="M210" s="128">
        <v>0</v>
      </c>
      <c r="N210" s="129">
        <f t="shared" si="84"/>
        <v>230.08</v>
      </c>
      <c r="O210" s="128">
        <v>0</v>
      </c>
      <c r="P210" s="129">
        <f t="shared" si="85"/>
        <v>0</v>
      </c>
      <c r="Q210" s="129">
        <f t="shared" si="86"/>
        <v>0</v>
      </c>
      <c r="R210" s="129">
        <f t="shared" si="87"/>
        <v>561.692293</v>
      </c>
      <c r="S210" s="132">
        <f t="shared" si="88"/>
        <v>0</v>
      </c>
      <c r="T210" s="128">
        <v>0</v>
      </c>
      <c r="U210" s="128">
        <v>0</v>
      </c>
      <c r="V210" s="128">
        <v>0</v>
      </c>
      <c r="W210" s="132"/>
      <c r="X210" s="134">
        <v>561.692293</v>
      </c>
      <c r="Y210" s="134">
        <v>0</v>
      </c>
      <c r="Z210" s="129">
        <f t="shared" si="89"/>
        <v>0</v>
      </c>
      <c r="AA210" s="132">
        <f t="shared" si="90"/>
        <v>0</v>
      </c>
      <c r="AB210" s="134">
        <v>0</v>
      </c>
      <c r="AC210" s="134">
        <v>0</v>
      </c>
      <c r="AD210" s="128">
        <v>0</v>
      </c>
      <c r="AE210" s="128">
        <v>0</v>
      </c>
      <c r="AF210" s="128">
        <v>0</v>
      </c>
      <c r="AG210" s="128">
        <v>0</v>
      </c>
      <c r="AH210" s="132">
        <f t="shared" si="91"/>
        <v>275.679216</v>
      </c>
      <c r="AI210" s="128">
        <v>0</v>
      </c>
      <c r="AJ210" s="134">
        <v>0</v>
      </c>
      <c r="AK210" s="134">
        <v>275.679216</v>
      </c>
      <c r="AL210" s="129">
        <f t="shared" si="92"/>
        <v>115.04</v>
      </c>
      <c r="AM210" s="129">
        <f t="shared" si="93"/>
        <v>0</v>
      </c>
      <c r="AN210" s="129">
        <f t="shared" si="94"/>
        <v>0</v>
      </c>
      <c r="AO210" s="129">
        <f t="shared" si="95"/>
        <v>0</v>
      </c>
      <c r="AP210" s="129">
        <f t="shared" si="96"/>
        <v>0</v>
      </c>
      <c r="AQ210" s="129">
        <f t="shared" si="97"/>
        <v>0</v>
      </c>
      <c r="AR210" s="129">
        <f t="shared" si="98"/>
        <v>0</v>
      </c>
      <c r="AS210" s="129">
        <f t="shared" si="99"/>
        <v>0.306773333333333</v>
      </c>
      <c r="AT210" s="132">
        <v>0</v>
      </c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32"/>
      <c r="BK210" s="132" t="s">
        <v>102</v>
      </c>
    </row>
    <row r="211" ht="22.5" customHeight="1" spans="1:63">
      <c r="A211" s="126">
        <v>206</v>
      </c>
      <c r="B211" s="127" t="s">
        <v>497</v>
      </c>
      <c r="C211" s="127" t="s">
        <v>489</v>
      </c>
      <c r="D211" s="127" t="s">
        <v>168</v>
      </c>
      <c r="E211" s="134">
        <v>176.76</v>
      </c>
      <c r="F211" s="129">
        <f t="shared" si="80"/>
        <v>15.0343828581127</v>
      </c>
      <c r="G211" s="129">
        <f t="shared" si="81"/>
        <v>2657.477514</v>
      </c>
      <c r="H211" s="130">
        <v>4</v>
      </c>
      <c r="I211" s="130"/>
      <c r="J211" s="131" t="s">
        <v>256</v>
      </c>
      <c r="K211" s="129">
        <f t="shared" si="82"/>
        <v>2414.832721</v>
      </c>
      <c r="L211" s="129">
        <f t="shared" si="83"/>
        <v>2414.832721</v>
      </c>
      <c r="M211" s="128">
        <v>0</v>
      </c>
      <c r="N211" s="129">
        <f t="shared" si="84"/>
        <v>353.52</v>
      </c>
      <c r="O211" s="128">
        <v>1339.013382</v>
      </c>
      <c r="P211" s="129">
        <f t="shared" si="85"/>
        <v>0</v>
      </c>
      <c r="Q211" s="129">
        <f t="shared" si="86"/>
        <v>1339.013382</v>
      </c>
      <c r="R211" s="129">
        <f t="shared" si="87"/>
        <v>2414.832721</v>
      </c>
      <c r="S211" s="132">
        <f t="shared" si="88"/>
        <v>0</v>
      </c>
      <c r="T211" s="128">
        <v>0</v>
      </c>
      <c r="U211" s="128">
        <v>0</v>
      </c>
      <c r="V211" s="128">
        <v>0</v>
      </c>
      <c r="W211" s="132"/>
      <c r="X211" s="134">
        <v>1075.819339</v>
      </c>
      <c r="Y211" s="134">
        <v>0</v>
      </c>
      <c r="Z211" s="129">
        <f t="shared" si="89"/>
        <v>0</v>
      </c>
      <c r="AA211" s="132">
        <f t="shared" si="90"/>
        <v>0</v>
      </c>
      <c r="AB211" s="134">
        <v>0</v>
      </c>
      <c r="AC211" s="134">
        <v>0</v>
      </c>
      <c r="AD211" s="128">
        <v>0</v>
      </c>
      <c r="AE211" s="128">
        <v>0</v>
      </c>
      <c r="AF211" s="128">
        <v>0</v>
      </c>
      <c r="AG211" s="128">
        <v>0</v>
      </c>
      <c r="AH211" s="132">
        <f t="shared" si="91"/>
        <v>242.644793</v>
      </c>
      <c r="AI211" s="128">
        <v>0</v>
      </c>
      <c r="AJ211" s="134">
        <v>0</v>
      </c>
      <c r="AK211" s="134">
        <v>242.644793</v>
      </c>
      <c r="AL211" s="129">
        <f t="shared" si="92"/>
        <v>176.76</v>
      </c>
      <c r="AM211" s="129">
        <f t="shared" si="93"/>
        <v>0</v>
      </c>
      <c r="AN211" s="129">
        <f t="shared" si="94"/>
        <v>0</v>
      </c>
      <c r="AO211" s="129">
        <f t="shared" si="95"/>
        <v>0</v>
      </c>
      <c r="AP211" s="129">
        <f t="shared" si="96"/>
        <v>0</v>
      </c>
      <c r="AQ211" s="129">
        <f t="shared" si="97"/>
        <v>0</v>
      </c>
      <c r="AR211" s="129">
        <f t="shared" si="98"/>
        <v>0</v>
      </c>
      <c r="AS211" s="129">
        <f t="shared" si="99"/>
        <v>0.47136</v>
      </c>
      <c r="AT211" s="132">
        <v>0</v>
      </c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32"/>
      <c r="BK211" s="132" t="s">
        <v>102</v>
      </c>
    </row>
    <row r="212" ht="22.5" customHeight="1" spans="1:63">
      <c r="A212" s="126">
        <v>207</v>
      </c>
      <c r="B212" s="127" t="s">
        <v>497</v>
      </c>
      <c r="C212" s="127" t="s">
        <v>495</v>
      </c>
      <c r="D212" s="127" t="s">
        <v>489</v>
      </c>
      <c r="E212" s="134">
        <v>99.44</v>
      </c>
      <c r="F212" s="129">
        <f t="shared" si="80"/>
        <v>17.1995661504425</v>
      </c>
      <c r="G212" s="129">
        <f t="shared" si="81"/>
        <v>1710.324858</v>
      </c>
      <c r="H212" s="130">
        <v>4</v>
      </c>
      <c r="I212" s="130"/>
      <c r="J212" s="131" t="s">
        <v>256</v>
      </c>
      <c r="K212" s="129">
        <f t="shared" si="82"/>
        <v>1181.787884</v>
      </c>
      <c r="L212" s="129">
        <f t="shared" si="83"/>
        <v>1181.787884</v>
      </c>
      <c r="M212" s="128">
        <v>0</v>
      </c>
      <c r="N212" s="129">
        <f t="shared" si="84"/>
        <v>198.88</v>
      </c>
      <c r="O212" s="128">
        <v>729.468293</v>
      </c>
      <c r="P212" s="129">
        <f t="shared" si="85"/>
        <v>0</v>
      </c>
      <c r="Q212" s="129">
        <f t="shared" si="86"/>
        <v>729.468293</v>
      </c>
      <c r="R212" s="129">
        <f t="shared" si="87"/>
        <v>1181.787884</v>
      </c>
      <c r="S212" s="132">
        <f t="shared" si="88"/>
        <v>0</v>
      </c>
      <c r="T212" s="128">
        <v>0</v>
      </c>
      <c r="U212" s="128">
        <v>0</v>
      </c>
      <c r="V212" s="128">
        <v>0</v>
      </c>
      <c r="W212" s="132"/>
      <c r="X212" s="134">
        <v>452.319591</v>
      </c>
      <c r="Y212" s="134">
        <v>0</v>
      </c>
      <c r="Z212" s="129">
        <f t="shared" si="89"/>
        <v>0</v>
      </c>
      <c r="AA212" s="132">
        <f t="shared" si="90"/>
        <v>0</v>
      </c>
      <c r="AB212" s="134">
        <v>0</v>
      </c>
      <c r="AC212" s="134">
        <v>0</v>
      </c>
      <c r="AD212" s="128">
        <v>0</v>
      </c>
      <c r="AE212" s="128">
        <v>0</v>
      </c>
      <c r="AF212" s="128">
        <v>0</v>
      </c>
      <c r="AG212" s="128">
        <v>0</v>
      </c>
      <c r="AH212" s="132">
        <f t="shared" si="91"/>
        <v>528.536974</v>
      </c>
      <c r="AI212" s="128">
        <v>0</v>
      </c>
      <c r="AJ212" s="134">
        <v>0</v>
      </c>
      <c r="AK212" s="134">
        <v>528.536974</v>
      </c>
      <c r="AL212" s="129">
        <f t="shared" si="92"/>
        <v>99.44</v>
      </c>
      <c r="AM212" s="129">
        <f t="shared" si="93"/>
        <v>0</v>
      </c>
      <c r="AN212" s="129">
        <f t="shared" si="94"/>
        <v>0</v>
      </c>
      <c r="AO212" s="129">
        <f t="shared" si="95"/>
        <v>0</v>
      </c>
      <c r="AP212" s="129">
        <f t="shared" si="96"/>
        <v>0</v>
      </c>
      <c r="AQ212" s="129">
        <f t="shared" si="97"/>
        <v>0</v>
      </c>
      <c r="AR212" s="129">
        <f t="shared" si="98"/>
        <v>0</v>
      </c>
      <c r="AS212" s="129">
        <f t="shared" si="99"/>
        <v>0.265173333333333</v>
      </c>
      <c r="AT212" s="132">
        <v>0</v>
      </c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32"/>
      <c r="BK212" s="132" t="s">
        <v>102</v>
      </c>
    </row>
    <row r="213" ht="22.5" customHeight="1" spans="1:63">
      <c r="A213" s="126">
        <v>208</v>
      </c>
      <c r="B213" s="127" t="s">
        <v>498</v>
      </c>
      <c r="C213" s="127" t="s">
        <v>495</v>
      </c>
      <c r="D213" s="127" t="s">
        <v>489</v>
      </c>
      <c r="E213" s="134">
        <v>103.07</v>
      </c>
      <c r="F213" s="129">
        <f t="shared" si="80"/>
        <v>12.9572922188804</v>
      </c>
      <c r="G213" s="129">
        <f t="shared" si="81"/>
        <v>1335.508109</v>
      </c>
      <c r="H213" s="130">
        <v>4</v>
      </c>
      <c r="I213" s="130"/>
      <c r="J213" s="131" t="s">
        <v>256</v>
      </c>
      <c r="K213" s="129">
        <f t="shared" si="82"/>
        <v>1335.508109</v>
      </c>
      <c r="L213" s="129">
        <f t="shared" si="83"/>
        <v>1335.508109</v>
      </c>
      <c r="M213" s="128">
        <v>0</v>
      </c>
      <c r="N213" s="129">
        <f t="shared" si="84"/>
        <v>206.14</v>
      </c>
      <c r="O213" s="128">
        <v>339.137099</v>
      </c>
      <c r="P213" s="129">
        <f t="shared" si="85"/>
        <v>0</v>
      </c>
      <c r="Q213" s="129">
        <f t="shared" si="86"/>
        <v>339.137099</v>
      </c>
      <c r="R213" s="129">
        <f t="shared" si="87"/>
        <v>1335.508109</v>
      </c>
      <c r="S213" s="132">
        <f t="shared" si="88"/>
        <v>0</v>
      </c>
      <c r="T213" s="128">
        <v>0</v>
      </c>
      <c r="U213" s="128">
        <v>0</v>
      </c>
      <c r="V213" s="128">
        <v>0</v>
      </c>
      <c r="W213" s="132"/>
      <c r="X213" s="134">
        <v>996.37101</v>
      </c>
      <c r="Y213" s="134">
        <v>0</v>
      </c>
      <c r="Z213" s="129">
        <f t="shared" si="89"/>
        <v>0</v>
      </c>
      <c r="AA213" s="132">
        <f t="shared" si="90"/>
        <v>0</v>
      </c>
      <c r="AB213" s="134">
        <v>0</v>
      </c>
      <c r="AC213" s="134">
        <v>0</v>
      </c>
      <c r="AD213" s="128">
        <v>0</v>
      </c>
      <c r="AE213" s="128">
        <v>0</v>
      </c>
      <c r="AF213" s="128">
        <v>0</v>
      </c>
      <c r="AG213" s="128">
        <v>0</v>
      </c>
      <c r="AH213" s="132">
        <f t="shared" si="91"/>
        <v>0</v>
      </c>
      <c r="AI213" s="128">
        <v>0</v>
      </c>
      <c r="AJ213" s="134">
        <v>0</v>
      </c>
      <c r="AK213" s="134">
        <v>0</v>
      </c>
      <c r="AL213" s="129">
        <f t="shared" si="92"/>
        <v>103.07</v>
      </c>
      <c r="AM213" s="129">
        <f t="shared" si="93"/>
        <v>0</v>
      </c>
      <c r="AN213" s="129">
        <f t="shared" si="94"/>
        <v>0</v>
      </c>
      <c r="AO213" s="129">
        <f t="shared" si="95"/>
        <v>0</v>
      </c>
      <c r="AP213" s="129">
        <f t="shared" si="96"/>
        <v>0</v>
      </c>
      <c r="AQ213" s="129">
        <f t="shared" si="97"/>
        <v>0</v>
      </c>
      <c r="AR213" s="129">
        <f t="shared" si="98"/>
        <v>0</v>
      </c>
      <c r="AS213" s="129">
        <f t="shared" si="99"/>
        <v>0.274853333333333</v>
      </c>
      <c r="AT213" s="132">
        <v>0</v>
      </c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32"/>
      <c r="BK213" s="132" t="s">
        <v>102</v>
      </c>
    </row>
    <row r="214" ht="22.5" customHeight="1" spans="1:63">
      <c r="A214" s="126">
        <v>209</v>
      </c>
      <c r="B214" s="127" t="s">
        <v>499</v>
      </c>
      <c r="C214" s="127" t="s">
        <v>489</v>
      </c>
      <c r="D214" s="127" t="s">
        <v>496</v>
      </c>
      <c r="E214" s="134">
        <v>53</v>
      </c>
      <c r="F214" s="129">
        <f t="shared" si="80"/>
        <v>16.1611040188679</v>
      </c>
      <c r="G214" s="129">
        <f t="shared" si="81"/>
        <v>856.538513</v>
      </c>
      <c r="H214" s="130">
        <v>4</v>
      </c>
      <c r="I214" s="130"/>
      <c r="J214" s="131" t="s">
        <v>256</v>
      </c>
      <c r="K214" s="129">
        <f t="shared" si="82"/>
        <v>601.507984</v>
      </c>
      <c r="L214" s="129">
        <f t="shared" si="83"/>
        <v>601.507984</v>
      </c>
      <c r="M214" s="128">
        <v>0</v>
      </c>
      <c r="N214" s="129">
        <f t="shared" si="84"/>
        <v>106</v>
      </c>
      <c r="O214" s="128">
        <v>179.539048</v>
      </c>
      <c r="P214" s="129">
        <f t="shared" si="85"/>
        <v>0</v>
      </c>
      <c r="Q214" s="129">
        <f t="shared" si="86"/>
        <v>179.539048</v>
      </c>
      <c r="R214" s="129">
        <f t="shared" si="87"/>
        <v>601.507984</v>
      </c>
      <c r="S214" s="132">
        <f t="shared" si="88"/>
        <v>0</v>
      </c>
      <c r="T214" s="128">
        <v>0</v>
      </c>
      <c r="U214" s="128">
        <v>0</v>
      </c>
      <c r="V214" s="128">
        <v>0</v>
      </c>
      <c r="W214" s="132"/>
      <c r="X214" s="134">
        <v>421.968936</v>
      </c>
      <c r="Y214" s="134">
        <v>0</v>
      </c>
      <c r="Z214" s="129">
        <f t="shared" si="89"/>
        <v>0</v>
      </c>
      <c r="AA214" s="132">
        <f t="shared" si="90"/>
        <v>0</v>
      </c>
      <c r="AB214" s="134">
        <v>0</v>
      </c>
      <c r="AC214" s="134">
        <v>0</v>
      </c>
      <c r="AD214" s="128">
        <v>0</v>
      </c>
      <c r="AE214" s="128">
        <v>0</v>
      </c>
      <c r="AF214" s="128">
        <v>0</v>
      </c>
      <c r="AG214" s="128">
        <v>0</v>
      </c>
      <c r="AH214" s="132">
        <f t="shared" si="91"/>
        <v>255.030529</v>
      </c>
      <c r="AI214" s="128">
        <v>0</v>
      </c>
      <c r="AJ214" s="134">
        <v>0</v>
      </c>
      <c r="AK214" s="134">
        <v>255.030529</v>
      </c>
      <c r="AL214" s="129">
        <f t="shared" si="92"/>
        <v>53</v>
      </c>
      <c r="AM214" s="129">
        <f t="shared" si="93"/>
        <v>0</v>
      </c>
      <c r="AN214" s="129">
        <f t="shared" si="94"/>
        <v>0</v>
      </c>
      <c r="AO214" s="129">
        <f t="shared" si="95"/>
        <v>0</v>
      </c>
      <c r="AP214" s="129">
        <f t="shared" si="96"/>
        <v>0</v>
      </c>
      <c r="AQ214" s="129">
        <f t="shared" si="97"/>
        <v>0</v>
      </c>
      <c r="AR214" s="129">
        <f t="shared" si="98"/>
        <v>0</v>
      </c>
      <c r="AS214" s="129">
        <f t="shared" si="99"/>
        <v>0.141333333333333</v>
      </c>
      <c r="AT214" s="132">
        <v>0</v>
      </c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32"/>
      <c r="BK214" s="132" t="s">
        <v>102</v>
      </c>
    </row>
    <row r="215" ht="22.5" customHeight="1" spans="1:63">
      <c r="A215" s="126">
        <v>210</v>
      </c>
      <c r="B215" s="127" t="s">
        <v>499</v>
      </c>
      <c r="C215" s="127" t="s">
        <v>495</v>
      </c>
      <c r="D215" s="127" t="s">
        <v>489</v>
      </c>
      <c r="E215" s="134">
        <v>101.88</v>
      </c>
      <c r="F215" s="129">
        <f t="shared" si="80"/>
        <v>26.7264960639969</v>
      </c>
      <c r="G215" s="129">
        <f t="shared" si="81"/>
        <v>2722.895419</v>
      </c>
      <c r="H215" s="130">
        <v>4</v>
      </c>
      <c r="I215" s="130"/>
      <c r="J215" s="131" t="s">
        <v>256</v>
      </c>
      <c r="K215" s="129">
        <f t="shared" si="82"/>
        <v>1181.750418</v>
      </c>
      <c r="L215" s="129">
        <f t="shared" si="83"/>
        <v>1181.750418</v>
      </c>
      <c r="M215" s="128">
        <v>0</v>
      </c>
      <c r="N215" s="129">
        <f t="shared" si="84"/>
        <v>203.76</v>
      </c>
      <c r="O215" s="128">
        <v>410.617098</v>
      </c>
      <c r="P215" s="129">
        <f t="shared" si="85"/>
        <v>0</v>
      </c>
      <c r="Q215" s="129">
        <f t="shared" si="86"/>
        <v>410.617098</v>
      </c>
      <c r="R215" s="129">
        <f t="shared" si="87"/>
        <v>1181.750418</v>
      </c>
      <c r="S215" s="132">
        <f t="shared" si="88"/>
        <v>0</v>
      </c>
      <c r="T215" s="128">
        <v>0</v>
      </c>
      <c r="U215" s="128">
        <v>0</v>
      </c>
      <c r="V215" s="128">
        <v>0</v>
      </c>
      <c r="W215" s="132"/>
      <c r="X215" s="134">
        <v>771.13332</v>
      </c>
      <c r="Y215" s="134">
        <v>0</v>
      </c>
      <c r="Z215" s="129">
        <f t="shared" si="89"/>
        <v>0</v>
      </c>
      <c r="AA215" s="132">
        <f t="shared" si="90"/>
        <v>0</v>
      </c>
      <c r="AB215" s="134">
        <v>0</v>
      </c>
      <c r="AC215" s="134">
        <v>0</v>
      </c>
      <c r="AD215" s="128">
        <v>0</v>
      </c>
      <c r="AE215" s="128">
        <v>0</v>
      </c>
      <c r="AF215" s="128">
        <v>0</v>
      </c>
      <c r="AG215" s="128">
        <v>945.082336</v>
      </c>
      <c r="AH215" s="132">
        <f t="shared" si="91"/>
        <v>596.062665</v>
      </c>
      <c r="AI215" s="128">
        <v>0</v>
      </c>
      <c r="AJ215" s="134">
        <v>0</v>
      </c>
      <c r="AK215" s="134">
        <v>596.062665</v>
      </c>
      <c r="AL215" s="129">
        <f t="shared" si="92"/>
        <v>101.88</v>
      </c>
      <c r="AM215" s="129">
        <f t="shared" si="93"/>
        <v>0</v>
      </c>
      <c r="AN215" s="129">
        <f t="shared" si="94"/>
        <v>0</v>
      </c>
      <c r="AO215" s="129">
        <f t="shared" si="95"/>
        <v>0</v>
      </c>
      <c r="AP215" s="129">
        <f t="shared" si="96"/>
        <v>0</v>
      </c>
      <c r="AQ215" s="129">
        <f t="shared" si="97"/>
        <v>0</v>
      </c>
      <c r="AR215" s="129">
        <f t="shared" si="98"/>
        <v>0</v>
      </c>
      <c r="AS215" s="129">
        <f t="shared" si="99"/>
        <v>0.27168</v>
      </c>
      <c r="AT215" s="132">
        <v>0</v>
      </c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32"/>
      <c r="BK215" s="132" t="s">
        <v>102</v>
      </c>
    </row>
    <row r="216" ht="22.5" customHeight="1" spans="1:63">
      <c r="A216" s="126">
        <v>211</v>
      </c>
      <c r="B216" s="127" t="s">
        <v>500</v>
      </c>
      <c r="C216" s="127" t="s">
        <v>489</v>
      </c>
      <c r="D216" s="127" t="s">
        <v>496</v>
      </c>
      <c r="E216" s="134">
        <v>57.66</v>
      </c>
      <c r="F216" s="129">
        <f t="shared" si="80"/>
        <v>9.48053739160597</v>
      </c>
      <c r="G216" s="129">
        <f t="shared" si="81"/>
        <v>546.647786</v>
      </c>
      <c r="H216" s="130">
        <v>4</v>
      </c>
      <c r="I216" s="130"/>
      <c r="J216" s="131" t="s">
        <v>256</v>
      </c>
      <c r="K216" s="129">
        <f t="shared" si="82"/>
        <v>546.647786</v>
      </c>
      <c r="L216" s="129">
        <f t="shared" si="83"/>
        <v>546.647786</v>
      </c>
      <c r="M216" s="128">
        <v>0</v>
      </c>
      <c r="N216" s="129">
        <f t="shared" si="84"/>
        <v>115.32</v>
      </c>
      <c r="O216" s="128">
        <v>166.170696</v>
      </c>
      <c r="P216" s="129">
        <f t="shared" si="85"/>
        <v>0</v>
      </c>
      <c r="Q216" s="129">
        <f t="shared" si="86"/>
        <v>166.170696</v>
      </c>
      <c r="R216" s="129">
        <f t="shared" si="87"/>
        <v>546.647786</v>
      </c>
      <c r="S216" s="132">
        <f t="shared" si="88"/>
        <v>0</v>
      </c>
      <c r="T216" s="128">
        <v>0</v>
      </c>
      <c r="U216" s="128">
        <v>0</v>
      </c>
      <c r="V216" s="128">
        <v>0</v>
      </c>
      <c r="W216" s="132"/>
      <c r="X216" s="134">
        <v>380.47709</v>
      </c>
      <c r="Y216" s="134">
        <v>0</v>
      </c>
      <c r="Z216" s="129">
        <f t="shared" si="89"/>
        <v>0</v>
      </c>
      <c r="AA216" s="132">
        <f t="shared" si="90"/>
        <v>0</v>
      </c>
      <c r="AB216" s="134">
        <v>0</v>
      </c>
      <c r="AC216" s="134">
        <v>0</v>
      </c>
      <c r="AD216" s="128">
        <v>0</v>
      </c>
      <c r="AE216" s="128">
        <v>0</v>
      </c>
      <c r="AF216" s="128">
        <v>0</v>
      </c>
      <c r="AG216" s="128">
        <v>0</v>
      </c>
      <c r="AH216" s="132">
        <f t="shared" si="91"/>
        <v>0</v>
      </c>
      <c r="AI216" s="128">
        <v>0</v>
      </c>
      <c r="AJ216" s="134">
        <v>0</v>
      </c>
      <c r="AK216" s="134">
        <v>0</v>
      </c>
      <c r="AL216" s="129">
        <f t="shared" si="92"/>
        <v>57.66</v>
      </c>
      <c r="AM216" s="129">
        <f t="shared" si="93"/>
        <v>0</v>
      </c>
      <c r="AN216" s="129">
        <f t="shared" si="94"/>
        <v>0</v>
      </c>
      <c r="AO216" s="129">
        <f t="shared" si="95"/>
        <v>0</v>
      </c>
      <c r="AP216" s="129">
        <f t="shared" si="96"/>
        <v>0</v>
      </c>
      <c r="AQ216" s="129">
        <f t="shared" si="97"/>
        <v>0</v>
      </c>
      <c r="AR216" s="129">
        <f t="shared" si="98"/>
        <v>0</v>
      </c>
      <c r="AS216" s="129">
        <f t="shared" si="99"/>
        <v>0.15376</v>
      </c>
      <c r="AT216" s="132">
        <v>0</v>
      </c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32"/>
      <c r="BK216" s="132" t="s">
        <v>102</v>
      </c>
    </row>
    <row r="217" ht="22.5" customHeight="1" spans="1:63">
      <c r="A217" s="126">
        <v>212</v>
      </c>
      <c r="B217" s="127" t="s">
        <v>500</v>
      </c>
      <c r="C217" s="127" t="s">
        <v>501</v>
      </c>
      <c r="D217" s="127" t="s">
        <v>489</v>
      </c>
      <c r="E217" s="134">
        <v>76.02</v>
      </c>
      <c r="F217" s="129">
        <f t="shared" si="80"/>
        <v>11.0287131281242</v>
      </c>
      <c r="G217" s="129">
        <f t="shared" si="81"/>
        <v>838.402772</v>
      </c>
      <c r="H217" s="130">
        <v>4</v>
      </c>
      <c r="I217" s="130"/>
      <c r="J217" s="131" t="s">
        <v>256</v>
      </c>
      <c r="K217" s="129">
        <f t="shared" si="82"/>
        <v>726.087366</v>
      </c>
      <c r="L217" s="129">
        <f t="shared" si="83"/>
        <v>726.087366</v>
      </c>
      <c r="M217" s="128">
        <v>0</v>
      </c>
      <c r="N217" s="129">
        <f t="shared" si="84"/>
        <v>152.04</v>
      </c>
      <c r="O217" s="128">
        <v>400.52604</v>
      </c>
      <c r="P217" s="129">
        <f t="shared" si="85"/>
        <v>0</v>
      </c>
      <c r="Q217" s="129">
        <f t="shared" si="86"/>
        <v>400.52604</v>
      </c>
      <c r="R217" s="129">
        <f t="shared" si="87"/>
        <v>726.087366</v>
      </c>
      <c r="S217" s="132">
        <f t="shared" si="88"/>
        <v>0</v>
      </c>
      <c r="T217" s="128">
        <v>0</v>
      </c>
      <c r="U217" s="128">
        <v>0</v>
      </c>
      <c r="V217" s="128">
        <v>0</v>
      </c>
      <c r="W217" s="132"/>
      <c r="X217" s="134">
        <v>325.561326</v>
      </c>
      <c r="Y217" s="134">
        <v>0</v>
      </c>
      <c r="Z217" s="129">
        <f t="shared" si="89"/>
        <v>0</v>
      </c>
      <c r="AA217" s="132">
        <f t="shared" si="90"/>
        <v>0</v>
      </c>
      <c r="AB217" s="134">
        <v>0</v>
      </c>
      <c r="AC217" s="134">
        <v>0</v>
      </c>
      <c r="AD217" s="128">
        <v>0</v>
      </c>
      <c r="AE217" s="128">
        <v>0</v>
      </c>
      <c r="AF217" s="128">
        <v>0</v>
      </c>
      <c r="AG217" s="128">
        <v>0</v>
      </c>
      <c r="AH217" s="132">
        <f t="shared" si="91"/>
        <v>112.315406</v>
      </c>
      <c r="AI217" s="128">
        <v>0</v>
      </c>
      <c r="AJ217" s="134">
        <v>0</v>
      </c>
      <c r="AK217" s="134">
        <v>112.315406</v>
      </c>
      <c r="AL217" s="129">
        <f t="shared" si="92"/>
        <v>76.02</v>
      </c>
      <c r="AM217" s="129">
        <f t="shared" si="93"/>
        <v>0</v>
      </c>
      <c r="AN217" s="129">
        <f t="shared" si="94"/>
        <v>0</v>
      </c>
      <c r="AO217" s="129">
        <f t="shared" si="95"/>
        <v>0</v>
      </c>
      <c r="AP217" s="129">
        <f t="shared" si="96"/>
        <v>0</v>
      </c>
      <c r="AQ217" s="129">
        <f t="shared" si="97"/>
        <v>0</v>
      </c>
      <c r="AR217" s="129">
        <f t="shared" si="98"/>
        <v>0</v>
      </c>
      <c r="AS217" s="129">
        <f t="shared" si="99"/>
        <v>0.20272</v>
      </c>
      <c r="AT217" s="132">
        <v>0</v>
      </c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32"/>
      <c r="BK217" s="132" t="s">
        <v>102</v>
      </c>
    </row>
    <row r="218" ht="22.5" customHeight="1" spans="1:63">
      <c r="A218" s="126">
        <v>213</v>
      </c>
      <c r="B218" s="127" t="s">
        <v>500</v>
      </c>
      <c r="C218" s="127" t="s">
        <v>501</v>
      </c>
      <c r="D218" s="127" t="s">
        <v>497</v>
      </c>
      <c r="E218" s="134">
        <v>24.23</v>
      </c>
      <c r="F218" s="129">
        <f t="shared" si="80"/>
        <v>15.2345375567478</v>
      </c>
      <c r="G218" s="129">
        <f t="shared" si="81"/>
        <v>369.132845</v>
      </c>
      <c r="H218" s="130">
        <v>4</v>
      </c>
      <c r="I218" s="130"/>
      <c r="J218" s="131" t="s">
        <v>256</v>
      </c>
      <c r="K218" s="129">
        <f t="shared" si="82"/>
        <v>244.990254</v>
      </c>
      <c r="L218" s="129">
        <f t="shared" si="83"/>
        <v>244.990254</v>
      </c>
      <c r="M218" s="128">
        <v>0</v>
      </c>
      <c r="N218" s="129">
        <f t="shared" si="84"/>
        <v>48.46</v>
      </c>
      <c r="O218" s="128">
        <v>167.431498</v>
      </c>
      <c r="P218" s="129">
        <f t="shared" si="85"/>
        <v>0</v>
      </c>
      <c r="Q218" s="129">
        <f t="shared" si="86"/>
        <v>167.431498</v>
      </c>
      <c r="R218" s="129">
        <f t="shared" si="87"/>
        <v>244.990254</v>
      </c>
      <c r="S218" s="132">
        <f t="shared" si="88"/>
        <v>0</v>
      </c>
      <c r="T218" s="128">
        <v>0</v>
      </c>
      <c r="U218" s="128">
        <v>0</v>
      </c>
      <c r="V218" s="128">
        <v>0</v>
      </c>
      <c r="W218" s="132"/>
      <c r="X218" s="134">
        <v>77.558756</v>
      </c>
      <c r="Y218" s="134">
        <v>0</v>
      </c>
      <c r="Z218" s="129">
        <f t="shared" si="89"/>
        <v>0</v>
      </c>
      <c r="AA218" s="132">
        <f t="shared" si="90"/>
        <v>0</v>
      </c>
      <c r="AB218" s="134">
        <v>0</v>
      </c>
      <c r="AC218" s="134">
        <v>0</v>
      </c>
      <c r="AD218" s="128">
        <v>0</v>
      </c>
      <c r="AE218" s="128">
        <v>0</v>
      </c>
      <c r="AF218" s="128">
        <v>0</v>
      </c>
      <c r="AG218" s="128">
        <v>0</v>
      </c>
      <c r="AH218" s="132">
        <f t="shared" si="91"/>
        <v>124.142591</v>
      </c>
      <c r="AI218" s="128">
        <v>0</v>
      </c>
      <c r="AJ218" s="134">
        <v>0</v>
      </c>
      <c r="AK218" s="134">
        <v>124.142591</v>
      </c>
      <c r="AL218" s="129">
        <f t="shared" si="92"/>
        <v>24.23</v>
      </c>
      <c r="AM218" s="129">
        <f t="shared" si="93"/>
        <v>0</v>
      </c>
      <c r="AN218" s="129">
        <f t="shared" si="94"/>
        <v>0</v>
      </c>
      <c r="AO218" s="129">
        <f t="shared" si="95"/>
        <v>0</v>
      </c>
      <c r="AP218" s="129">
        <f t="shared" si="96"/>
        <v>0</v>
      </c>
      <c r="AQ218" s="129">
        <f t="shared" si="97"/>
        <v>0</v>
      </c>
      <c r="AR218" s="129">
        <f t="shared" si="98"/>
        <v>0</v>
      </c>
      <c r="AS218" s="129">
        <f t="shared" si="99"/>
        <v>0.0646133333333333</v>
      </c>
      <c r="AT218" s="132">
        <v>0</v>
      </c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32"/>
      <c r="BK218" s="132" t="s">
        <v>102</v>
      </c>
    </row>
    <row r="219" ht="22.5" customHeight="1" spans="1:63">
      <c r="A219" s="126">
        <v>214</v>
      </c>
      <c r="B219" s="127" t="s">
        <v>502</v>
      </c>
      <c r="C219" s="127" t="s">
        <v>489</v>
      </c>
      <c r="D219" s="127" t="s">
        <v>496</v>
      </c>
      <c r="E219" s="134">
        <v>59.1</v>
      </c>
      <c r="F219" s="129">
        <f t="shared" si="80"/>
        <v>13.4815748054145</v>
      </c>
      <c r="G219" s="129">
        <f t="shared" si="81"/>
        <v>796.761071</v>
      </c>
      <c r="H219" s="130">
        <v>4</v>
      </c>
      <c r="I219" s="130"/>
      <c r="J219" s="131" t="s">
        <v>256</v>
      </c>
      <c r="K219" s="129">
        <f t="shared" si="82"/>
        <v>724.144435</v>
      </c>
      <c r="L219" s="129">
        <f t="shared" si="83"/>
        <v>724.144435</v>
      </c>
      <c r="M219" s="128">
        <v>0</v>
      </c>
      <c r="N219" s="129">
        <f t="shared" si="84"/>
        <v>118.2</v>
      </c>
      <c r="O219" s="128">
        <v>226.342218</v>
      </c>
      <c r="P219" s="129">
        <f t="shared" si="85"/>
        <v>0</v>
      </c>
      <c r="Q219" s="129">
        <f t="shared" si="86"/>
        <v>226.342218</v>
      </c>
      <c r="R219" s="129">
        <f t="shared" si="87"/>
        <v>724.144435</v>
      </c>
      <c r="S219" s="132">
        <f t="shared" si="88"/>
        <v>0</v>
      </c>
      <c r="T219" s="128">
        <v>0</v>
      </c>
      <c r="U219" s="128">
        <v>0</v>
      </c>
      <c r="V219" s="128">
        <v>0</v>
      </c>
      <c r="W219" s="132"/>
      <c r="X219" s="134">
        <v>497.802217</v>
      </c>
      <c r="Y219" s="134">
        <v>0</v>
      </c>
      <c r="Z219" s="129">
        <f t="shared" si="89"/>
        <v>0</v>
      </c>
      <c r="AA219" s="132">
        <f t="shared" si="90"/>
        <v>0</v>
      </c>
      <c r="AB219" s="134">
        <v>0</v>
      </c>
      <c r="AC219" s="134">
        <v>0</v>
      </c>
      <c r="AD219" s="128">
        <v>0</v>
      </c>
      <c r="AE219" s="128">
        <v>0</v>
      </c>
      <c r="AF219" s="128">
        <v>0</v>
      </c>
      <c r="AG219" s="128">
        <v>0</v>
      </c>
      <c r="AH219" s="132">
        <f t="shared" si="91"/>
        <v>72.616636</v>
      </c>
      <c r="AI219" s="128">
        <v>0</v>
      </c>
      <c r="AJ219" s="134">
        <v>0</v>
      </c>
      <c r="AK219" s="134">
        <v>72.616636</v>
      </c>
      <c r="AL219" s="129">
        <f t="shared" si="92"/>
        <v>59.1</v>
      </c>
      <c r="AM219" s="129">
        <f t="shared" si="93"/>
        <v>0</v>
      </c>
      <c r="AN219" s="129">
        <f t="shared" si="94"/>
        <v>0</v>
      </c>
      <c r="AO219" s="129">
        <f t="shared" si="95"/>
        <v>0</v>
      </c>
      <c r="AP219" s="129">
        <f t="shared" si="96"/>
        <v>0</v>
      </c>
      <c r="AQ219" s="129">
        <f t="shared" si="97"/>
        <v>0</v>
      </c>
      <c r="AR219" s="129">
        <f t="shared" si="98"/>
        <v>0</v>
      </c>
      <c r="AS219" s="129">
        <f t="shared" si="99"/>
        <v>0.1576</v>
      </c>
      <c r="AT219" s="132">
        <v>0</v>
      </c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32"/>
      <c r="BK219" s="132" t="s">
        <v>102</v>
      </c>
    </row>
    <row r="220" ht="22.5" customHeight="1" spans="1:63">
      <c r="A220" s="126">
        <v>215</v>
      </c>
      <c r="B220" s="127" t="s">
        <v>502</v>
      </c>
      <c r="C220" s="127" t="s">
        <v>500</v>
      </c>
      <c r="D220" s="127" t="s">
        <v>489</v>
      </c>
      <c r="E220" s="134">
        <v>29.92</v>
      </c>
      <c r="F220" s="129">
        <f t="shared" si="80"/>
        <v>13.1143201537433</v>
      </c>
      <c r="G220" s="129">
        <f t="shared" si="81"/>
        <v>392.380459</v>
      </c>
      <c r="H220" s="130">
        <v>4</v>
      </c>
      <c r="I220" s="130"/>
      <c r="J220" s="131" t="s">
        <v>256</v>
      </c>
      <c r="K220" s="129">
        <f t="shared" si="82"/>
        <v>392.380459</v>
      </c>
      <c r="L220" s="129">
        <f t="shared" si="83"/>
        <v>392.380459</v>
      </c>
      <c r="M220" s="128">
        <v>0</v>
      </c>
      <c r="N220" s="129">
        <f t="shared" si="84"/>
        <v>59.84</v>
      </c>
      <c r="O220" s="128">
        <v>100.634824</v>
      </c>
      <c r="P220" s="129">
        <f t="shared" si="85"/>
        <v>0</v>
      </c>
      <c r="Q220" s="129">
        <f t="shared" si="86"/>
        <v>100.634824</v>
      </c>
      <c r="R220" s="129">
        <f t="shared" si="87"/>
        <v>392.380459</v>
      </c>
      <c r="S220" s="132">
        <f t="shared" si="88"/>
        <v>0</v>
      </c>
      <c r="T220" s="128">
        <v>0</v>
      </c>
      <c r="U220" s="128">
        <v>0</v>
      </c>
      <c r="V220" s="128">
        <v>0</v>
      </c>
      <c r="W220" s="132"/>
      <c r="X220" s="134">
        <v>291.745635</v>
      </c>
      <c r="Y220" s="134">
        <v>0</v>
      </c>
      <c r="Z220" s="129">
        <f t="shared" si="89"/>
        <v>0</v>
      </c>
      <c r="AA220" s="132">
        <f t="shared" si="90"/>
        <v>0</v>
      </c>
      <c r="AB220" s="134">
        <v>0</v>
      </c>
      <c r="AC220" s="134">
        <v>0</v>
      </c>
      <c r="AD220" s="128">
        <v>0</v>
      </c>
      <c r="AE220" s="128">
        <v>0</v>
      </c>
      <c r="AF220" s="128">
        <v>0</v>
      </c>
      <c r="AG220" s="128">
        <v>0</v>
      </c>
      <c r="AH220" s="132">
        <f t="shared" si="91"/>
        <v>0</v>
      </c>
      <c r="AI220" s="128">
        <v>0</v>
      </c>
      <c r="AJ220" s="134">
        <v>0</v>
      </c>
      <c r="AK220" s="134">
        <v>0</v>
      </c>
      <c r="AL220" s="129">
        <f t="shared" si="92"/>
        <v>29.92</v>
      </c>
      <c r="AM220" s="129">
        <f t="shared" si="93"/>
        <v>0</v>
      </c>
      <c r="AN220" s="129">
        <f t="shared" si="94"/>
        <v>0</v>
      </c>
      <c r="AO220" s="129">
        <f t="shared" si="95"/>
        <v>0</v>
      </c>
      <c r="AP220" s="129">
        <f t="shared" si="96"/>
        <v>0</v>
      </c>
      <c r="AQ220" s="129">
        <f t="shared" si="97"/>
        <v>0</v>
      </c>
      <c r="AR220" s="129">
        <f t="shared" si="98"/>
        <v>0</v>
      </c>
      <c r="AS220" s="129">
        <f t="shared" si="99"/>
        <v>0.0797866666666667</v>
      </c>
      <c r="AT220" s="132">
        <v>0</v>
      </c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32"/>
      <c r="BK220" s="132" t="s">
        <v>102</v>
      </c>
    </row>
    <row r="221" ht="22.5" customHeight="1" spans="1:63">
      <c r="A221" s="126">
        <v>216</v>
      </c>
      <c r="B221" s="127" t="s">
        <v>502</v>
      </c>
      <c r="C221" s="127" t="s">
        <v>495</v>
      </c>
      <c r="D221" s="127" t="s">
        <v>500</v>
      </c>
      <c r="E221" s="134">
        <v>66.83</v>
      </c>
      <c r="F221" s="129">
        <f t="shared" si="80"/>
        <v>11.8433006134969</v>
      </c>
      <c r="G221" s="129">
        <f t="shared" si="81"/>
        <v>791.48778</v>
      </c>
      <c r="H221" s="130">
        <v>4</v>
      </c>
      <c r="I221" s="130"/>
      <c r="J221" s="131" t="s">
        <v>256</v>
      </c>
      <c r="K221" s="129">
        <f t="shared" si="82"/>
        <v>501.353704</v>
      </c>
      <c r="L221" s="129">
        <f t="shared" si="83"/>
        <v>501.353704</v>
      </c>
      <c r="M221" s="128">
        <v>0</v>
      </c>
      <c r="N221" s="129">
        <f t="shared" si="84"/>
        <v>133.66</v>
      </c>
      <c r="O221" s="128">
        <v>387.511985</v>
      </c>
      <c r="P221" s="129">
        <f t="shared" si="85"/>
        <v>0</v>
      </c>
      <c r="Q221" s="129">
        <f t="shared" si="86"/>
        <v>387.511985</v>
      </c>
      <c r="R221" s="129">
        <f t="shared" si="87"/>
        <v>501.353704</v>
      </c>
      <c r="S221" s="132">
        <f t="shared" si="88"/>
        <v>0</v>
      </c>
      <c r="T221" s="128">
        <v>0</v>
      </c>
      <c r="U221" s="128">
        <v>0</v>
      </c>
      <c r="V221" s="128">
        <v>0</v>
      </c>
      <c r="W221" s="132"/>
      <c r="X221" s="134">
        <v>113.841719</v>
      </c>
      <c r="Y221" s="134">
        <v>0</v>
      </c>
      <c r="Z221" s="129">
        <f t="shared" si="89"/>
        <v>0</v>
      </c>
      <c r="AA221" s="132">
        <f t="shared" si="90"/>
        <v>0</v>
      </c>
      <c r="AB221" s="134">
        <v>0</v>
      </c>
      <c r="AC221" s="134">
        <v>0</v>
      </c>
      <c r="AD221" s="128">
        <v>0</v>
      </c>
      <c r="AE221" s="128">
        <v>0</v>
      </c>
      <c r="AF221" s="128">
        <v>0</v>
      </c>
      <c r="AG221" s="128">
        <v>0</v>
      </c>
      <c r="AH221" s="132">
        <f t="shared" si="91"/>
        <v>290.134076</v>
      </c>
      <c r="AI221" s="128">
        <v>0</v>
      </c>
      <c r="AJ221" s="134">
        <v>0</v>
      </c>
      <c r="AK221" s="134">
        <v>290.134076</v>
      </c>
      <c r="AL221" s="129">
        <f t="shared" si="92"/>
        <v>66.83</v>
      </c>
      <c r="AM221" s="129">
        <f t="shared" si="93"/>
        <v>0</v>
      </c>
      <c r="AN221" s="129">
        <f t="shared" si="94"/>
        <v>0</v>
      </c>
      <c r="AO221" s="129">
        <f t="shared" si="95"/>
        <v>0</v>
      </c>
      <c r="AP221" s="129">
        <f t="shared" si="96"/>
        <v>0</v>
      </c>
      <c r="AQ221" s="129">
        <f t="shared" si="97"/>
        <v>0</v>
      </c>
      <c r="AR221" s="129">
        <f t="shared" si="98"/>
        <v>0</v>
      </c>
      <c r="AS221" s="129">
        <f t="shared" si="99"/>
        <v>0.178213333333333</v>
      </c>
      <c r="AT221" s="132">
        <v>0</v>
      </c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32"/>
      <c r="BK221" s="132" t="s">
        <v>102</v>
      </c>
    </row>
    <row r="222" ht="22.5" customHeight="1" spans="1:63">
      <c r="A222" s="126">
        <v>217</v>
      </c>
      <c r="B222" s="127" t="s">
        <v>501</v>
      </c>
      <c r="C222" s="127" t="s">
        <v>489</v>
      </c>
      <c r="D222" s="127" t="s">
        <v>496</v>
      </c>
      <c r="E222" s="134">
        <v>59.91</v>
      </c>
      <c r="F222" s="129">
        <f t="shared" si="80"/>
        <v>13.5886105324654</v>
      </c>
      <c r="G222" s="129">
        <f t="shared" si="81"/>
        <v>814.093657</v>
      </c>
      <c r="H222" s="130">
        <v>4</v>
      </c>
      <c r="I222" s="130"/>
      <c r="J222" s="131" t="s">
        <v>256</v>
      </c>
      <c r="K222" s="129">
        <f t="shared" si="82"/>
        <v>620.561539</v>
      </c>
      <c r="L222" s="129">
        <f t="shared" si="83"/>
        <v>620.561539</v>
      </c>
      <c r="M222" s="128">
        <v>0</v>
      </c>
      <c r="N222" s="129">
        <f t="shared" si="84"/>
        <v>119.82</v>
      </c>
      <c r="O222" s="128">
        <v>247.634137</v>
      </c>
      <c r="P222" s="129">
        <f t="shared" si="85"/>
        <v>0</v>
      </c>
      <c r="Q222" s="129">
        <f t="shared" si="86"/>
        <v>247.634137</v>
      </c>
      <c r="R222" s="129">
        <f t="shared" si="87"/>
        <v>620.561539</v>
      </c>
      <c r="S222" s="132">
        <f t="shared" si="88"/>
        <v>0</v>
      </c>
      <c r="T222" s="128">
        <v>0</v>
      </c>
      <c r="U222" s="128">
        <v>0</v>
      </c>
      <c r="V222" s="128">
        <v>0</v>
      </c>
      <c r="W222" s="132"/>
      <c r="X222" s="134">
        <v>372.927402</v>
      </c>
      <c r="Y222" s="134">
        <v>0</v>
      </c>
      <c r="Z222" s="129">
        <f t="shared" si="89"/>
        <v>0</v>
      </c>
      <c r="AA222" s="132">
        <f t="shared" si="90"/>
        <v>0</v>
      </c>
      <c r="AB222" s="134">
        <v>0</v>
      </c>
      <c r="AC222" s="134">
        <v>0</v>
      </c>
      <c r="AD222" s="128">
        <v>0</v>
      </c>
      <c r="AE222" s="128">
        <v>0</v>
      </c>
      <c r="AF222" s="128">
        <v>0</v>
      </c>
      <c r="AG222" s="128">
        <v>0</v>
      </c>
      <c r="AH222" s="132">
        <f t="shared" si="91"/>
        <v>193.532118</v>
      </c>
      <c r="AI222" s="128">
        <v>0</v>
      </c>
      <c r="AJ222" s="134">
        <v>0</v>
      </c>
      <c r="AK222" s="134">
        <v>193.532118</v>
      </c>
      <c r="AL222" s="129">
        <f t="shared" si="92"/>
        <v>59.91</v>
      </c>
      <c r="AM222" s="129">
        <f t="shared" si="93"/>
        <v>0</v>
      </c>
      <c r="AN222" s="129">
        <f t="shared" si="94"/>
        <v>0</v>
      </c>
      <c r="AO222" s="129">
        <f t="shared" si="95"/>
        <v>0</v>
      </c>
      <c r="AP222" s="129">
        <f t="shared" si="96"/>
        <v>0</v>
      </c>
      <c r="AQ222" s="129">
        <f t="shared" si="97"/>
        <v>0</v>
      </c>
      <c r="AR222" s="129">
        <f t="shared" si="98"/>
        <v>0</v>
      </c>
      <c r="AS222" s="129">
        <f t="shared" si="99"/>
        <v>0.15976</v>
      </c>
      <c r="AT222" s="132">
        <v>0</v>
      </c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32"/>
      <c r="BK222" s="132" t="s">
        <v>102</v>
      </c>
    </row>
    <row r="223" ht="22.5" customHeight="1" spans="1:63">
      <c r="A223" s="126">
        <v>218</v>
      </c>
      <c r="B223" s="127" t="s">
        <v>501</v>
      </c>
      <c r="C223" s="127" t="s">
        <v>495</v>
      </c>
      <c r="D223" s="127" t="s">
        <v>489</v>
      </c>
      <c r="E223" s="134">
        <v>102.83</v>
      </c>
      <c r="F223" s="129">
        <f t="shared" si="80"/>
        <v>11.7797391908976</v>
      </c>
      <c r="G223" s="129">
        <f t="shared" si="81"/>
        <v>1211.310581</v>
      </c>
      <c r="H223" s="130">
        <v>4</v>
      </c>
      <c r="I223" s="130"/>
      <c r="J223" s="131" t="s">
        <v>256</v>
      </c>
      <c r="K223" s="129">
        <f t="shared" si="82"/>
        <v>891.728522</v>
      </c>
      <c r="L223" s="129">
        <f t="shared" si="83"/>
        <v>891.728522</v>
      </c>
      <c r="M223" s="128">
        <v>0</v>
      </c>
      <c r="N223" s="129">
        <f t="shared" si="84"/>
        <v>205.66</v>
      </c>
      <c r="O223" s="128">
        <v>529.568822</v>
      </c>
      <c r="P223" s="129">
        <f t="shared" si="85"/>
        <v>0</v>
      </c>
      <c r="Q223" s="129">
        <f t="shared" si="86"/>
        <v>529.568822</v>
      </c>
      <c r="R223" s="129">
        <f t="shared" si="87"/>
        <v>891.728522</v>
      </c>
      <c r="S223" s="132">
        <f t="shared" si="88"/>
        <v>0</v>
      </c>
      <c r="T223" s="128">
        <v>0</v>
      </c>
      <c r="U223" s="128">
        <v>0</v>
      </c>
      <c r="V223" s="128">
        <v>0</v>
      </c>
      <c r="W223" s="132"/>
      <c r="X223" s="134">
        <v>362.1597</v>
      </c>
      <c r="Y223" s="134">
        <v>0</v>
      </c>
      <c r="Z223" s="129">
        <f t="shared" si="89"/>
        <v>0</v>
      </c>
      <c r="AA223" s="132">
        <f t="shared" si="90"/>
        <v>0</v>
      </c>
      <c r="AB223" s="134">
        <v>0</v>
      </c>
      <c r="AC223" s="134">
        <v>0</v>
      </c>
      <c r="AD223" s="128">
        <v>0</v>
      </c>
      <c r="AE223" s="128">
        <v>0</v>
      </c>
      <c r="AF223" s="128">
        <v>0</v>
      </c>
      <c r="AG223" s="128">
        <v>0</v>
      </c>
      <c r="AH223" s="132">
        <f t="shared" si="91"/>
        <v>319.582059</v>
      </c>
      <c r="AI223" s="128">
        <v>0</v>
      </c>
      <c r="AJ223" s="134">
        <v>0</v>
      </c>
      <c r="AK223" s="134">
        <v>319.582059</v>
      </c>
      <c r="AL223" s="129">
        <f t="shared" si="92"/>
        <v>102.83</v>
      </c>
      <c r="AM223" s="129">
        <f t="shared" si="93"/>
        <v>0</v>
      </c>
      <c r="AN223" s="129">
        <f t="shared" si="94"/>
        <v>0</v>
      </c>
      <c r="AO223" s="129">
        <f t="shared" si="95"/>
        <v>0</v>
      </c>
      <c r="AP223" s="129">
        <f t="shared" si="96"/>
        <v>0</v>
      </c>
      <c r="AQ223" s="129">
        <f t="shared" si="97"/>
        <v>0</v>
      </c>
      <c r="AR223" s="129">
        <f t="shared" si="98"/>
        <v>0</v>
      </c>
      <c r="AS223" s="129">
        <f t="shared" si="99"/>
        <v>0.274213333333333</v>
      </c>
      <c r="AT223" s="132">
        <v>0</v>
      </c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32"/>
      <c r="BK223" s="132" t="s">
        <v>102</v>
      </c>
    </row>
    <row r="224" ht="22.5" customHeight="1" spans="1:63">
      <c r="A224" s="126">
        <v>219</v>
      </c>
      <c r="B224" s="127" t="s">
        <v>503</v>
      </c>
      <c r="C224" s="127" t="s">
        <v>495</v>
      </c>
      <c r="D224" s="127" t="s">
        <v>489</v>
      </c>
      <c r="E224" s="134">
        <v>81.11</v>
      </c>
      <c r="F224" s="129">
        <f t="shared" si="80"/>
        <v>10.2395583405252</v>
      </c>
      <c r="G224" s="129">
        <f t="shared" si="81"/>
        <v>830.530577</v>
      </c>
      <c r="H224" s="130">
        <v>4</v>
      </c>
      <c r="I224" s="130"/>
      <c r="J224" s="131" t="s">
        <v>256</v>
      </c>
      <c r="K224" s="129">
        <f t="shared" si="82"/>
        <v>518.019325</v>
      </c>
      <c r="L224" s="129">
        <f t="shared" si="83"/>
        <v>518.019325</v>
      </c>
      <c r="M224" s="128">
        <v>0</v>
      </c>
      <c r="N224" s="129">
        <f t="shared" si="84"/>
        <v>162.22</v>
      </c>
      <c r="O224" s="128">
        <v>423.60615</v>
      </c>
      <c r="P224" s="129">
        <f t="shared" si="85"/>
        <v>0</v>
      </c>
      <c r="Q224" s="129">
        <f t="shared" si="86"/>
        <v>423.60615</v>
      </c>
      <c r="R224" s="129">
        <f t="shared" si="87"/>
        <v>518.019325</v>
      </c>
      <c r="S224" s="132">
        <f t="shared" si="88"/>
        <v>0</v>
      </c>
      <c r="T224" s="128">
        <v>0</v>
      </c>
      <c r="U224" s="128">
        <v>0</v>
      </c>
      <c r="V224" s="128">
        <v>0</v>
      </c>
      <c r="W224" s="132"/>
      <c r="X224" s="134">
        <v>94.413175</v>
      </c>
      <c r="Y224" s="134">
        <v>0</v>
      </c>
      <c r="Z224" s="129">
        <f t="shared" si="89"/>
        <v>0</v>
      </c>
      <c r="AA224" s="132">
        <f t="shared" si="90"/>
        <v>0</v>
      </c>
      <c r="AB224" s="134">
        <v>0</v>
      </c>
      <c r="AC224" s="134">
        <v>0</v>
      </c>
      <c r="AD224" s="128">
        <v>0</v>
      </c>
      <c r="AE224" s="128">
        <v>0</v>
      </c>
      <c r="AF224" s="128">
        <v>0</v>
      </c>
      <c r="AG224" s="128">
        <v>0</v>
      </c>
      <c r="AH224" s="132">
        <f t="shared" si="91"/>
        <v>312.511252</v>
      </c>
      <c r="AI224" s="128">
        <v>0</v>
      </c>
      <c r="AJ224" s="134">
        <v>0</v>
      </c>
      <c r="AK224" s="134">
        <v>312.511252</v>
      </c>
      <c r="AL224" s="129">
        <f t="shared" si="92"/>
        <v>81.11</v>
      </c>
      <c r="AM224" s="129">
        <f t="shared" si="93"/>
        <v>0</v>
      </c>
      <c r="AN224" s="129">
        <f t="shared" si="94"/>
        <v>0</v>
      </c>
      <c r="AO224" s="129">
        <f t="shared" si="95"/>
        <v>0</v>
      </c>
      <c r="AP224" s="129">
        <f t="shared" si="96"/>
        <v>0</v>
      </c>
      <c r="AQ224" s="129">
        <f t="shared" si="97"/>
        <v>0</v>
      </c>
      <c r="AR224" s="129">
        <f t="shared" si="98"/>
        <v>0</v>
      </c>
      <c r="AS224" s="129">
        <f t="shared" si="99"/>
        <v>0.216293333333333</v>
      </c>
      <c r="AT224" s="132">
        <v>0</v>
      </c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32"/>
      <c r="BK224" s="132" t="s">
        <v>102</v>
      </c>
    </row>
    <row r="225" ht="22.5" customHeight="1" spans="1:63">
      <c r="A225" s="126">
        <v>220</v>
      </c>
      <c r="B225" s="127" t="s">
        <v>504</v>
      </c>
      <c r="C225" s="127" t="s">
        <v>495</v>
      </c>
      <c r="D225" s="127" t="s">
        <v>489</v>
      </c>
      <c r="E225" s="134">
        <v>59.27</v>
      </c>
      <c r="F225" s="129">
        <f t="shared" si="80"/>
        <v>10.8991621056184</v>
      </c>
      <c r="G225" s="129">
        <f t="shared" si="81"/>
        <v>645.993338</v>
      </c>
      <c r="H225" s="130">
        <v>4</v>
      </c>
      <c r="I225" s="130"/>
      <c r="J225" s="131" t="s">
        <v>256</v>
      </c>
      <c r="K225" s="129">
        <f t="shared" si="82"/>
        <v>402.865026</v>
      </c>
      <c r="L225" s="129">
        <f t="shared" si="83"/>
        <v>402.865026</v>
      </c>
      <c r="M225" s="128">
        <v>0</v>
      </c>
      <c r="N225" s="129">
        <f t="shared" si="84"/>
        <v>118.54</v>
      </c>
      <c r="O225" s="128">
        <v>312.04339</v>
      </c>
      <c r="P225" s="129">
        <f t="shared" si="85"/>
        <v>0</v>
      </c>
      <c r="Q225" s="129">
        <f t="shared" si="86"/>
        <v>312.04339</v>
      </c>
      <c r="R225" s="129">
        <f t="shared" si="87"/>
        <v>402.865026</v>
      </c>
      <c r="S225" s="132">
        <f t="shared" si="88"/>
        <v>0</v>
      </c>
      <c r="T225" s="128">
        <v>0</v>
      </c>
      <c r="U225" s="128">
        <v>0</v>
      </c>
      <c r="V225" s="128">
        <v>0</v>
      </c>
      <c r="W225" s="132"/>
      <c r="X225" s="134">
        <v>90.821636</v>
      </c>
      <c r="Y225" s="134">
        <v>0</v>
      </c>
      <c r="Z225" s="129">
        <f t="shared" si="89"/>
        <v>0</v>
      </c>
      <c r="AA225" s="132">
        <f t="shared" si="90"/>
        <v>0</v>
      </c>
      <c r="AB225" s="134">
        <v>0</v>
      </c>
      <c r="AC225" s="134">
        <v>0</v>
      </c>
      <c r="AD225" s="128">
        <v>0</v>
      </c>
      <c r="AE225" s="128">
        <v>0</v>
      </c>
      <c r="AF225" s="128">
        <v>0</v>
      </c>
      <c r="AG225" s="128">
        <v>0</v>
      </c>
      <c r="AH225" s="132">
        <f t="shared" si="91"/>
        <v>243.128312</v>
      </c>
      <c r="AI225" s="128">
        <v>0</v>
      </c>
      <c r="AJ225" s="134">
        <v>0</v>
      </c>
      <c r="AK225" s="134">
        <v>243.128312</v>
      </c>
      <c r="AL225" s="129">
        <f t="shared" si="92"/>
        <v>59.27</v>
      </c>
      <c r="AM225" s="129">
        <f t="shared" si="93"/>
        <v>0</v>
      </c>
      <c r="AN225" s="129">
        <f t="shared" si="94"/>
        <v>0</v>
      </c>
      <c r="AO225" s="129">
        <f t="shared" si="95"/>
        <v>0</v>
      </c>
      <c r="AP225" s="129">
        <f t="shared" si="96"/>
        <v>0</v>
      </c>
      <c r="AQ225" s="129">
        <f t="shared" si="97"/>
        <v>0</v>
      </c>
      <c r="AR225" s="129">
        <f t="shared" si="98"/>
        <v>0</v>
      </c>
      <c r="AS225" s="129">
        <f t="shared" si="99"/>
        <v>0.158053333333333</v>
      </c>
      <c r="AT225" s="132">
        <v>0</v>
      </c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32"/>
      <c r="BK225" s="132" t="s">
        <v>102</v>
      </c>
    </row>
    <row r="226" ht="22.5" customHeight="1" spans="1:63">
      <c r="A226" s="126">
        <v>221</v>
      </c>
      <c r="B226" s="127" t="s">
        <v>505</v>
      </c>
      <c r="C226" s="127" t="s">
        <v>495</v>
      </c>
      <c r="D226" s="127" t="s">
        <v>489</v>
      </c>
      <c r="E226" s="134">
        <v>48.34</v>
      </c>
      <c r="F226" s="129">
        <f t="shared" si="80"/>
        <v>8.59670351675631</v>
      </c>
      <c r="G226" s="129">
        <f t="shared" si="81"/>
        <v>415.564648</v>
      </c>
      <c r="H226" s="130">
        <v>4</v>
      </c>
      <c r="I226" s="130"/>
      <c r="J226" s="131" t="s">
        <v>256</v>
      </c>
      <c r="K226" s="129">
        <f t="shared" si="82"/>
        <v>311.525241</v>
      </c>
      <c r="L226" s="129">
        <f t="shared" si="83"/>
        <v>311.525241</v>
      </c>
      <c r="M226" s="128">
        <v>0</v>
      </c>
      <c r="N226" s="129">
        <f t="shared" si="84"/>
        <v>96.68</v>
      </c>
      <c r="O226" s="128">
        <v>260.468702</v>
      </c>
      <c r="P226" s="129">
        <f t="shared" si="85"/>
        <v>0</v>
      </c>
      <c r="Q226" s="129">
        <f t="shared" si="86"/>
        <v>260.468702</v>
      </c>
      <c r="R226" s="129">
        <f t="shared" si="87"/>
        <v>311.525241</v>
      </c>
      <c r="S226" s="132">
        <f t="shared" si="88"/>
        <v>0</v>
      </c>
      <c r="T226" s="128">
        <v>0</v>
      </c>
      <c r="U226" s="128">
        <v>0</v>
      </c>
      <c r="V226" s="128">
        <v>0</v>
      </c>
      <c r="W226" s="132"/>
      <c r="X226" s="134">
        <v>51.056539</v>
      </c>
      <c r="Y226" s="134">
        <v>0</v>
      </c>
      <c r="Z226" s="129">
        <f t="shared" si="89"/>
        <v>0</v>
      </c>
      <c r="AA226" s="132">
        <f t="shared" si="90"/>
        <v>0</v>
      </c>
      <c r="AB226" s="134">
        <v>0</v>
      </c>
      <c r="AC226" s="134">
        <v>0</v>
      </c>
      <c r="AD226" s="128">
        <v>0</v>
      </c>
      <c r="AE226" s="128">
        <v>0</v>
      </c>
      <c r="AF226" s="128">
        <v>0</v>
      </c>
      <c r="AG226" s="128">
        <v>0</v>
      </c>
      <c r="AH226" s="132">
        <f t="shared" si="91"/>
        <v>104.039407</v>
      </c>
      <c r="AI226" s="128">
        <v>0</v>
      </c>
      <c r="AJ226" s="134">
        <v>0</v>
      </c>
      <c r="AK226" s="134">
        <v>104.039407</v>
      </c>
      <c r="AL226" s="129">
        <f t="shared" si="92"/>
        <v>48.34</v>
      </c>
      <c r="AM226" s="129">
        <f t="shared" si="93"/>
        <v>0</v>
      </c>
      <c r="AN226" s="129">
        <f t="shared" si="94"/>
        <v>0</v>
      </c>
      <c r="AO226" s="129">
        <f t="shared" si="95"/>
        <v>0</v>
      </c>
      <c r="AP226" s="129">
        <f t="shared" si="96"/>
        <v>0</v>
      </c>
      <c r="AQ226" s="129">
        <f t="shared" si="97"/>
        <v>0</v>
      </c>
      <c r="AR226" s="129">
        <f t="shared" si="98"/>
        <v>0</v>
      </c>
      <c r="AS226" s="129">
        <f t="shared" si="99"/>
        <v>0.128906666666667</v>
      </c>
      <c r="AT226" s="132">
        <v>0</v>
      </c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32"/>
      <c r="BK226" s="132" t="s">
        <v>102</v>
      </c>
    </row>
    <row r="227" ht="22.5" customHeight="1" spans="1:63">
      <c r="A227" s="126">
        <v>222</v>
      </c>
      <c r="B227" s="127" t="s">
        <v>495</v>
      </c>
      <c r="C227" s="127" t="s">
        <v>350</v>
      </c>
      <c r="D227" s="127" t="s">
        <v>351</v>
      </c>
      <c r="E227" s="134">
        <v>268.72</v>
      </c>
      <c r="F227" s="129">
        <f t="shared" si="80"/>
        <v>5.11484557904138</v>
      </c>
      <c r="G227" s="129">
        <f t="shared" si="81"/>
        <v>1374.461304</v>
      </c>
      <c r="H227" s="130">
        <v>4</v>
      </c>
      <c r="I227" s="130"/>
      <c r="J227" s="131" t="s">
        <v>256</v>
      </c>
      <c r="K227" s="129">
        <f t="shared" si="82"/>
        <v>776.099496</v>
      </c>
      <c r="L227" s="129">
        <f t="shared" si="83"/>
        <v>776.099496</v>
      </c>
      <c r="M227" s="128">
        <v>0</v>
      </c>
      <c r="N227" s="129">
        <f t="shared" si="84"/>
        <v>537.44</v>
      </c>
      <c r="O227" s="128">
        <v>0</v>
      </c>
      <c r="P227" s="129">
        <f t="shared" si="85"/>
        <v>0</v>
      </c>
      <c r="Q227" s="129">
        <f t="shared" si="86"/>
        <v>0</v>
      </c>
      <c r="R227" s="129">
        <f t="shared" si="87"/>
        <v>776.099496</v>
      </c>
      <c r="S227" s="132">
        <f t="shared" si="88"/>
        <v>0</v>
      </c>
      <c r="T227" s="128">
        <v>0</v>
      </c>
      <c r="U227" s="128">
        <v>0</v>
      </c>
      <c r="V227" s="128">
        <v>0</v>
      </c>
      <c r="W227" s="132"/>
      <c r="X227" s="134">
        <v>776.099496</v>
      </c>
      <c r="Y227" s="134">
        <v>0</v>
      </c>
      <c r="Z227" s="129">
        <f t="shared" si="89"/>
        <v>0</v>
      </c>
      <c r="AA227" s="132">
        <f t="shared" si="90"/>
        <v>0</v>
      </c>
      <c r="AB227" s="134">
        <v>0</v>
      </c>
      <c r="AC227" s="134">
        <v>0</v>
      </c>
      <c r="AD227" s="128">
        <v>0</v>
      </c>
      <c r="AE227" s="128">
        <v>0</v>
      </c>
      <c r="AF227" s="128">
        <v>0</v>
      </c>
      <c r="AG227" s="128">
        <v>0</v>
      </c>
      <c r="AH227" s="132">
        <f t="shared" si="91"/>
        <v>598.361808</v>
      </c>
      <c r="AI227" s="128">
        <v>0</v>
      </c>
      <c r="AJ227" s="134">
        <v>0</v>
      </c>
      <c r="AK227" s="134">
        <v>598.361808</v>
      </c>
      <c r="AL227" s="129">
        <f t="shared" si="92"/>
        <v>268.72</v>
      </c>
      <c r="AM227" s="129">
        <f t="shared" si="93"/>
        <v>0</v>
      </c>
      <c r="AN227" s="129">
        <f t="shared" si="94"/>
        <v>0</v>
      </c>
      <c r="AO227" s="129">
        <f t="shared" si="95"/>
        <v>0</v>
      </c>
      <c r="AP227" s="129">
        <f t="shared" si="96"/>
        <v>0</v>
      </c>
      <c r="AQ227" s="129">
        <f t="shared" si="97"/>
        <v>0</v>
      </c>
      <c r="AR227" s="129">
        <f t="shared" si="98"/>
        <v>0</v>
      </c>
      <c r="AS227" s="129">
        <f t="shared" si="99"/>
        <v>0</v>
      </c>
      <c r="AT227" s="132">
        <v>0</v>
      </c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32"/>
      <c r="BK227" s="132" t="s">
        <v>102</v>
      </c>
    </row>
    <row r="228" ht="22.5" customHeight="1" spans="1:63">
      <c r="A228" s="126">
        <v>223</v>
      </c>
      <c r="B228" s="127" t="s">
        <v>350</v>
      </c>
      <c r="C228" s="127" t="s">
        <v>490</v>
      </c>
      <c r="D228" s="127" t="s">
        <v>489</v>
      </c>
      <c r="E228" s="134">
        <v>230.78</v>
      </c>
      <c r="F228" s="129">
        <f t="shared" si="80"/>
        <v>18.5926462258428</v>
      </c>
      <c r="G228" s="129">
        <f t="shared" si="81"/>
        <v>4290.810896</v>
      </c>
      <c r="H228" s="130">
        <v>4</v>
      </c>
      <c r="I228" s="130"/>
      <c r="J228" s="131" t="s">
        <v>256</v>
      </c>
      <c r="K228" s="129">
        <f t="shared" si="82"/>
        <v>2674.923792</v>
      </c>
      <c r="L228" s="129">
        <f t="shared" si="83"/>
        <v>2674.923792</v>
      </c>
      <c r="M228" s="128">
        <v>0</v>
      </c>
      <c r="N228" s="129">
        <f t="shared" si="84"/>
        <v>461.56</v>
      </c>
      <c r="O228" s="128">
        <v>1496.551806</v>
      </c>
      <c r="P228" s="129">
        <f t="shared" si="85"/>
        <v>0</v>
      </c>
      <c r="Q228" s="129">
        <f t="shared" si="86"/>
        <v>1496.551806</v>
      </c>
      <c r="R228" s="129">
        <f t="shared" si="87"/>
        <v>2674.923792</v>
      </c>
      <c r="S228" s="132">
        <f t="shared" si="88"/>
        <v>0</v>
      </c>
      <c r="T228" s="128">
        <v>0</v>
      </c>
      <c r="U228" s="128">
        <v>0</v>
      </c>
      <c r="V228" s="128">
        <v>0</v>
      </c>
      <c r="W228" s="132"/>
      <c r="X228" s="134">
        <v>1178.371986</v>
      </c>
      <c r="Y228" s="134">
        <v>0</v>
      </c>
      <c r="Z228" s="129">
        <f t="shared" si="89"/>
        <v>0</v>
      </c>
      <c r="AA228" s="132">
        <f t="shared" si="90"/>
        <v>0</v>
      </c>
      <c r="AB228" s="134">
        <v>0</v>
      </c>
      <c r="AC228" s="134">
        <v>0</v>
      </c>
      <c r="AD228" s="128">
        <v>0</v>
      </c>
      <c r="AE228" s="128">
        <v>0</v>
      </c>
      <c r="AF228" s="128">
        <v>0</v>
      </c>
      <c r="AG228" s="128">
        <v>309.277125</v>
      </c>
      <c r="AH228" s="132">
        <f t="shared" si="91"/>
        <v>1306.609979</v>
      </c>
      <c r="AI228" s="128">
        <v>0</v>
      </c>
      <c r="AJ228" s="134">
        <v>0</v>
      </c>
      <c r="AK228" s="134">
        <v>1306.609979</v>
      </c>
      <c r="AL228" s="129">
        <f t="shared" si="92"/>
        <v>230.78</v>
      </c>
      <c r="AM228" s="129">
        <f t="shared" si="93"/>
        <v>0</v>
      </c>
      <c r="AN228" s="129">
        <f t="shared" si="94"/>
        <v>0</v>
      </c>
      <c r="AO228" s="129">
        <f t="shared" si="95"/>
        <v>0</v>
      </c>
      <c r="AP228" s="129">
        <f t="shared" si="96"/>
        <v>0</v>
      </c>
      <c r="AQ228" s="129">
        <f t="shared" si="97"/>
        <v>0</v>
      </c>
      <c r="AR228" s="129">
        <f t="shared" si="98"/>
        <v>0</v>
      </c>
      <c r="AS228" s="129">
        <f t="shared" si="99"/>
        <v>0.615413333333333</v>
      </c>
      <c r="AT228" s="132">
        <v>0</v>
      </c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32"/>
      <c r="BK228" s="132" t="s">
        <v>102</v>
      </c>
    </row>
    <row r="229" ht="22.5" customHeight="1" spans="1:63">
      <c r="A229" s="126">
        <v>224</v>
      </c>
      <c r="B229" s="127" t="s">
        <v>351</v>
      </c>
      <c r="C229" s="127" t="s">
        <v>490</v>
      </c>
      <c r="D229" s="127" t="s">
        <v>489</v>
      </c>
      <c r="E229" s="134">
        <v>161.36</v>
      </c>
      <c r="F229" s="129">
        <f t="shared" si="80"/>
        <v>11.5901158837382</v>
      </c>
      <c r="G229" s="129">
        <f t="shared" si="81"/>
        <v>1870.181099</v>
      </c>
      <c r="H229" s="130">
        <v>4</v>
      </c>
      <c r="I229" s="130"/>
      <c r="J229" s="131" t="s">
        <v>256</v>
      </c>
      <c r="K229" s="129">
        <f t="shared" si="82"/>
        <v>1319.957274</v>
      </c>
      <c r="L229" s="129">
        <f t="shared" si="83"/>
        <v>1319.957274</v>
      </c>
      <c r="M229" s="128">
        <v>0</v>
      </c>
      <c r="N229" s="129">
        <f t="shared" si="84"/>
        <v>322.72</v>
      </c>
      <c r="O229" s="128">
        <v>890.42666</v>
      </c>
      <c r="P229" s="129">
        <f t="shared" si="85"/>
        <v>0</v>
      </c>
      <c r="Q229" s="129">
        <f t="shared" si="86"/>
        <v>890.42666</v>
      </c>
      <c r="R229" s="129">
        <f t="shared" si="87"/>
        <v>1319.957274</v>
      </c>
      <c r="S229" s="132">
        <f t="shared" si="88"/>
        <v>0</v>
      </c>
      <c r="T229" s="128">
        <v>0</v>
      </c>
      <c r="U229" s="128">
        <v>0</v>
      </c>
      <c r="V229" s="128">
        <v>0</v>
      </c>
      <c r="W229" s="132"/>
      <c r="X229" s="134">
        <v>429.530614</v>
      </c>
      <c r="Y229" s="134">
        <v>0</v>
      </c>
      <c r="Z229" s="129">
        <f t="shared" si="89"/>
        <v>0</v>
      </c>
      <c r="AA229" s="132">
        <f t="shared" si="90"/>
        <v>0</v>
      </c>
      <c r="AB229" s="134">
        <v>0</v>
      </c>
      <c r="AC229" s="134">
        <v>0</v>
      </c>
      <c r="AD229" s="128">
        <v>0</v>
      </c>
      <c r="AE229" s="128">
        <v>0</v>
      </c>
      <c r="AF229" s="128">
        <v>0</v>
      </c>
      <c r="AG229" s="128">
        <v>31.485235</v>
      </c>
      <c r="AH229" s="132">
        <f t="shared" si="91"/>
        <v>518.73859</v>
      </c>
      <c r="AI229" s="128">
        <v>0</v>
      </c>
      <c r="AJ229" s="134">
        <v>0</v>
      </c>
      <c r="AK229" s="134">
        <v>518.73859</v>
      </c>
      <c r="AL229" s="129">
        <f t="shared" si="92"/>
        <v>161.36</v>
      </c>
      <c r="AM229" s="129">
        <f t="shared" si="93"/>
        <v>0</v>
      </c>
      <c r="AN229" s="129">
        <f t="shared" si="94"/>
        <v>0</v>
      </c>
      <c r="AO229" s="129">
        <f t="shared" si="95"/>
        <v>0</v>
      </c>
      <c r="AP229" s="129">
        <f t="shared" si="96"/>
        <v>0</v>
      </c>
      <c r="AQ229" s="129">
        <f t="shared" si="97"/>
        <v>0</v>
      </c>
      <c r="AR229" s="129">
        <f t="shared" si="98"/>
        <v>0</v>
      </c>
      <c r="AS229" s="129">
        <f t="shared" si="99"/>
        <v>0.430293333333333</v>
      </c>
      <c r="AT229" s="132">
        <v>0</v>
      </c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32"/>
      <c r="BK229" s="132" t="s">
        <v>102</v>
      </c>
    </row>
    <row r="230" ht="22.5" customHeight="1" spans="1:63">
      <c r="A230" s="126">
        <v>225</v>
      </c>
      <c r="B230" s="127" t="s">
        <v>351</v>
      </c>
      <c r="C230" s="127" t="s">
        <v>489</v>
      </c>
      <c r="D230" s="127" t="s">
        <v>490</v>
      </c>
      <c r="E230" s="134">
        <v>63.28</v>
      </c>
      <c r="F230" s="129">
        <f t="shared" si="80"/>
        <v>7.97825167509482</v>
      </c>
      <c r="G230" s="129">
        <f t="shared" si="81"/>
        <v>504.863766</v>
      </c>
      <c r="H230" s="130">
        <v>4</v>
      </c>
      <c r="I230" s="130"/>
      <c r="J230" s="131" t="s">
        <v>256</v>
      </c>
      <c r="K230" s="129">
        <f t="shared" si="82"/>
        <v>326.401541</v>
      </c>
      <c r="L230" s="129">
        <f t="shared" si="83"/>
        <v>326.401541</v>
      </c>
      <c r="M230" s="128">
        <v>0</v>
      </c>
      <c r="N230" s="129">
        <f t="shared" si="84"/>
        <v>126.56</v>
      </c>
      <c r="O230" s="128">
        <v>283.128191</v>
      </c>
      <c r="P230" s="129">
        <f t="shared" si="85"/>
        <v>0</v>
      </c>
      <c r="Q230" s="129">
        <f t="shared" si="86"/>
        <v>283.128191</v>
      </c>
      <c r="R230" s="129">
        <f t="shared" si="87"/>
        <v>326.401541</v>
      </c>
      <c r="S230" s="132">
        <f t="shared" si="88"/>
        <v>0</v>
      </c>
      <c r="T230" s="128">
        <v>0</v>
      </c>
      <c r="U230" s="128">
        <v>0</v>
      </c>
      <c r="V230" s="128">
        <v>0</v>
      </c>
      <c r="W230" s="132"/>
      <c r="X230" s="134">
        <v>43.27335</v>
      </c>
      <c r="Y230" s="134">
        <v>0</v>
      </c>
      <c r="Z230" s="129">
        <f t="shared" si="89"/>
        <v>0</v>
      </c>
      <c r="AA230" s="132">
        <f t="shared" si="90"/>
        <v>0</v>
      </c>
      <c r="AB230" s="134">
        <v>0</v>
      </c>
      <c r="AC230" s="134">
        <v>0</v>
      </c>
      <c r="AD230" s="128">
        <v>0</v>
      </c>
      <c r="AE230" s="128">
        <v>0</v>
      </c>
      <c r="AF230" s="128">
        <v>0</v>
      </c>
      <c r="AG230" s="128">
        <v>0</v>
      </c>
      <c r="AH230" s="132">
        <f t="shared" si="91"/>
        <v>178.462225</v>
      </c>
      <c r="AI230" s="128">
        <v>0</v>
      </c>
      <c r="AJ230" s="134">
        <v>0</v>
      </c>
      <c r="AK230" s="134">
        <v>178.462225</v>
      </c>
      <c r="AL230" s="129">
        <f t="shared" si="92"/>
        <v>63.28</v>
      </c>
      <c r="AM230" s="129">
        <f t="shared" si="93"/>
        <v>0</v>
      </c>
      <c r="AN230" s="129">
        <f t="shared" si="94"/>
        <v>0</v>
      </c>
      <c r="AO230" s="129">
        <f t="shared" si="95"/>
        <v>0</v>
      </c>
      <c r="AP230" s="129">
        <f t="shared" si="96"/>
        <v>0</v>
      </c>
      <c r="AQ230" s="129">
        <f t="shared" si="97"/>
        <v>0</v>
      </c>
      <c r="AR230" s="129">
        <f t="shared" si="98"/>
        <v>0</v>
      </c>
      <c r="AS230" s="129">
        <f t="shared" si="99"/>
        <v>0.168746666666667</v>
      </c>
      <c r="AT230" s="132">
        <v>0</v>
      </c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32"/>
      <c r="BK230" s="132" t="s">
        <v>102</v>
      </c>
    </row>
    <row r="231" ht="22.5" customHeight="1" spans="1:63">
      <c r="A231" s="126">
        <v>226</v>
      </c>
      <c r="B231" s="127" t="s">
        <v>506</v>
      </c>
      <c r="C231" s="127" t="s">
        <v>163</v>
      </c>
      <c r="D231" s="127" t="s">
        <v>286</v>
      </c>
      <c r="E231" s="134">
        <v>486.25</v>
      </c>
      <c r="F231" s="129">
        <f t="shared" si="80"/>
        <v>7.38727499845758</v>
      </c>
      <c r="G231" s="129">
        <f t="shared" si="81"/>
        <v>3592.062468</v>
      </c>
      <c r="H231" s="130">
        <v>4</v>
      </c>
      <c r="I231" s="130"/>
      <c r="J231" s="131" t="s">
        <v>256</v>
      </c>
      <c r="K231" s="129">
        <f t="shared" si="82"/>
        <v>2414.65286</v>
      </c>
      <c r="L231" s="129">
        <f t="shared" si="83"/>
        <v>2414.65286</v>
      </c>
      <c r="M231" s="128">
        <v>0</v>
      </c>
      <c r="N231" s="129">
        <f t="shared" si="84"/>
        <v>972.5</v>
      </c>
      <c r="O231" s="128">
        <v>2132.269445</v>
      </c>
      <c r="P231" s="129">
        <f t="shared" si="85"/>
        <v>0</v>
      </c>
      <c r="Q231" s="129">
        <f t="shared" si="86"/>
        <v>2132.269445</v>
      </c>
      <c r="R231" s="129">
        <f t="shared" si="87"/>
        <v>2414.65286</v>
      </c>
      <c r="S231" s="132">
        <f t="shared" si="88"/>
        <v>0</v>
      </c>
      <c r="T231" s="128">
        <v>0</v>
      </c>
      <c r="U231" s="128">
        <v>0</v>
      </c>
      <c r="V231" s="128">
        <v>0</v>
      </c>
      <c r="W231" s="132"/>
      <c r="X231" s="134">
        <v>282.383415</v>
      </c>
      <c r="Y231" s="134">
        <v>0</v>
      </c>
      <c r="Z231" s="129">
        <f t="shared" si="89"/>
        <v>0</v>
      </c>
      <c r="AA231" s="132">
        <f t="shared" si="90"/>
        <v>562.657372</v>
      </c>
      <c r="AB231" s="134">
        <v>0</v>
      </c>
      <c r="AC231" s="134">
        <v>0</v>
      </c>
      <c r="AD231" s="128">
        <v>0</v>
      </c>
      <c r="AE231" s="128">
        <v>562.657372</v>
      </c>
      <c r="AF231" s="128">
        <v>0</v>
      </c>
      <c r="AG231" s="128">
        <v>0</v>
      </c>
      <c r="AH231" s="132">
        <f t="shared" si="91"/>
        <v>1177.409608</v>
      </c>
      <c r="AI231" s="128">
        <v>0</v>
      </c>
      <c r="AJ231" s="134">
        <v>0</v>
      </c>
      <c r="AK231" s="134">
        <v>1177.409608</v>
      </c>
      <c r="AL231" s="129">
        <f t="shared" si="92"/>
        <v>486.25</v>
      </c>
      <c r="AM231" s="129">
        <f t="shared" si="93"/>
        <v>0</v>
      </c>
      <c r="AN231" s="129">
        <f t="shared" si="94"/>
        <v>0</v>
      </c>
      <c r="AO231" s="129">
        <f t="shared" si="95"/>
        <v>0</v>
      </c>
      <c r="AP231" s="129">
        <f t="shared" si="96"/>
        <v>0</v>
      </c>
      <c r="AQ231" s="129">
        <f t="shared" si="97"/>
        <v>0</v>
      </c>
      <c r="AR231" s="129">
        <f t="shared" si="98"/>
        <v>0</v>
      </c>
      <c r="AS231" s="129">
        <f t="shared" si="99"/>
        <v>1.29666666666667</v>
      </c>
      <c r="AT231" s="132">
        <v>8</v>
      </c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32"/>
      <c r="BK231" s="132" t="s">
        <v>102</v>
      </c>
    </row>
    <row r="232" ht="22.5" customHeight="1" spans="1:63">
      <c r="A232" s="126">
        <v>227</v>
      </c>
      <c r="B232" s="127" t="s">
        <v>506</v>
      </c>
      <c r="C232" s="127" t="s">
        <v>507</v>
      </c>
      <c r="D232" s="127" t="s">
        <v>163</v>
      </c>
      <c r="E232" s="134">
        <v>374.28</v>
      </c>
      <c r="F232" s="129">
        <f t="shared" si="80"/>
        <v>10.0921776023298</v>
      </c>
      <c r="G232" s="129">
        <f t="shared" si="81"/>
        <v>3777.300233</v>
      </c>
      <c r="H232" s="130">
        <v>4</v>
      </c>
      <c r="I232" s="130"/>
      <c r="J232" s="131" t="s">
        <v>256</v>
      </c>
      <c r="K232" s="129">
        <f t="shared" si="82"/>
        <v>2790.708669</v>
      </c>
      <c r="L232" s="129">
        <f t="shared" si="83"/>
        <v>2790.708669</v>
      </c>
      <c r="M232" s="128">
        <v>0</v>
      </c>
      <c r="N232" s="129">
        <f t="shared" si="84"/>
        <v>748.56</v>
      </c>
      <c r="O232" s="128">
        <v>2491.438066</v>
      </c>
      <c r="P232" s="129">
        <f t="shared" si="85"/>
        <v>0</v>
      </c>
      <c r="Q232" s="129">
        <f t="shared" si="86"/>
        <v>2491.438066</v>
      </c>
      <c r="R232" s="129">
        <f t="shared" si="87"/>
        <v>2790.708669</v>
      </c>
      <c r="S232" s="132">
        <f t="shared" si="88"/>
        <v>0</v>
      </c>
      <c r="T232" s="128">
        <v>0</v>
      </c>
      <c r="U232" s="128">
        <v>0</v>
      </c>
      <c r="V232" s="128">
        <v>0</v>
      </c>
      <c r="W232" s="132"/>
      <c r="X232" s="134">
        <v>299.270603</v>
      </c>
      <c r="Y232" s="134">
        <v>0</v>
      </c>
      <c r="Z232" s="129">
        <f t="shared" si="89"/>
        <v>0</v>
      </c>
      <c r="AA232" s="132">
        <f t="shared" si="90"/>
        <v>13.58767</v>
      </c>
      <c r="AB232" s="134">
        <v>0</v>
      </c>
      <c r="AC232" s="134">
        <v>0</v>
      </c>
      <c r="AD232" s="128">
        <v>0</v>
      </c>
      <c r="AE232" s="128">
        <v>13.58767</v>
      </c>
      <c r="AF232" s="128">
        <v>0</v>
      </c>
      <c r="AG232" s="128">
        <v>0</v>
      </c>
      <c r="AH232" s="132">
        <f t="shared" si="91"/>
        <v>986.591564</v>
      </c>
      <c r="AI232" s="128">
        <v>0</v>
      </c>
      <c r="AJ232" s="134">
        <v>0</v>
      </c>
      <c r="AK232" s="134">
        <v>986.591564</v>
      </c>
      <c r="AL232" s="129">
        <f t="shared" si="92"/>
        <v>374.28</v>
      </c>
      <c r="AM232" s="129">
        <f t="shared" si="93"/>
        <v>0</v>
      </c>
      <c r="AN232" s="129">
        <f t="shared" si="94"/>
        <v>0</v>
      </c>
      <c r="AO232" s="129">
        <f t="shared" si="95"/>
        <v>0</v>
      </c>
      <c r="AP232" s="129">
        <f t="shared" si="96"/>
        <v>0</v>
      </c>
      <c r="AQ232" s="129">
        <f t="shared" si="97"/>
        <v>0</v>
      </c>
      <c r="AR232" s="129">
        <f t="shared" si="98"/>
        <v>0</v>
      </c>
      <c r="AS232" s="129">
        <f t="shared" si="99"/>
        <v>0.99808</v>
      </c>
      <c r="AT232" s="132">
        <v>3</v>
      </c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32"/>
      <c r="BK232" s="132" t="s">
        <v>102</v>
      </c>
    </row>
    <row r="233" ht="22.5" customHeight="1" spans="1:63">
      <c r="A233" s="126">
        <v>228</v>
      </c>
      <c r="B233" s="127" t="s">
        <v>508</v>
      </c>
      <c r="C233" s="127" t="s">
        <v>509</v>
      </c>
      <c r="D233" s="127" t="s">
        <v>506</v>
      </c>
      <c r="E233" s="134">
        <v>45.86</v>
      </c>
      <c r="F233" s="129">
        <f t="shared" si="80"/>
        <v>5.31483877017008</v>
      </c>
      <c r="G233" s="129">
        <f t="shared" si="81"/>
        <v>243.738506</v>
      </c>
      <c r="H233" s="130">
        <v>4</v>
      </c>
      <c r="I233" s="130"/>
      <c r="J233" s="131" t="s">
        <v>256</v>
      </c>
      <c r="K233" s="129">
        <f t="shared" si="82"/>
        <v>243.738506</v>
      </c>
      <c r="L233" s="129">
        <f t="shared" si="83"/>
        <v>243.738506</v>
      </c>
      <c r="M233" s="128">
        <v>0</v>
      </c>
      <c r="N233" s="129">
        <f t="shared" si="84"/>
        <v>91.72</v>
      </c>
      <c r="O233" s="128">
        <v>243.738506</v>
      </c>
      <c r="P233" s="129">
        <f t="shared" si="85"/>
        <v>0</v>
      </c>
      <c r="Q233" s="129">
        <f t="shared" si="86"/>
        <v>243.738506</v>
      </c>
      <c r="R233" s="129">
        <f t="shared" si="87"/>
        <v>243.738506</v>
      </c>
      <c r="S233" s="132">
        <f t="shared" si="88"/>
        <v>0</v>
      </c>
      <c r="T233" s="128">
        <v>0</v>
      </c>
      <c r="U233" s="128">
        <v>0</v>
      </c>
      <c r="V233" s="128">
        <v>0</v>
      </c>
      <c r="W233" s="132"/>
      <c r="X233" s="134">
        <v>0</v>
      </c>
      <c r="Y233" s="134">
        <v>0</v>
      </c>
      <c r="Z233" s="129">
        <f t="shared" si="89"/>
        <v>0</v>
      </c>
      <c r="AA233" s="132">
        <f t="shared" si="90"/>
        <v>0</v>
      </c>
      <c r="AB233" s="134">
        <v>0</v>
      </c>
      <c r="AC233" s="134">
        <v>0</v>
      </c>
      <c r="AD233" s="128">
        <v>0</v>
      </c>
      <c r="AE233" s="128">
        <v>0</v>
      </c>
      <c r="AF233" s="128">
        <v>0</v>
      </c>
      <c r="AG233" s="128">
        <v>0</v>
      </c>
      <c r="AH233" s="132">
        <f t="shared" si="91"/>
        <v>0</v>
      </c>
      <c r="AI233" s="128">
        <v>0</v>
      </c>
      <c r="AJ233" s="134">
        <v>0</v>
      </c>
      <c r="AK233" s="134">
        <v>0</v>
      </c>
      <c r="AL233" s="129">
        <f t="shared" si="92"/>
        <v>45.86</v>
      </c>
      <c r="AM233" s="129">
        <f t="shared" si="93"/>
        <v>0</v>
      </c>
      <c r="AN233" s="129">
        <f t="shared" si="94"/>
        <v>0</v>
      </c>
      <c r="AO233" s="129">
        <f t="shared" si="95"/>
        <v>0</v>
      </c>
      <c r="AP233" s="129">
        <f t="shared" si="96"/>
        <v>0</v>
      </c>
      <c r="AQ233" s="129">
        <f t="shared" si="97"/>
        <v>0</v>
      </c>
      <c r="AR233" s="129">
        <f t="shared" si="98"/>
        <v>0</v>
      </c>
      <c r="AS233" s="129">
        <f t="shared" si="99"/>
        <v>0</v>
      </c>
      <c r="AT233" s="132">
        <v>0</v>
      </c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32"/>
      <c r="BK233" s="132" t="s">
        <v>102</v>
      </c>
    </row>
    <row r="234" ht="22.5" customHeight="1" spans="1:63">
      <c r="A234" s="126">
        <v>229</v>
      </c>
      <c r="B234" s="127" t="s">
        <v>510</v>
      </c>
      <c r="C234" s="127" t="s">
        <v>509</v>
      </c>
      <c r="D234" s="127" t="s">
        <v>506</v>
      </c>
      <c r="E234" s="134">
        <v>45.95</v>
      </c>
      <c r="F234" s="129">
        <f t="shared" si="80"/>
        <v>5.19780776931447</v>
      </c>
      <c r="G234" s="129">
        <f t="shared" si="81"/>
        <v>238.839267</v>
      </c>
      <c r="H234" s="130">
        <v>4</v>
      </c>
      <c r="I234" s="130"/>
      <c r="J234" s="131" t="s">
        <v>256</v>
      </c>
      <c r="K234" s="129">
        <f t="shared" si="82"/>
        <v>238.839267</v>
      </c>
      <c r="L234" s="129">
        <f t="shared" si="83"/>
        <v>238.839267</v>
      </c>
      <c r="M234" s="128">
        <v>0</v>
      </c>
      <c r="N234" s="129">
        <f t="shared" si="84"/>
        <v>91.9</v>
      </c>
      <c r="O234" s="128">
        <v>238.839267</v>
      </c>
      <c r="P234" s="129">
        <f t="shared" si="85"/>
        <v>0</v>
      </c>
      <c r="Q234" s="129">
        <f t="shared" si="86"/>
        <v>238.839267</v>
      </c>
      <c r="R234" s="129">
        <f t="shared" si="87"/>
        <v>238.839267</v>
      </c>
      <c r="S234" s="132">
        <f t="shared" si="88"/>
        <v>0</v>
      </c>
      <c r="T234" s="128">
        <v>0</v>
      </c>
      <c r="U234" s="128">
        <v>0</v>
      </c>
      <c r="V234" s="128">
        <v>0</v>
      </c>
      <c r="W234" s="132"/>
      <c r="X234" s="134">
        <v>0</v>
      </c>
      <c r="Y234" s="134">
        <v>0</v>
      </c>
      <c r="Z234" s="129">
        <f t="shared" si="89"/>
        <v>0</v>
      </c>
      <c r="AA234" s="132">
        <f t="shared" si="90"/>
        <v>0</v>
      </c>
      <c r="AB234" s="134">
        <v>0</v>
      </c>
      <c r="AC234" s="134">
        <v>0</v>
      </c>
      <c r="AD234" s="128">
        <v>0</v>
      </c>
      <c r="AE234" s="128">
        <v>0</v>
      </c>
      <c r="AF234" s="128">
        <v>0</v>
      </c>
      <c r="AG234" s="128">
        <v>0</v>
      </c>
      <c r="AH234" s="132">
        <f t="shared" si="91"/>
        <v>0</v>
      </c>
      <c r="AI234" s="128">
        <v>0</v>
      </c>
      <c r="AJ234" s="134">
        <v>0</v>
      </c>
      <c r="AK234" s="134">
        <v>0</v>
      </c>
      <c r="AL234" s="129">
        <f t="shared" si="92"/>
        <v>45.95</v>
      </c>
      <c r="AM234" s="129">
        <f t="shared" si="93"/>
        <v>0</v>
      </c>
      <c r="AN234" s="129">
        <f t="shared" si="94"/>
        <v>0</v>
      </c>
      <c r="AO234" s="129">
        <f t="shared" si="95"/>
        <v>0</v>
      </c>
      <c r="AP234" s="129">
        <f t="shared" si="96"/>
        <v>0</v>
      </c>
      <c r="AQ234" s="129">
        <f t="shared" si="97"/>
        <v>0</v>
      </c>
      <c r="AR234" s="129">
        <f t="shared" si="98"/>
        <v>0</v>
      </c>
      <c r="AS234" s="129">
        <f t="shared" si="99"/>
        <v>0</v>
      </c>
      <c r="AT234" s="132">
        <v>0</v>
      </c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32"/>
      <c r="BK234" s="132" t="s">
        <v>102</v>
      </c>
    </row>
    <row r="235" ht="22.5" customHeight="1" spans="1:63">
      <c r="A235" s="126">
        <v>230</v>
      </c>
      <c r="B235" s="127" t="s">
        <v>511</v>
      </c>
      <c r="C235" s="127" t="s">
        <v>509</v>
      </c>
      <c r="D235" s="127" t="s">
        <v>506</v>
      </c>
      <c r="E235" s="134">
        <v>48.51</v>
      </c>
      <c r="F235" s="129">
        <f t="shared" si="80"/>
        <v>4.97904541331684</v>
      </c>
      <c r="G235" s="129">
        <f t="shared" si="81"/>
        <v>241.533493</v>
      </c>
      <c r="H235" s="130">
        <v>4</v>
      </c>
      <c r="I235" s="130"/>
      <c r="J235" s="131" t="s">
        <v>256</v>
      </c>
      <c r="K235" s="129">
        <f t="shared" si="82"/>
        <v>241.533493</v>
      </c>
      <c r="L235" s="129">
        <f t="shared" si="83"/>
        <v>241.533493</v>
      </c>
      <c r="M235" s="128">
        <v>0</v>
      </c>
      <c r="N235" s="129">
        <f t="shared" si="84"/>
        <v>97.02</v>
      </c>
      <c r="O235" s="128">
        <v>241.533493</v>
      </c>
      <c r="P235" s="129">
        <f t="shared" si="85"/>
        <v>0</v>
      </c>
      <c r="Q235" s="129">
        <f t="shared" si="86"/>
        <v>241.533493</v>
      </c>
      <c r="R235" s="129">
        <f t="shared" si="87"/>
        <v>241.533493</v>
      </c>
      <c r="S235" s="132">
        <f t="shared" si="88"/>
        <v>0</v>
      </c>
      <c r="T235" s="128">
        <v>0</v>
      </c>
      <c r="U235" s="128">
        <v>0</v>
      </c>
      <c r="V235" s="128">
        <v>0</v>
      </c>
      <c r="W235" s="132"/>
      <c r="X235" s="134">
        <v>0</v>
      </c>
      <c r="Y235" s="134">
        <v>0</v>
      </c>
      <c r="Z235" s="129">
        <f t="shared" si="89"/>
        <v>0</v>
      </c>
      <c r="AA235" s="132">
        <f t="shared" si="90"/>
        <v>0</v>
      </c>
      <c r="AB235" s="134">
        <v>0</v>
      </c>
      <c r="AC235" s="134">
        <v>0</v>
      </c>
      <c r="AD235" s="128">
        <v>0</v>
      </c>
      <c r="AE235" s="128">
        <v>0</v>
      </c>
      <c r="AF235" s="128">
        <v>0</v>
      </c>
      <c r="AG235" s="128">
        <v>0</v>
      </c>
      <c r="AH235" s="132">
        <f t="shared" si="91"/>
        <v>0</v>
      </c>
      <c r="AI235" s="128">
        <v>0</v>
      </c>
      <c r="AJ235" s="134">
        <v>0</v>
      </c>
      <c r="AK235" s="134">
        <v>0</v>
      </c>
      <c r="AL235" s="129">
        <f t="shared" si="92"/>
        <v>48.51</v>
      </c>
      <c r="AM235" s="129">
        <f t="shared" si="93"/>
        <v>0</v>
      </c>
      <c r="AN235" s="129">
        <f t="shared" si="94"/>
        <v>0</v>
      </c>
      <c r="AO235" s="129">
        <f t="shared" si="95"/>
        <v>0</v>
      </c>
      <c r="AP235" s="129">
        <f t="shared" si="96"/>
        <v>0</v>
      </c>
      <c r="AQ235" s="129">
        <f t="shared" si="97"/>
        <v>0</v>
      </c>
      <c r="AR235" s="129">
        <f t="shared" si="98"/>
        <v>0</v>
      </c>
      <c r="AS235" s="129">
        <f t="shared" si="99"/>
        <v>0</v>
      </c>
      <c r="AT235" s="132">
        <v>0</v>
      </c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32"/>
      <c r="BK235" s="132" t="s">
        <v>102</v>
      </c>
    </row>
    <row r="236" ht="22.5" customHeight="1" spans="1:63">
      <c r="A236" s="126">
        <v>231</v>
      </c>
      <c r="B236" s="127" t="s">
        <v>512</v>
      </c>
      <c r="C236" s="127" t="s">
        <v>506</v>
      </c>
      <c r="D236" s="127" t="s">
        <v>286</v>
      </c>
      <c r="E236" s="134">
        <v>520.53</v>
      </c>
      <c r="F236" s="129">
        <f t="shared" si="80"/>
        <v>4.49651030103933</v>
      </c>
      <c r="G236" s="129">
        <f t="shared" si="81"/>
        <v>2340.568507</v>
      </c>
      <c r="H236" s="130">
        <v>4</v>
      </c>
      <c r="I236" s="130"/>
      <c r="J236" s="131" t="s">
        <v>256</v>
      </c>
      <c r="K236" s="129">
        <f t="shared" si="82"/>
        <v>2340.568507</v>
      </c>
      <c r="L236" s="129">
        <f t="shared" si="83"/>
        <v>2340.568507</v>
      </c>
      <c r="M236" s="128">
        <v>0</v>
      </c>
      <c r="N236" s="129">
        <f t="shared" si="84"/>
        <v>1041.06</v>
      </c>
      <c r="O236" s="128">
        <v>2340.568507</v>
      </c>
      <c r="P236" s="129">
        <f t="shared" si="85"/>
        <v>0</v>
      </c>
      <c r="Q236" s="129">
        <f t="shared" si="86"/>
        <v>2340.568507</v>
      </c>
      <c r="R236" s="129">
        <f t="shared" si="87"/>
        <v>2340.568507</v>
      </c>
      <c r="S236" s="132">
        <f t="shared" si="88"/>
        <v>0</v>
      </c>
      <c r="T236" s="128">
        <v>0</v>
      </c>
      <c r="U236" s="128">
        <v>0</v>
      </c>
      <c r="V236" s="128">
        <v>0</v>
      </c>
      <c r="W236" s="132"/>
      <c r="X236" s="134">
        <v>0</v>
      </c>
      <c r="Y236" s="134">
        <v>0</v>
      </c>
      <c r="Z236" s="129">
        <f t="shared" si="89"/>
        <v>0</v>
      </c>
      <c r="AA236" s="132">
        <f t="shared" si="90"/>
        <v>0</v>
      </c>
      <c r="AB236" s="134">
        <v>0</v>
      </c>
      <c r="AC236" s="134">
        <v>0</v>
      </c>
      <c r="AD236" s="128">
        <v>0</v>
      </c>
      <c r="AE236" s="128">
        <v>0</v>
      </c>
      <c r="AF236" s="128">
        <v>0</v>
      </c>
      <c r="AG236" s="128">
        <v>0</v>
      </c>
      <c r="AH236" s="132">
        <f t="shared" si="91"/>
        <v>0</v>
      </c>
      <c r="AI236" s="128">
        <v>0</v>
      </c>
      <c r="AJ236" s="134">
        <v>0</v>
      </c>
      <c r="AK236" s="134">
        <v>0</v>
      </c>
      <c r="AL236" s="129">
        <f t="shared" si="92"/>
        <v>520.53</v>
      </c>
      <c r="AM236" s="129">
        <f t="shared" si="93"/>
        <v>0</v>
      </c>
      <c r="AN236" s="129">
        <f t="shared" si="94"/>
        <v>0</v>
      </c>
      <c r="AO236" s="129">
        <f t="shared" si="95"/>
        <v>0</v>
      </c>
      <c r="AP236" s="129">
        <f t="shared" si="96"/>
        <v>0</v>
      </c>
      <c r="AQ236" s="129">
        <f t="shared" si="97"/>
        <v>0</v>
      </c>
      <c r="AR236" s="129">
        <f t="shared" si="98"/>
        <v>0</v>
      </c>
      <c r="AS236" s="129">
        <f t="shared" si="99"/>
        <v>0</v>
      </c>
      <c r="AT236" s="132">
        <v>0</v>
      </c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32"/>
      <c r="BK236" s="132" t="s">
        <v>102</v>
      </c>
    </row>
    <row r="237" ht="22.5" customHeight="1" spans="1:63">
      <c r="A237" s="126">
        <v>232</v>
      </c>
      <c r="B237" s="127" t="s">
        <v>512</v>
      </c>
      <c r="C237" s="127" t="s">
        <v>506</v>
      </c>
      <c r="D237" s="127" t="s">
        <v>513</v>
      </c>
      <c r="E237" s="134">
        <v>52.52</v>
      </c>
      <c r="F237" s="129">
        <f t="shared" si="80"/>
        <v>8.91893238766184</v>
      </c>
      <c r="G237" s="129">
        <f t="shared" si="81"/>
        <v>468.422329</v>
      </c>
      <c r="H237" s="130">
        <v>4</v>
      </c>
      <c r="I237" s="130"/>
      <c r="J237" s="131" t="s">
        <v>256</v>
      </c>
      <c r="K237" s="129">
        <f t="shared" si="82"/>
        <v>468.422329</v>
      </c>
      <c r="L237" s="129">
        <f t="shared" si="83"/>
        <v>468.422329</v>
      </c>
      <c r="M237" s="128">
        <v>0</v>
      </c>
      <c r="N237" s="129">
        <f t="shared" si="84"/>
        <v>105.04</v>
      </c>
      <c r="O237" s="128">
        <v>468.422329</v>
      </c>
      <c r="P237" s="129">
        <f t="shared" si="85"/>
        <v>0</v>
      </c>
      <c r="Q237" s="129">
        <f t="shared" si="86"/>
        <v>468.422329</v>
      </c>
      <c r="R237" s="129">
        <f t="shared" si="87"/>
        <v>468.422329</v>
      </c>
      <c r="S237" s="132">
        <f t="shared" si="88"/>
        <v>0</v>
      </c>
      <c r="T237" s="128">
        <v>0</v>
      </c>
      <c r="U237" s="128">
        <v>0</v>
      </c>
      <c r="V237" s="128">
        <v>0</v>
      </c>
      <c r="W237" s="132"/>
      <c r="X237" s="134">
        <v>0</v>
      </c>
      <c r="Y237" s="134">
        <v>0</v>
      </c>
      <c r="Z237" s="129">
        <f t="shared" si="89"/>
        <v>0</v>
      </c>
      <c r="AA237" s="132">
        <f t="shared" si="90"/>
        <v>0</v>
      </c>
      <c r="AB237" s="134">
        <v>0</v>
      </c>
      <c r="AC237" s="134">
        <v>0</v>
      </c>
      <c r="AD237" s="128">
        <v>0</v>
      </c>
      <c r="AE237" s="128">
        <v>0</v>
      </c>
      <c r="AF237" s="128">
        <v>0</v>
      </c>
      <c r="AG237" s="128">
        <v>0</v>
      </c>
      <c r="AH237" s="132">
        <f t="shared" si="91"/>
        <v>0</v>
      </c>
      <c r="AI237" s="128">
        <v>0</v>
      </c>
      <c r="AJ237" s="134">
        <v>0</v>
      </c>
      <c r="AK237" s="134">
        <v>0</v>
      </c>
      <c r="AL237" s="129">
        <f t="shared" si="92"/>
        <v>52.52</v>
      </c>
      <c r="AM237" s="129">
        <f t="shared" si="93"/>
        <v>0</v>
      </c>
      <c r="AN237" s="129">
        <f t="shared" si="94"/>
        <v>0</v>
      </c>
      <c r="AO237" s="129">
        <f t="shared" si="95"/>
        <v>0</v>
      </c>
      <c r="AP237" s="129">
        <f t="shared" si="96"/>
        <v>0</v>
      </c>
      <c r="AQ237" s="129">
        <f t="shared" si="97"/>
        <v>0</v>
      </c>
      <c r="AR237" s="129">
        <f t="shared" si="98"/>
        <v>0</v>
      </c>
      <c r="AS237" s="129">
        <f t="shared" si="99"/>
        <v>0.140053333333333</v>
      </c>
      <c r="AT237" s="132">
        <v>0</v>
      </c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32"/>
      <c r="BK237" s="132" t="s">
        <v>102</v>
      </c>
    </row>
    <row r="238" ht="22.5" customHeight="1" spans="1:63">
      <c r="A238" s="126">
        <v>233</v>
      </c>
      <c r="B238" s="127" t="s">
        <v>514</v>
      </c>
      <c r="C238" s="127" t="s">
        <v>283</v>
      </c>
      <c r="D238" s="127" t="s">
        <v>506</v>
      </c>
      <c r="E238" s="134">
        <v>604</v>
      </c>
      <c r="F238" s="129">
        <f t="shared" si="80"/>
        <v>5.6783953294702</v>
      </c>
      <c r="G238" s="129">
        <f t="shared" si="81"/>
        <v>3429.750779</v>
      </c>
      <c r="H238" s="130">
        <v>4</v>
      </c>
      <c r="I238" s="130"/>
      <c r="J238" s="131" t="s">
        <v>256</v>
      </c>
      <c r="K238" s="129">
        <f t="shared" si="82"/>
        <v>2655.159641</v>
      </c>
      <c r="L238" s="129">
        <f t="shared" si="83"/>
        <v>2655.159641</v>
      </c>
      <c r="M238" s="128">
        <v>0</v>
      </c>
      <c r="N238" s="129">
        <f t="shared" si="84"/>
        <v>1208</v>
      </c>
      <c r="O238" s="128">
        <v>2433.007985</v>
      </c>
      <c r="P238" s="129">
        <f t="shared" si="85"/>
        <v>0</v>
      </c>
      <c r="Q238" s="129">
        <f t="shared" si="86"/>
        <v>2433.007985</v>
      </c>
      <c r="R238" s="129">
        <f t="shared" si="87"/>
        <v>2655.159641</v>
      </c>
      <c r="S238" s="132">
        <f t="shared" si="88"/>
        <v>0</v>
      </c>
      <c r="T238" s="128">
        <v>0</v>
      </c>
      <c r="U238" s="128">
        <v>0</v>
      </c>
      <c r="V238" s="128">
        <v>0</v>
      </c>
      <c r="W238" s="132"/>
      <c r="X238" s="134">
        <v>222.151656</v>
      </c>
      <c r="Y238" s="134">
        <v>0</v>
      </c>
      <c r="Z238" s="129">
        <f t="shared" si="89"/>
        <v>0</v>
      </c>
      <c r="AA238" s="132">
        <f t="shared" si="90"/>
        <v>0</v>
      </c>
      <c r="AB238" s="134">
        <v>0</v>
      </c>
      <c r="AC238" s="134">
        <v>0</v>
      </c>
      <c r="AD238" s="128">
        <v>0</v>
      </c>
      <c r="AE238" s="128">
        <v>0</v>
      </c>
      <c r="AF238" s="128">
        <v>0</v>
      </c>
      <c r="AG238" s="128">
        <v>0</v>
      </c>
      <c r="AH238" s="132">
        <f t="shared" si="91"/>
        <v>774.591138</v>
      </c>
      <c r="AI238" s="128">
        <v>0</v>
      </c>
      <c r="AJ238" s="134">
        <v>0</v>
      </c>
      <c r="AK238" s="134">
        <v>774.591138</v>
      </c>
      <c r="AL238" s="129">
        <f t="shared" si="92"/>
        <v>604</v>
      </c>
      <c r="AM238" s="129">
        <f t="shared" si="93"/>
        <v>0</v>
      </c>
      <c r="AN238" s="129">
        <f t="shared" si="94"/>
        <v>0</v>
      </c>
      <c r="AO238" s="129">
        <f t="shared" si="95"/>
        <v>0</v>
      </c>
      <c r="AP238" s="129">
        <f t="shared" si="96"/>
        <v>0</v>
      </c>
      <c r="AQ238" s="129">
        <f t="shared" si="97"/>
        <v>0</v>
      </c>
      <c r="AR238" s="129">
        <f t="shared" si="98"/>
        <v>0</v>
      </c>
      <c r="AS238" s="129">
        <f t="shared" si="99"/>
        <v>0</v>
      </c>
      <c r="AT238" s="132">
        <v>0</v>
      </c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32"/>
      <c r="BK238" s="132" t="s">
        <v>102</v>
      </c>
    </row>
    <row r="239" ht="22.5" customHeight="1" spans="1:63">
      <c r="A239" s="126">
        <v>234</v>
      </c>
      <c r="B239" s="127" t="s">
        <v>515</v>
      </c>
      <c r="C239" s="127" t="s">
        <v>286</v>
      </c>
      <c r="D239" s="127" t="s">
        <v>514</v>
      </c>
      <c r="E239" s="134">
        <v>92.86</v>
      </c>
      <c r="F239" s="129">
        <f t="shared" si="80"/>
        <v>8.97457657764376</v>
      </c>
      <c r="G239" s="129">
        <f t="shared" si="81"/>
        <v>833.379181</v>
      </c>
      <c r="H239" s="130">
        <v>4</v>
      </c>
      <c r="I239" s="130"/>
      <c r="J239" s="131" t="s">
        <v>256</v>
      </c>
      <c r="K239" s="129">
        <f t="shared" si="82"/>
        <v>611.628617</v>
      </c>
      <c r="L239" s="129">
        <f t="shared" si="83"/>
        <v>611.628617</v>
      </c>
      <c r="M239" s="128">
        <v>0</v>
      </c>
      <c r="N239" s="129">
        <f t="shared" si="84"/>
        <v>185.72</v>
      </c>
      <c r="O239" s="128">
        <v>366.029693</v>
      </c>
      <c r="P239" s="129">
        <f t="shared" si="85"/>
        <v>0</v>
      </c>
      <c r="Q239" s="129">
        <f t="shared" si="86"/>
        <v>366.029693</v>
      </c>
      <c r="R239" s="129">
        <f t="shared" si="87"/>
        <v>611.628617</v>
      </c>
      <c r="S239" s="132">
        <f t="shared" si="88"/>
        <v>0</v>
      </c>
      <c r="T239" s="128">
        <v>0</v>
      </c>
      <c r="U239" s="128">
        <v>0</v>
      </c>
      <c r="V239" s="128">
        <v>0</v>
      </c>
      <c r="W239" s="132"/>
      <c r="X239" s="134">
        <v>245.598924</v>
      </c>
      <c r="Y239" s="134">
        <v>0</v>
      </c>
      <c r="Z239" s="129">
        <f t="shared" si="89"/>
        <v>0</v>
      </c>
      <c r="AA239" s="132">
        <f t="shared" si="90"/>
        <v>0</v>
      </c>
      <c r="AB239" s="134">
        <v>0</v>
      </c>
      <c r="AC239" s="134">
        <v>0</v>
      </c>
      <c r="AD239" s="128">
        <v>0</v>
      </c>
      <c r="AE239" s="128">
        <v>0</v>
      </c>
      <c r="AF239" s="128">
        <v>0</v>
      </c>
      <c r="AG239" s="128">
        <v>0</v>
      </c>
      <c r="AH239" s="132">
        <f t="shared" si="91"/>
        <v>221.750564</v>
      </c>
      <c r="AI239" s="128">
        <v>0</v>
      </c>
      <c r="AJ239" s="134">
        <v>0</v>
      </c>
      <c r="AK239" s="134">
        <v>221.750564</v>
      </c>
      <c r="AL239" s="129">
        <f t="shared" si="92"/>
        <v>92.86</v>
      </c>
      <c r="AM239" s="129">
        <f t="shared" si="93"/>
        <v>0</v>
      </c>
      <c r="AN239" s="129">
        <f t="shared" si="94"/>
        <v>0</v>
      </c>
      <c r="AO239" s="129">
        <f t="shared" si="95"/>
        <v>0</v>
      </c>
      <c r="AP239" s="129">
        <f t="shared" si="96"/>
        <v>0</v>
      </c>
      <c r="AQ239" s="129">
        <f t="shared" si="97"/>
        <v>0</v>
      </c>
      <c r="AR239" s="129">
        <f t="shared" si="98"/>
        <v>0</v>
      </c>
      <c r="AS239" s="129">
        <f t="shared" si="99"/>
        <v>0.247626666666667</v>
      </c>
      <c r="AT239" s="132">
        <v>0</v>
      </c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32"/>
      <c r="BK239" s="132" t="s">
        <v>102</v>
      </c>
    </row>
    <row r="240" ht="22.5" customHeight="1" spans="1:63">
      <c r="A240" s="126">
        <v>235</v>
      </c>
      <c r="B240" s="127" t="s">
        <v>513</v>
      </c>
      <c r="C240" s="127" t="s">
        <v>507</v>
      </c>
      <c r="D240" s="127" t="s">
        <v>163</v>
      </c>
      <c r="E240" s="134">
        <v>282.42</v>
      </c>
      <c r="F240" s="129">
        <f t="shared" si="80"/>
        <v>5.43595468805325</v>
      </c>
      <c r="G240" s="129">
        <f t="shared" si="81"/>
        <v>1535.222323</v>
      </c>
      <c r="H240" s="130">
        <v>4</v>
      </c>
      <c r="I240" s="130"/>
      <c r="J240" s="131" t="s">
        <v>256</v>
      </c>
      <c r="K240" s="129">
        <f t="shared" si="82"/>
        <v>1323.402728</v>
      </c>
      <c r="L240" s="129">
        <f t="shared" si="83"/>
        <v>1323.402728</v>
      </c>
      <c r="M240" s="128">
        <v>0</v>
      </c>
      <c r="N240" s="129">
        <f t="shared" si="84"/>
        <v>564.84</v>
      </c>
      <c r="O240" s="128">
        <v>1055.261858</v>
      </c>
      <c r="P240" s="129">
        <f t="shared" si="85"/>
        <v>0</v>
      </c>
      <c r="Q240" s="129">
        <f t="shared" si="86"/>
        <v>1055.261858</v>
      </c>
      <c r="R240" s="129">
        <f t="shared" si="87"/>
        <v>1323.402728</v>
      </c>
      <c r="S240" s="132">
        <f t="shared" si="88"/>
        <v>0</v>
      </c>
      <c r="T240" s="128">
        <v>10.408741</v>
      </c>
      <c r="U240" s="128">
        <v>10.408741</v>
      </c>
      <c r="V240" s="128">
        <v>0</v>
      </c>
      <c r="W240" s="132"/>
      <c r="X240" s="134">
        <v>257.732129</v>
      </c>
      <c r="Y240" s="134">
        <v>0</v>
      </c>
      <c r="Z240" s="129">
        <f t="shared" si="89"/>
        <v>0</v>
      </c>
      <c r="AA240" s="132">
        <f t="shared" si="90"/>
        <v>0</v>
      </c>
      <c r="AB240" s="134">
        <v>0</v>
      </c>
      <c r="AC240" s="134">
        <v>0</v>
      </c>
      <c r="AD240" s="128">
        <v>0</v>
      </c>
      <c r="AE240" s="128">
        <v>0</v>
      </c>
      <c r="AF240" s="128">
        <v>0</v>
      </c>
      <c r="AG240" s="128">
        <v>0</v>
      </c>
      <c r="AH240" s="132">
        <f t="shared" si="91"/>
        <v>211.819595</v>
      </c>
      <c r="AI240" s="128">
        <v>0</v>
      </c>
      <c r="AJ240" s="134">
        <v>0</v>
      </c>
      <c r="AK240" s="134">
        <v>211.819595</v>
      </c>
      <c r="AL240" s="129">
        <f t="shared" si="92"/>
        <v>282.42</v>
      </c>
      <c r="AM240" s="129">
        <f t="shared" si="93"/>
        <v>0</v>
      </c>
      <c r="AN240" s="129">
        <f t="shared" si="94"/>
        <v>0</v>
      </c>
      <c r="AO240" s="129">
        <f t="shared" si="95"/>
        <v>0</v>
      </c>
      <c r="AP240" s="129">
        <f t="shared" si="96"/>
        <v>0</v>
      </c>
      <c r="AQ240" s="129">
        <f t="shared" si="97"/>
        <v>0</v>
      </c>
      <c r="AR240" s="129">
        <f t="shared" si="98"/>
        <v>0</v>
      </c>
      <c r="AS240" s="129">
        <f t="shared" si="99"/>
        <v>0</v>
      </c>
      <c r="AT240" s="132">
        <v>0</v>
      </c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32"/>
      <c r="BK240" s="132" t="s">
        <v>102</v>
      </c>
    </row>
    <row r="241" ht="22.5" customHeight="1" spans="1:63">
      <c r="A241" s="126">
        <v>236</v>
      </c>
      <c r="B241" s="127" t="s">
        <v>513</v>
      </c>
      <c r="C241" s="127" t="s">
        <v>353</v>
      </c>
      <c r="D241" s="127" t="s">
        <v>507</v>
      </c>
      <c r="E241" s="134">
        <v>197.6</v>
      </c>
      <c r="F241" s="129">
        <f t="shared" si="80"/>
        <v>11.1012793927126</v>
      </c>
      <c r="G241" s="129">
        <f t="shared" si="81"/>
        <v>2193.612808</v>
      </c>
      <c r="H241" s="130">
        <v>4</v>
      </c>
      <c r="I241" s="130"/>
      <c r="J241" s="131" t="s">
        <v>256</v>
      </c>
      <c r="K241" s="129">
        <f t="shared" si="82"/>
        <v>1716.629303</v>
      </c>
      <c r="L241" s="129">
        <f t="shared" si="83"/>
        <v>1716.629303</v>
      </c>
      <c r="M241" s="128">
        <v>0</v>
      </c>
      <c r="N241" s="129">
        <f t="shared" si="84"/>
        <v>395.2</v>
      </c>
      <c r="O241" s="128">
        <v>1041.727539</v>
      </c>
      <c r="P241" s="129">
        <f t="shared" si="85"/>
        <v>0</v>
      </c>
      <c r="Q241" s="129">
        <f t="shared" si="86"/>
        <v>1041.727539</v>
      </c>
      <c r="R241" s="129">
        <f t="shared" si="87"/>
        <v>1716.629303</v>
      </c>
      <c r="S241" s="132">
        <f t="shared" si="88"/>
        <v>0</v>
      </c>
      <c r="T241" s="128">
        <v>0</v>
      </c>
      <c r="U241" s="128">
        <v>0</v>
      </c>
      <c r="V241" s="128">
        <v>0</v>
      </c>
      <c r="W241" s="132"/>
      <c r="X241" s="134">
        <v>674.901764</v>
      </c>
      <c r="Y241" s="134">
        <v>0</v>
      </c>
      <c r="Z241" s="129">
        <f t="shared" si="89"/>
        <v>0</v>
      </c>
      <c r="AA241" s="132">
        <f t="shared" si="90"/>
        <v>0</v>
      </c>
      <c r="AB241" s="134">
        <v>0</v>
      </c>
      <c r="AC241" s="134">
        <v>0</v>
      </c>
      <c r="AD241" s="128">
        <v>0</v>
      </c>
      <c r="AE241" s="128">
        <v>0</v>
      </c>
      <c r="AF241" s="128">
        <v>0</v>
      </c>
      <c r="AG241" s="128">
        <v>0</v>
      </c>
      <c r="AH241" s="132">
        <f t="shared" si="91"/>
        <v>476.983505</v>
      </c>
      <c r="AI241" s="128">
        <v>0</v>
      </c>
      <c r="AJ241" s="134">
        <v>0</v>
      </c>
      <c r="AK241" s="134">
        <v>476.983505</v>
      </c>
      <c r="AL241" s="129">
        <f t="shared" si="92"/>
        <v>197.6</v>
      </c>
      <c r="AM241" s="129">
        <f t="shared" si="93"/>
        <v>0</v>
      </c>
      <c r="AN241" s="129">
        <f t="shared" si="94"/>
        <v>0</v>
      </c>
      <c r="AO241" s="129">
        <f t="shared" si="95"/>
        <v>0</v>
      </c>
      <c r="AP241" s="129">
        <f t="shared" si="96"/>
        <v>0</v>
      </c>
      <c r="AQ241" s="129">
        <f t="shared" si="97"/>
        <v>0</v>
      </c>
      <c r="AR241" s="129">
        <f t="shared" si="98"/>
        <v>0</v>
      </c>
      <c r="AS241" s="129">
        <f t="shared" si="99"/>
        <v>0.526933333333333</v>
      </c>
      <c r="AT241" s="132">
        <v>0</v>
      </c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32"/>
      <c r="BK241" s="132" t="s">
        <v>102</v>
      </c>
    </row>
    <row r="242" ht="22.5" customHeight="1" spans="1:63">
      <c r="A242" s="126">
        <v>237</v>
      </c>
      <c r="B242" s="127" t="s">
        <v>516</v>
      </c>
      <c r="C242" s="127" t="s">
        <v>513</v>
      </c>
      <c r="D242" s="127" t="s">
        <v>163</v>
      </c>
      <c r="E242" s="134">
        <v>157.54</v>
      </c>
      <c r="F242" s="129">
        <f t="shared" si="80"/>
        <v>4.41282219118954</v>
      </c>
      <c r="G242" s="129">
        <f t="shared" si="81"/>
        <v>695.196008</v>
      </c>
      <c r="H242" s="130">
        <v>4</v>
      </c>
      <c r="I242" s="130"/>
      <c r="J242" s="131" t="s">
        <v>256</v>
      </c>
      <c r="K242" s="129">
        <f t="shared" si="82"/>
        <v>449.146554</v>
      </c>
      <c r="L242" s="129">
        <f t="shared" si="83"/>
        <v>449.146554</v>
      </c>
      <c r="M242" s="128">
        <v>0</v>
      </c>
      <c r="N242" s="129">
        <f t="shared" si="84"/>
        <v>315.08</v>
      </c>
      <c r="O242" s="128">
        <v>449.146554</v>
      </c>
      <c r="P242" s="129">
        <f t="shared" si="85"/>
        <v>0</v>
      </c>
      <c r="Q242" s="129">
        <f t="shared" si="86"/>
        <v>449.146554</v>
      </c>
      <c r="R242" s="129">
        <f t="shared" si="87"/>
        <v>449.146554</v>
      </c>
      <c r="S242" s="132">
        <f t="shared" si="88"/>
        <v>0</v>
      </c>
      <c r="T242" s="128">
        <v>0</v>
      </c>
      <c r="U242" s="128">
        <v>0</v>
      </c>
      <c r="V242" s="128">
        <v>0</v>
      </c>
      <c r="W242" s="132"/>
      <c r="X242" s="134">
        <v>0</v>
      </c>
      <c r="Y242" s="134">
        <v>0</v>
      </c>
      <c r="Z242" s="129">
        <f t="shared" si="89"/>
        <v>0</v>
      </c>
      <c r="AA242" s="132">
        <f t="shared" si="90"/>
        <v>0</v>
      </c>
      <c r="AB242" s="134">
        <v>0</v>
      </c>
      <c r="AC242" s="134">
        <v>0</v>
      </c>
      <c r="AD242" s="128">
        <v>0</v>
      </c>
      <c r="AE242" s="128">
        <v>0</v>
      </c>
      <c r="AF242" s="128">
        <v>0</v>
      </c>
      <c r="AG242" s="128">
        <v>0</v>
      </c>
      <c r="AH242" s="132">
        <f t="shared" si="91"/>
        <v>246.049454</v>
      </c>
      <c r="AI242" s="128">
        <v>0</v>
      </c>
      <c r="AJ242" s="134">
        <v>0</v>
      </c>
      <c r="AK242" s="134">
        <v>246.049454</v>
      </c>
      <c r="AL242" s="129">
        <f t="shared" si="92"/>
        <v>157.54</v>
      </c>
      <c r="AM242" s="129">
        <f t="shared" si="93"/>
        <v>0</v>
      </c>
      <c r="AN242" s="129">
        <f t="shared" si="94"/>
        <v>0</v>
      </c>
      <c r="AO242" s="129">
        <f t="shared" si="95"/>
        <v>0</v>
      </c>
      <c r="AP242" s="129">
        <f t="shared" si="96"/>
        <v>0</v>
      </c>
      <c r="AQ242" s="129">
        <f t="shared" si="97"/>
        <v>0</v>
      </c>
      <c r="AR242" s="129">
        <f t="shared" si="98"/>
        <v>0</v>
      </c>
      <c r="AS242" s="129">
        <f t="shared" si="99"/>
        <v>0</v>
      </c>
      <c r="AT242" s="132">
        <v>0</v>
      </c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32"/>
      <c r="BK242" s="132" t="s">
        <v>102</v>
      </c>
    </row>
    <row r="243" ht="22.5" customHeight="1" spans="1:63">
      <c r="A243" s="126">
        <v>238</v>
      </c>
      <c r="B243" s="127" t="s">
        <v>517</v>
      </c>
      <c r="C243" s="127" t="s">
        <v>168</v>
      </c>
      <c r="D243" s="127" t="s">
        <v>265</v>
      </c>
      <c r="E243" s="134">
        <v>112.22</v>
      </c>
      <c r="F243" s="129">
        <f t="shared" si="80"/>
        <v>9.13761278738193</v>
      </c>
      <c r="G243" s="129">
        <f t="shared" si="81"/>
        <v>1025.422907</v>
      </c>
      <c r="H243" s="130">
        <v>4</v>
      </c>
      <c r="I243" s="130"/>
      <c r="J243" s="131" t="s">
        <v>256</v>
      </c>
      <c r="K243" s="129">
        <f t="shared" si="82"/>
        <v>1025.422907</v>
      </c>
      <c r="L243" s="129">
        <f t="shared" si="83"/>
        <v>1025.422907</v>
      </c>
      <c r="M243" s="128">
        <v>0</v>
      </c>
      <c r="N243" s="129">
        <f t="shared" si="84"/>
        <v>224.44</v>
      </c>
      <c r="O243" s="128">
        <v>572.158608</v>
      </c>
      <c r="P243" s="129">
        <f t="shared" si="85"/>
        <v>0</v>
      </c>
      <c r="Q243" s="129">
        <f t="shared" si="86"/>
        <v>572.158608</v>
      </c>
      <c r="R243" s="129">
        <f t="shared" si="87"/>
        <v>1025.422907</v>
      </c>
      <c r="S243" s="132">
        <f t="shared" si="88"/>
        <v>0</v>
      </c>
      <c r="T243" s="128">
        <v>0</v>
      </c>
      <c r="U243" s="128">
        <v>0</v>
      </c>
      <c r="V243" s="128">
        <v>0</v>
      </c>
      <c r="W243" s="132"/>
      <c r="X243" s="134">
        <v>453.264299</v>
      </c>
      <c r="Y243" s="134">
        <v>0</v>
      </c>
      <c r="Z243" s="129">
        <f t="shared" si="89"/>
        <v>0</v>
      </c>
      <c r="AA243" s="132">
        <f t="shared" si="90"/>
        <v>0</v>
      </c>
      <c r="AB243" s="134">
        <v>0</v>
      </c>
      <c r="AC243" s="134">
        <v>0</v>
      </c>
      <c r="AD243" s="128">
        <v>0</v>
      </c>
      <c r="AE243" s="128">
        <v>0</v>
      </c>
      <c r="AF243" s="128">
        <v>0</v>
      </c>
      <c r="AG243" s="128">
        <v>0</v>
      </c>
      <c r="AH243" s="132">
        <f t="shared" si="91"/>
        <v>0</v>
      </c>
      <c r="AI243" s="128">
        <v>0</v>
      </c>
      <c r="AJ243" s="134">
        <v>0</v>
      </c>
      <c r="AK243" s="134">
        <v>0</v>
      </c>
      <c r="AL243" s="129">
        <f t="shared" si="92"/>
        <v>112.22</v>
      </c>
      <c r="AM243" s="129">
        <f t="shared" si="93"/>
        <v>0</v>
      </c>
      <c r="AN243" s="129">
        <f t="shared" si="94"/>
        <v>0</v>
      </c>
      <c r="AO243" s="129">
        <f t="shared" si="95"/>
        <v>0</v>
      </c>
      <c r="AP243" s="129">
        <f t="shared" si="96"/>
        <v>0</v>
      </c>
      <c r="AQ243" s="129">
        <f t="shared" si="97"/>
        <v>0</v>
      </c>
      <c r="AR243" s="129">
        <f t="shared" si="98"/>
        <v>0</v>
      </c>
      <c r="AS243" s="129">
        <f t="shared" si="99"/>
        <v>0.299253333333333</v>
      </c>
      <c r="AT243" s="132">
        <v>0</v>
      </c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32"/>
      <c r="BK243" s="132" t="s">
        <v>102</v>
      </c>
    </row>
    <row r="244" ht="22.5" customHeight="1" spans="1:63">
      <c r="A244" s="126">
        <v>239</v>
      </c>
      <c r="B244" s="127" t="s">
        <v>518</v>
      </c>
      <c r="C244" s="127" t="s">
        <v>519</v>
      </c>
      <c r="D244" s="127" t="s">
        <v>168</v>
      </c>
      <c r="E244" s="134">
        <v>26.16</v>
      </c>
      <c r="F244" s="129">
        <f t="shared" si="80"/>
        <v>2.29607266819572</v>
      </c>
      <c r="G244" s="129">
        <f t="shared" si="81"/>
        <v>60.065261</v>
      </c>
      <c r="H244" s="130">
        <v>4</v>
      </c>
      <c r="I244" s="130"/>
      <c r="J244" s="131" t="s">
        <v>256</v>
      </c>
      <c r="K244" s="129">
        <f t="shared" si="82"/>
        <v>60.065261</v>
      </c>
      <c r="L244" s="129">
        <f t="shared" si="83"/>
        <v>60.065261</v>
      </c>
      <c r="M244" s="128">
        <v>0</v>
      </c>
      <c r="N244" s="129">
        <f t="shared" si="84"/>
        <v>52.32</v>
      </c>
      <c r="O244" s="128">
        <v>60.065261</v>
      </c>
      <c r="P244" s="129">
        <f t="shared" si="85"/>
        <v>0</v>
      </c>
      <c r="Q244" s="129">
        <f t="shared" si="86"/>
        <v>60.065261</v>
      </c>
      <c r="R244" s="129">
        <f t="shared" si="87"/>
        <v>60.065261</v>
      </c>
      <c r="S244" s="132">
        <f t="shared" si="88"/>
        <v>0</v>
      </c>
      <c r="T244" s="128">
        <v>0</v>
      </c>
      <c r="U244" s="128">
        <v>0</v>
      </c>
      <c r="V244" s="128">
        <v>0</v>
      </c>
      <c r="W244" s="132"/>
      <c r="X244" s="134">
        <v>0</v>
      </c>
      <c r="Y244" s="134">
        <v>0</v>
      </c>
      <c r="Z244" s="129">
        <f t="shared" si="89"/>
        <v>0</v>
      </c>
      <c r="AA244" s="132">
        <f t="shared" si="90"/>
        <v>0</v>
      </c>
      <c r="AB244" s="134">
        <v>0</v>
      </c>
      <c r="AC244" s="134">
        <v>0</v>
      </c>
      <c r="AD244" s="128">
        <v>0</v>
      </c>
      <c r="AE244" s="128">
        <v>0</v>
      </c>
      <c r="AF244" s="128">
        <v>0</v>
      </c>
      <c r="AG244" s="128">
        <v>0</v>
      </c>
      <c r="AH244" s="132">
        <f t="shared" si="91"/>
        <v>0</v>
      </c>
      <c r="AI244" s="128">
        <v>0</v>
      </c>
      <c r="AJ244" s="134">
        <v>0</v>
      </c>
      <c r="AK244" s="134">
        <v>0</v>
      </c>
      <c r="AL244" s="129">
        <f t="shared" si="92"/>
        <v>26.16</v>
      </c>
      <c r="AM244" s="129">
        <f t="shared" si="93"/>
        <v>0</v>
      </c>
      <c r="AN244" s="129">
        <f t="shared" si="94"/>
        <v>0</v>
      </c>
      <c r="AO244" s="129">
        <f t="shared" si="95"/>
        <v>0</v>
      </c>
      <c r="AP244" s="129">
        <f t="shared" si="96"/>
        <v>0</v>
      </c>
      <c r="AQ244" s="129">
        <f t="shared" si="97"/>
        <v>0</v>
      </c>
      <c r="AR244" s="129">
        <f t="shared" si="98"/>
        <v>0</v>
      </c>
      <c r="AS244" s="129">
        <f t="shared" si="99"/>
        <v>0</v>
      </c>
      <c r="AT244" s="132">
        <v>0</v>
      </c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32"/>
      <c r="BK244" s="132" t="s">
        <v>102</v>
      </c>
    </row>
    <row r="245" ht="22.5" customHeight="1" spans="1:63">
      <c r="A245" s="126">
        <v>240</v>
      </c>
      <c r="B245" s="127" t="s">
        <v>347</v>
      </c>
      <c r="C245" s="127" t="s">
        <v>165</v>
      </c>
      <c r="D245" s="127" t="s">
        <v>346</v>
      </c>
      <c r="E245" s="134">
        <v>244.57</v>
      </c>
      <c r="F245" s="129">
        <f t="shared" si="80"/>
        <v>12.9144400498835</v>
      </c>
      <c r="G245" s="129">
        <f t="shared" si="81"/>
        <v>3158.484603</v>
      </c>
      <c r="H245" s="130">
        <v>4</v>
      </c>
      <c r="I245" s="130"/>
      <c r="J245" s="131" t="s">
        <v>256</v>
      </c>
      <c r="K245" s="129">
        <f t="shared" si="82"/>
        <v>3158.484603</v>
      </c>
      <c r="L245" s="129">
        <f t="shared" si="83"/>
        <v>3158.484603</v>
      </c>
      <c r="M245" s="128">
        <v>0</v>
      </c>
      <c r="N245" s="129">
        <f t="shared" si="84"/>
        <v>489.14</v>
      </c>
      <c r="O245" s="128">
        <v>1730.788281</v>
      </c>
      <c r="P245" s="129">
        <f t="shared" si="85"/>
        <v>0</v>
      </c>
      <c r="Q245" s="129">
        <f t="shared" si="86"/>
        <v>1730.788281</v>
      </c>
      <c r="R245" s="129">
        <f t="shared" si="87"/>
        <v>3158.484603</v>
      </c>
      <c r="S245" s="132">
        <f t="shared" si="88"/>
        <v>0</v>
      </c>
      <c r="T245" s="128">
        <v>0</v>
      </c>
      <c r="U245" s="128">
        <v>0</v>
      </c>
      <c r="V245" s="128">
        <v>0</v>
      </c>
      <c r="W245" s="132"/>
      <c r="X245" s="134">
        <v>1427.696322</v>
      </c>
      <c r="Y245" s="134">
        <v>0</v>
      </c>
      <c r="Z245" s="129">
        <f t="shared" si="89"/>
        <v>0</v>
      </c>
      <c r="AA245" s="132">
        <f t="shared" si="90"/>
        <v>0</v>
      </c>
      <c r="AB245" s="134">
        <v>0</v>
      </c>
      <c r="AC245" s="134">
        <v>0</v>
      </c>
      <c r="AD245" s="128">
        <v>0</v>
      </c>
      <c r="AE245" s="128">
        <v>0</v>
      </c>
      <c r="AF245" s="128">
        <v>0</v>
      </c>
      <c r="AG245" s="128">
        <v>0</v>
      </c>
      <c r="AH245" s="132">
        <f t="shared" si="91"/>
        <v>0</v>
      </c>
      <c r="AI245" s="128">
        <v>0</v>
      </c>
      <c r="AJ245" s="134">
        <v>0</v>
      </c>
      <c r="AK245" s="134">
        <v>0</v>
      </c>
      <c r="AL245" s="129">
        <f t="shared" si="92"/>
        <v>244.57</v>
      </c>
      <c r="AM245" s="129">
        <f t="shared" si="93"/>
        <v>0</v>
      </c>
      <c r="AN245" s="129">
        <f t="shared" si="94"/>
        <v>0</v>
      </c>
      <c r="AO245" s="129">
        <f t="shared" si="95"/>
        <v>0</v>
      </c>
      <c r="AP245" s="129">
        <f t="shared" si="96"/>
        <v>0</v>
      </c>
      <c r="AQ245" s="129">
        <f t="shared" si="97"/>
        <v>0</v>
      </c>
      <c r="AR245" s="129">
        <f t="shared" si="98"/>
        <v>0</v>
      </c>
      <c r="AS245" s="129">
        <f t="shared" si="99"/>
        <v>0.652186666666667</v>
      </c>
      <c r="AT245" s="132">
        <v>0</v>
      </c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32"/>
      <c r="BK245" s="132" t="s">
        <v>102</v>
      </c>
    </row>
    <row r="246" ht="22.5" customHeight="1" spans="1:63">
      <c r="A246" s="126">
        <v>241</v>
      </c>
      <c r="B246" s="127" t="s">
        <v>520</v>
      </c>
      <c r="C246" s="127" t="s">
        <v>521</v>
      </c>
      <c r="D246" s="127" t="s">
        <v>347</v>
      </c>
      <c r="E246" s="134">
        <v>80.09</v>
      </c>
      <c r="F246" s="129">
        <f t="shared" si="80"/>
        <v>12.2586717442877</v>
      </c>
      <c r="G246" s="129">
        <f t="shared" si="81"/>
        <v>981.79702</v>
      </c>
      <c r="H246" s="130">
        <v>4</v>
      </c>
      <c r="I246" s="130"/>
      <c r="J246" s="131" t="s">
        <v>256</v>
      </c>
      <c r="K246" s="129">
        <f t="shared" si="82"/>
        <v>981.79702</v>
      </c>
      <c r="L246" s="129">
        <f t="shared" si="83"/>
        <v>981.79702</v>
      </c>
      <c r="M246" s="128">
        <v>0</v>
      </c>
      <c r="N246" s="129">
        <f t="shared" si="84"/>
        <v>160.18</v>
      </c>
      <c r="O246" s="128">
        <v>381.151473</v>
      </c>
      <c r="P246" s="129">
        <f t="shared" si="85"/>
        <v>0</v>
      </c>
      <c r="Q246" s="129">
        <f t="shared" si="86"/>
        <v>381.151473</v>
      </c>
      <c r="R246" s="129">
        <f t="shared" si="87"/>
        <v>981.79702</v>
      </c>
      <c r="S246" s="132">
        <f t="shared" si="88"/>
        <v>0</v>
      </c>
      <c r="T246" s="128">
        <v>0</v>
      </c>
      <c r="U246" s="128">
        <v>0</v>
      </c>
      <c r="V246" s="128">
        <v>0</v>
      </c>
      <c r="W246" s="132"/>
      <c r="X246" s="134">
        <v>600.645547</v>
      </c>
      <c r="Y246" s="134">
        <v>0</v>
      </c>
      <c r="Z246" s="129">
        <f t="shared" si="89"/>
        <v>0</v>
      </c>
      <c r="AA246" s="132">
        <f t="shared" si="90"/>
        <v>0</v>
      </c>
      <c r="AB246" s="134">
        <v>0</v>
      </c>
      <c r="AC246" s="134">
        <v>0</v>
      </c>
      <c r="AD246" s="128">
        <v>0</v>
      </c>
      <c r="AE246" s="128">
        <v>0</v>
      </c>
      <c r="AF246" s="128">
        <v>0</v>
      </c>
      <c r="AG246" s="128">
        <v>0</v>
      </c>
      <c r="AH246" s="132">
        <f t="shared" si="91"/>
        <v>0</v>
      </c>
      <c r="AI246" s="128">
        <v>0</v>
      </c>
      <c r="AJ246" s="134">
        <v>0</v>
      </c>
      <c r="AK246" s="134">
        <v>0</v>
      </c>
      <c r="AL246" s="129">
        <f t="shared" si="92"/>
        <v>80.09</v>
      </c>
      <c r="AM246" s="129">
        <f t="shared" si="93"/>
        <v>0</v>
      </c>
      <c r="AN246" s="129">
        <f t="shared" si="94"/>
        <v>0</v>
      </c>
      <c r="AO246" s="129">
        <f t="shared" si="95"/>
        <v>0</v>
      </c>
      <c r="AP246" s="129">
        <f t="shared" si="96"/>
        <v>0</v>
      </c>
      <c r="AQ246" s="129">
        <f t="shared" si="97"/>
        <v>0</v>
      </c>
      <c r="AR246" s="129">
        <f t="shared" si="98"/>
        <v>0</v>
      </c>
      <c r="AS246" s="129">
        <f t="shared" si="99"/>
        <v>0.213573333333333</v>
      </c>
      <c r="AT246" s="132">
        <v>0</v>
      </c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32"/>
      <c r="BK246" s="132" t="s">
        <v>102</v>
      </c>
    </row>
    <row r="247" ht="22.5" customHeight="1" spans="1:63">
      <c r="A247" s="126">
        <v>242</v>
      </c>
      <c r="B247" s="127" t="s">
        <v>521</v>
      </c>
      <c r="C247" s="127" t="s">
        <v>522</v>
      </c>
      <c r="D247" s="127" t="s">
        <v>416</v>
      </c>
      <c r="E247" s="134">
        <v>341.3</v>
      </c>
      <c r="F247" s="129">
        <f t="shared" si="80"/>
        <v>8.41872553179021</v>
      </c>
      <c r="G247" s="129">
        <f t="shared" si="81"/>
        <v>2873.311024</v>
      </c>
      <c r="H247" s="130">
        <v>4</v>
      </c>
      <c r="I247" s="130"/>
      <c r="J247" s="131" t="s">
        <v>256</v>
      </c>
      <c r="K247" s="129">
        <f t="shared" si="82"/>
        <v>2852.262271</v>
      </c>
      <c r="L247" s="129">
        <f t="shared" si="83"/>
        <v>2852.262271</v>
      </c>
      <c r="M247" s="128">
        <v>0</v>
      </c>
      <c r="N247" s="129">
        <f t="shared" si="84"/>
        <v>682.6</v>
      </c>
      <c r="O247" s="128">
        <v>1674.160783</v>
      </c>
      <c r="P247" s="129">
        <f t="shared" si="85"/>
        <v>0</v>
      </c>
      <c r="Q247" s="129">
        <f t="shared" si="86"/>
        <v>1674.160783</v>
      </c>
      <c r="R247" s="129">
        <f t="shared" si="87"/>
        <v>2852.262271</v>
      </c>
      <c r="S247" s="132">
        <f t="shared" si="88"/>
        <v>0</v>
      </c>
      <c r="T247" s="128">
        <v>0</v>
      </c>
      <c r="U247" s="128">
        <v>0</v>
      </c>
      <c r="V247" s="128">
        <v>0</v>
      </c>
      <c r="W247" s="132"/>
      <c r="X247" s="134">
        <v>1178.101488</v>
      </c>
      <c r="Y247" s="134">
        <v>0</v>
      </c>
      <c r="Z247" s="129">
        <f t="shared" si="89"/>
        <v>0</v>
      </c>
      <c r="AA247" s="132">
        <f t="shared" si="90"/>
        <v>0</v>
      </c>
      <c r="AB247" s="134">
        <v>0</v>
      </c>
      <c r="AC247" s="134">
        <v>0</v>
      </c>
      <c r="AD247" s="128">
        <v>0</v>
      </c>
      <c r="AE247" s="128">
        <v>0</v>
      </c>
      <c r="AF247" s="128">
        <v>0</v>
      </c>
      <c r="AG247" s="128">
        <v>0</v>
      </c>
      <c r="AH247" s="132">
        <f t="shared" si="91"/>
        <v>21.048753</v>
      </c>
      <c r="AI247" s="128">
        <v>0</v>
      </c>
      <c r="AJ247" s="134">
        <v>0</v>
      </c>
      <c r="AK247" s="134">
        <v>21.048753</v>
      </c>
      <c r="AL247" s="129">
        <f t="shared" si="92"/>
        <v>341.3</v>
      </c>
      <c r="AM247" s="129">
        <f t="shared" si="93"/>
        <v>0</v>
      </c>
      <c r="AN247" s="129">
        <f t="shared" si="94"/>
        <v>0</v>
      </c>
      <c r="AO247" s="129">
        <f t="shared" si="95"/>
        <v>0</v>
      </c>
      <c r="AP247" s="129">
        <f t="shared" si="96"/>
        <v>0</v>
      </c>
      <c r="AQ247" s="129">
        <f t="shared" si="97"/>
        <v>0</v>
      </c>
      <c r="AR247" s="129">
        <f t="shared" si="98"/>
        <v>0</v>
      </c>
      <c r="AS247" s="129">
        <f t="shared" si="99"/>
        <v>0.910133333333333</v>
      </c>
      <c r="AT247" s="132">
        <v>0</v>
      </c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32"/>
      <c r="BK247" s="132" t="s">
        <v>102</v>
      </c>
    </row>
    <row r="248" ht="22.5" customHeight="1" spans="1:63">
      <c r="A248" s="126">
        <v>243</v>
      </c>
      <c r="B248" s="127" t="s">
        <v>523</v>
      </c>
      <c r="C248" s="127" t="s">
        <v>521</v>
      </c>
      <c r="D248" s="127" t="s">
        <v>347</v>
      </c>
      <c r="E248" s="134">
        <v>62.58</v>
      </c>
      <c r="F248" s="129">
        <f t="shared" si="80"/>
        <v>4.23205329178651</v>
      </c>
      <c r="G248" s="129">
        <f t="shared" si="81"/>
        <v>264.841895</v>
      </c>
      <c r="H248" s="130">
        <v>4</v>
      </c>
      <c r="I248" s="130"/>
      <c r="J248" s="131" t="s">
        <v>256</v>
      </c>
      <c r="K248" s="129">
        <f t="shared" si="82"/>
        <v>223.62084</v>
      </c>
      <c r="L248" s="129">
        <f t="shared" si="83"/>
        <v>223.62084</v>
      </c>
      <c r="M248" s="128">
        <v>0</v>
      </c>
      <c r="N248" s="129">
        <f t="shared" si="84"/>
        <v>125.16</v>
      </c>
      <c r="O248" s="128">
        <v>223.62084</v>
      </c>
      <c r="P248" s="129">
        <f t="shared" si="85"/>
        <v>0</v>
      </c>
      <c r="Q248" s="129">
        <f t="shared" si="86"/>
        <v>223.62084</v>
      </c>
      <c r="R248" s="129">
        <f t="shared" si="87"/>
        <v>223.62084</v>
      </c>
      <c r="S248" s="132">
        <f t="shared" si="88"/>
        <v>0</v>
      </c>
      <c r="T248" s="128">
        <v>0</v>
      </c>
      <c r="U248" s="128">
        <v>0</v>
      </c>
      <c r="V248" s="128">
        <v>0</v>
      </c>
      <c r="W248" s="132"/>
      <c r="X248" s="134">
        <v>0</v>
      </c>
      <c r="Y248" s="134">
        <v>0</v>
      </c>
      <c r="Z248" s="129">
        <f t="shared" si="89"/>
        <v>0</v>
      </c>
      <c r="AA248" s="132">
        <f t="shared" si="90"/>
        <v>0</v>
      </c>
      <c r="AB248" s="134">
        <v>0</v>
      </c>
      <c r="AC248" s="134">
        <v>0</v>
      </c>
      <c r="AD248" s="128">
        <v>0</v>
      </c>
      <c r="AE248" s="128">
        <v>0</v>
      </c>
      <c r="AF248" s="128">
        <v>0</v>
      </c>
      <c r="AG248" s="128">
        <v>0</v>
      </c>
      <c r="AH248" s="132">
        <f t="shared" si="91"/>
        <v>41.221055</v>
      </c>
      <c r="AI248" s="128">
        <v>0</v>
      </c>
      <c r="AJ248" s="134">
        <v>0</v>
      </c>
      <c r="AK248" s="134">
        <v>41.221055</v>
      </c>
      <c r="AL248" s="129">
        <f t="shared" si="92"/>
        <v>62.58</v>
      </c>
      <c r="AM248" s="129">
        <f t="shared" si="93"/>
        <v>0</v>
      </c>
      <c r="AN248" s="129">
        <f t="shared" si="94"/>
        <v>0</v>
      </c>
      <c r="AO248" s="129">
        <f t="shared" si="95"/>
        <v>0</v>
      </c>
      <c r="AP248" s="129">
        <f t="shared" si="96"/>
        <v>0</v>
      </c>
      <c r="AQ248" s="129">
        <f t="shared" si="97"/>
        <v>0</v>
      </c>
      <c r="AR248" s="129">
        <f t="shared" si="98"/>
        <v>0</v>
      </c>
      <c r="AS248" s="129">
        <f t="shared" si="99"/>
        <v>0</v>
      </c>
      <c r="AT248" s="132">
        <v>0</v>
      </c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32"/>
      <c r="BK248" s="132" t="s">
        <v>102</v>
      </c>
    </row>
    <row r="249" ht="22.5" customHeight="1" spans="1:63">
      <c r="A249" s="126">
        <v>244</v>
      </c>
      <c r="B249" s="127" t="s">
        <v>524</v>
      </c>
      <c r="C249" s="127" t="s">
        <v>509</v>
      </c>
      <c r="D249" s="127" t="s">
        <v>523</v>
      </c>
      <c r="E249" s="134">
        <v>105.57</v>
      </c>
      <c r="F249" s="129">
        <f t="shared" si="80"/>
        <v>8.91492569858861</v>
      </c>
      <c r="G249" s="129">
        <f t="shared" si="81"/>
        <v>941.148706</v>
      </c>
      <c r="H249" s="130">
        <v>4</v>
      </c>
      <c r="I249" s="130"/>
      <c r="J249" s="131" t="s">
        <v>256</v>
      </c>
      <c r="K249" s="129">
        <f t="shared" si="82"/>
        <v>941.148706</v>
      </c>
      <c r="L249" s="129">
        <f t="shared" si="83"/>
        <v>941.148706</v>
      </c>
      <c r="M249" s="128">
        <v>0</v>
      </c>
      <c r="N249" s="129">
        <f t="shared" si="84"/>
        <v>211.14</v>
      </c>
      <c r="O249" s="128">
        <v>502.128118</v>
      </c>
      <c r="P249" s="129">
        <f t="shared" si="85"/>
        <v>0</v>
      </c>
      <c r="Q249" s="129">
        <f t="shared" si="86"/>
        <v>502.128118</v>
      </c>
      <c r="R249" s="129">
        <f t="shared" si="87"/>
        <v>941.148706</v>
      </c>
      <c r="S249" s="132">
        <f t="shared" si="88"/>
        <v>0</v>
      </c>
      <c r="T249" s="128">
        <v>0</v>
      </c>
      <c r="U249" s="128">
        <v>0</v>
      </c>
      <c r="V249" s="128">
        <v>0</v>
      </c>
      <c r="W249" s="132"/>
      <c r="X249" s="134">
        <v>439.020588</v>
      </c>
      <c r="Y249" s="134">
        <v>0</v>
      </c>
      <c r="Z249" s="129">
        <f t="shared" si="89"/>
        <v>0</v>
      </c>
      <c r="AA249" s="132">
        <f t="shared" si="90"/>
        <v>0</v>
      </c>
      <c r="AB249" s="134">
        <v>0</v>
      </c>
      <c r="AC249" s="134">
        <v>0</v>
      </c>
      <c r="AD249" s="128">
        <v>0</v>
      </c>
      <c r="AE249" s="128">
        <v>0</v>
      </c>
      <c r="AF249" s="128">
        <v>0</v>
      </c>
      <c r="AG249" s="128">
        <v>0</v>
      </c>
      <c r="AH249" s="132">
        <f t="shared" si="91"/>
        <v>0</v>
      </c>
      <c r="AI249" s="128">
        <v>0</v>
      </c>
      <c r="AJ249" s="134">
        <v>0</v>
      </c>
      <c r="AK249" s="134">
        <v>0</v>
      </c>
      <c r="AL249" s="129">
        <f t="shared" si="92"/>
        <v>105.57</v>
      </c>
      <c r="AM249" s="129">
        <f t="shared" si="93"/>
        <v>0</v>
      </c>
      <c r="AN249" s="129">
        <f t="shared" si="94"/>
        <v>0</v>
      </c>
      <c r="AO249" s="129">
        <f t="shared" si="95"/>
        <v>0</v>
      </c>
      <c r="AP249" s="129">
        <f t="shared" si="96"/>
        <v>0</v>
      </c>
      <c r="AQ249" s="129">
        <f t="shared" si="97"/>
        <v>0</v>
      </c>
      <c r="AR249" s="129">
        <f t="shared" si="98"/>
        <v>0</v>
      </c>
      <c r="AS249" s="129">
        <f t="shared" si="99"/>
        <v>0.28152</v>
      </c>
      <c r="AT249" s="132">
        <v>0</v>
      </c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32"/>
      <c r="BK249" s="132" t="s">
        <v>102</v>
      </c>
    </row>
    <row r="250" ht="22.5" customHeight="1" spans="1:63">
      <c r="A250" s="126">
        <v>245</v>
      </c>
      <c r="B250" s="127" t="s">
        <v>525</v>
      </c>
      <c r="C250" s="127" t="s">
        <v>116</v>
      </c>
      <c r="D250" s="127" t="s">
        <v>526</v>
      </c>
      <c r="E250" s="134">
        <v>144.43</v>
      </c>
      <c r="F250" s="129">
        <f t="shared" si="80"/>
        <v>5.43520961019179</v>
      </c>
      <c r="G250" s="129">
        <f t="shared" si="81"/>
        <v>785.007324</v>
      </c>
      <c r="H250" s="130">
        <v>4</v>
      </c>
      <c r="I250" s="130"/>
      <c r="J250" s="131" t="s">
        <v>256</v>
      </c>
      <c r="K250" s="129">
        <f t="shared" si="82"/>
        <v>785.007324</v>
      </c>
      <c r="L250" s="129">
        <f t="shared" si="83"/>
        <v>785.007324</v>
      </c>
      <c r="M250" s="128">
        <v>0</v>
      </c>
      <c r="N250" s="129">
        <f t="shared" si="84"/>
        <v>288.86</v>
      </c>
      <c r="O250" s="128">
        <v>683.233377</v>
      </c>
      <c r="P250" s="129">
        <f t="shared" si="85"/>
        <v>0</v>
      </c>
      <c r="Q250" s="129">
        <f t="shared" si="86"/>
        <v>683.233377</v>
      </c>
      <c r="R250" s="129">
        <f t="shared" si="87"/>
        <v>785.007324</v>
      </c>
      <c r="S250" s="132">
        <f t="shared" si="88"/>
        <v>0</v>
      </c>
      <c r="T250" s="128">
        <v>0</v>
      </c>
      <c r="U250" s="128">
        <v>0</v>
      </c>
      <c r="V250" s="128">
        <v>0</v>
      </c>
      <c r="W250" s="132"/>
      <c r="X250" s="134">
        <v>101.773947</v>
      </c>
      <c r="Y250" s="134">
        <v>0</v>
      </c>
      <c r="Z250" s="129">
        <f t="shared" si="89"/>
        <v>0</v>
      </c>
      <c r="AA250" s="132">
        <f t="shared" si="90"/>
        <v>0</v>
      </c>
      <c r="AB250" s="134">
        <v>0</v>
      </c>
      <c r="AC250" s="134">
        <v>0</v>
      </c>
      <c r="AD250" s="128">
        <v>0</v>
      </c>
      <c r="AE250" s="128">
        <v>0</v>
      </c>
      <c r="AF250" s="128">
        <v>0</v>
      </c>
      <c r="AG250" s="128">
        <v>0</v>
      </c>
      <c r="AH250" s="132">
        <f t="shared" si="91"/>
        <v>0</v>
      </c>
      <c r="AI250" s="128">
        <v>0</v>
      </c>
      <c r="AJ250" s="134">
        <v>0</v>
      </c>
      <c r="AK250" s="134">
        <v>0</v>
      </c>
      <c r="AL250" s="129">
        <f t="shared" si="92"/>
        <v>144.43</v>
      </c>
      <c r="AM250" s="129">
        <f t="shared" si="93"/>
        <v>0</v>
      </c>
      <c r="AN250" s="129">
        <f t="shared" si="94"/>
        <v>0</v>
      </c>
      <c r="AO250" s="129">
        <f t="shared" si="95"/>
        <v>0</v>
      </c>
      <c r="AP250" s="129">
        <f t="shared" si="96"/>
        <v>0</v>
      </c>
      <c r="AQ250" s="129">
        <f t="shared" si="97"/>
        <v>0</v>
      </c>
      <c r="AR250" s="129">
        <f t="shared" si="98"/>
        <v>0</v>
      </c>
      <c r="AS250" s="129">
        <f t="shared" si="99"/>
        <v>0</v>
      </c>
      <c r="AT250" s="132">
        <v>0</v>
      </c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32"/>
      <c r="BK250" s="132" t="s">
        <v>102</v>
      </c>
    </row>
    <row r="251" ht="22.5" customHeight="1" spans="1:63">
      <c r="A251" s="126">
        <v>246</v>
      </c>
      <c r="B251" s="127" t="s">
        <v>348</v>
      </c>
      <c r="C251" s="127" t="s">
        <v>527</v>
      </c>
      <c r="D251" s="127" t="s">
        <v>528</v>
      </c>
      <c r="E251" s="134">
        <v>204.71</v>
      </c>
      <c r="F251" s="129">
        <f t="shared" si="80"/>
        <v>15.5146488398222</v>
      </c>
      <c r="G251" s="129">
        <f t="shared" si="81"/>
        <v>3176.003764</v>
      </c>
      <c r="H251" s="130">
        <v>4</v>
      </c>
      <c r="I251" s="130"/>
      <c r="J251" s="131" t="s">
        <v>256</v>
      </c>
      <c r="K251" s="129">
        <f t="shared" si="82"/>
        <v>3176.003764</v>
      </c>
      <c r="L251" s="129">
        <f t="shared" si="83"/>
        <v>3176.003764</v>
      </c>
      <c r="M251" s="128">
        <v>0</v>
      </c>
      <c r="N251" s="129">
        <f t="shared" si="84"/>
        <v>409.42</v>
      </c>
      <c r="O251" s="128">
        <v>797.160104</v>
      </c>
      <c r="P251" s="129">
        <f t="shared" si="85"/>
        <v>0</v>
      </c>
      <c r="Q251" s="129">
        <f t="shared" si="86"/>
        <v>797.160104</v>
      </c>
      <c r="R251" s="129">
        <f t="shared" si="87"/>
        <v>3176.003764</v>
      </c>
      <c r="S251" s="132">
        <f t="shared" si="88"/>
        <v>0</v>
      </c>
      <c r="T251" s="128">
        <v>0</v>
      </c>
      <c r="U251" s="128">
        <v>0</v>
      </c>
      <c r="V251" s="128">
        <v>0</v>
      </c>
      <c r="W251" s="132"/>
      <c r="X251" s="134">
        <v>2378.84366</v>
      </c>
      <c r="Y251" s="134">
        <v>0</v>
      </c>
      <c r="Z251" s="129">
        <f t="shared" si="89"/>
        <v>0</v>
      </c>
      <c r="AA251" s="132">
        <f t="shared" si="90"/>
        <v>0</v>
      </c>
      <c r="AB251" s="134">
        <v>0</v>
      </c>
      <c r="AC251" s="134">
        <v>0</v>
      </c>
      <c r="AD251" s="128">
        <v>0</v>
      </c>
      <c r="AE251" s="128">
        <v>0</v>
      </c>
      <c r="AF251" s="128">
        <v>0</v>
      </c>
      <c r="AG251" s="128">
        <v>0</v>
      </c>
      <c r="AH251" s="132">
        <f t="shared" si="91"/>
        <v>0</v>
      </c>
      <c r="AI251" s="128">
        <v>0</v>
      </c>
      <c r="AJ251" s="134">
        <v>0</v>
      </c>
      <c r="AK251" s="134">
        <v>0</v>
      </c>
      <c r="AL251" s="129">
        <f t="shared" si="92"/>
        <v>204.71</v>
      </c>
      <c r="AM251" s="129">
        <f t="shared" si="93"/>
        <v>0</v>
      </c>
      <c r="AN251" s="129">
        <f t="shared" si="94"/>
        <v>0</v>
      </c>
      <c r="AO251" s="129">
        <f t="shared" si="95"/>
        <v>0</v>
      </c>
      <c r="AP251" s="129">
        <f t="shared" si="96"/>
        <v>0</v>
      </c>
      <c r="AQ251" s="129">
        <f t="shared" si="97"/>
        <v>0</v>
      </c>
      <c r="AR251" s="129">
        <f t="shared" si="98"/>
        <v>0</v>
      </c>
      <c r="AS251" s="129">
        <f t="shared" si="99"/>
        <v>0.545893333333333</v>
      </c>
      <c r="AT251" s="132">
        <v>0</v>
      </c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32"/>
      <c r="BK251" s="132" t="s">
        <v>102</v>
      </c>
    </row>
    <row r="252" ht="22.5" customHeight="1" spans="1:63">
      <c r="A252" s="126">
        <v>247</v>
      </c>
      <c r="B252" s="127" t="s">
        <v>529</v>
      </c>
      <c r="C252" s="127" t="s">
        <v>348</v>
      </c>
      <c r="D252" s="127" t="s">
        <v>416</v>
      </c>
      <c r="E252" s="134">
        <v>92.47</v>
      </c>
      <c r="F252" s="129">
        <f t="shared" si="80"/>
        <v>4.89826256083054</v>
      </c>
      <c r="G252" s="129">
        <f t="shared" si="81"/>
        <v>452.942339</v>
      </c>
      <c r="H252" s="130">
        <v>4</v>
      </c>
      <c r="I252" s="130"/>
      <c r="J252" s="131" t="s">
        <v>256</v>
      </c>
      <c r="K252" s="129">
        <f t="shared" si="82"/>
        <v>452.942339</v>
      </c>
      <c r="L252" s="129">
        <f t="shared" si="83"/>
        <v>452.942339</v>
      </c>
      <c r="M252" s="128">
        <v>0</v>
      </c>
      <c r="N252" s="129">
        <f t="shared" si="84"/>
        <v>184.94</v>
      </c>
      <c r="O252" s="128">
        <v>379.855353</v>
      </c>
      <c r="P252" s="129">
        <f t="shared" si="85"/>
        <v>0</v>
      </c>
      <c r="Q252" s="129">
        <f t="shared" si="86"/>
        <v>379.855353</v>
      </c>
      <c r="R252" s="129">
        <f t="shared" si="87"/>
        <v>452.942339</v>
      </c>
      <c r="S252" s="132">
        <f t="shared" si="88"/>
        <v>0</v>
      </c>
      <c r="T252" s="128">
        <v>0</v>
      </c>
      <c r="U252" s="128">
        <v>0</v>
      </c>
      <c r="V252" s="128">
        <v>0</v>
      </c>
      <c r="W252" s="132"/>
      <c r="X252" s="134">
        <v>73.086986</v>
      </c>
      <c r="Y252" s="134">
        <v>0</v>
      </c>
      <c r="Z252" s="129">
        <f t="shared" si="89"/>
        <v>0</v>
      </c>
      <c r="AA252" s="132">
        <f t="shared" si="90"/>
        <v>0</v>
      </c>
      <c r="AB252" s="134">
        <v>0</v>
      </c>
      <c r="AC252" s="134">
        <v>0</v>
      </c>
      <c r="AD252" s="128">
        <v>0</v>
      </c>
      <c r="AE252" s="128">
        <v>0</v>
      </c>
      <c r="AF252" s="128">
        <v>0</v>
      </c>
      <c r="AG252" s="128">
        <v>0</v>
      </c>
      <c r="AH252" s="132">
        <f t="shared" si="91"/>
        <v>0</v>
      </c>
      <c r="AI252" s="128">
        <v>0</v>
      </c>
      <c r="AJ252" s="134">
        <v>0</v>
      </c>
      <c r="AK252" s="134">
        <v>0</v>
      </c>
      <c r="AL252" s="129">
        <f t="shared" si="92"/>
        <v>92.47</v>
      </c>
      <c r="AM252" s="129">
        <f t="shared" si="93"/>
        <v>0</v>
      </c>
      <c r="AN252" s="129">
        <f t="shared" si="94"/>
        <v>0</v>
      </c>
      <c r="AO252" s="129">
        <f t="shared" si="95"/>
        <v>0</v>
      </c>
      <c r="AP252" s="129">
        <f t="shared" si="96"/>
        <v>0</v>
      </c>
      <c r="AQ252" s="129">
        <f t="shared" si="97"/>
        <v>0</v>
      </c>
      <c r="AR252" s="129">
        <f t="shared" si="98"/>
        <v>0</v>
      </c>
      <c r="AS252" s="129">
        <f t="shared" si="99"/>
        <v>0</v>
      </c>
      <c r="AT252" s="132">
        <v>0</v>
      </c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32"/>
      <c r="BK252" s="132" t="s">
        <v>102</v>
      </c>
    </row>
    <row r="253" ht="22.5" customHeight="1" spans="1:63">
      <c r="A253" s="126">
        <v>248</v>
      </c>
      <c r="B253" s="127" t="s">
        <v>530</v>
      </c>
      <c r="C253" s="127" t="s">
        <v>531</v>
      </c>
      <c r="D253" s="127" t="s">
        <v>529</v>
      </c>
      <c r="E253" s="134">
        <v>33.53</v>
      </c>
      <c r="F253" s="129">
        <f t="shared" si="80"/>
        <v>4.04844631673128</v>
      </c>
      <c r="G253" s="129">
        <f t="shared" si="81"/>
        <v>135.744405</v>
      </c>
      <c r="H253" s="130">
        <v>4</v>
      </c>
      <c r="I253" s="130"/>
      <c r="J253" s="131" t="s">
        <v>256</v>
      </c>
      <c r="K253" s="129">
        <f t="shared" si="82"/>
        <v>135.744405</v>
      </c>
      <c r="L253" s="129">
        <f t="shared" si="83"/>
        <v>135.744405</v>
      </c>
      <c r="M253" s="128">
        <v>0</v>
      </c>
      <c r="N253" s="129">
        <f t="shared" si="84"/>
        <v>67.06</v>
      </c>
      <c r="O253" s="128">
        <v>135.744405</v>
      </c>
      <c r="P253" s="129">
        <f t="shared" si="85"/>
        <v>0</v>
      </c>
      <c r="Q253" s="129">
        <f t="shared" si="86"/>
        <v>135.744405</v>
      </c>
      <c r="R253" s="129">
        <f t="shared" si="87"/>
        <v>135.744405</v>
      </c>
      <c r="S253" s="132">
        <f t="shared" si="88"/>
        <v>0</v>
      </c>
      <c r="T253" s="128">
        <v>0</v>
      </c>
      <c r="U253" s="128">
        <v>0</v>
      </c>
      <c r="V253" s="128">
        <v>0</v>
      </c>
      <c r="W253" s="132"/>
      <c r="X253" s="134">
        <v>0</v>
      </c>
      <c r="Y253" s="134">
        <v>0</v>
      </c>
      <c r="Z253" s="129">
        <f t="shared" si="89"/>
        <v>0</v>
      </c>
      <c r="AA253" s="132">
        <f t="shared" si="90"/>
        <v>0</v>
      </c>
      <c r="AB253" s="134">
        <v>0</v>
      </c>
      <c r="AC253" s="134">
        <v>0</v>
      </c>
      <c r="AD253" s="128">
        <v>0</v>
      </c>
      <c r="AE253" s="128">
        <v>0</v>
      </c>
      <c r="AF253" s="128">
        <v>0</v>
      </c>
      <c r="AG253" s="128">
        <v>0</v>
      </c>
      <c r="AH253" s="132">
        <f t="shared" si="91"/>
        <v>0</v>
      </c>
      <c r="AI253" s="128">
        <v>0</v>
      </c>
      <c r="AJ253" s="134">
        <v>0</v>
      </c>
      <c r="AK253" s="134">
        <v>0</v>
      </c>
      <c r="AL253" s="129">
        <f t="shared" si="92"/>
        <v>33.53</v>
      </c>
      <c r="AM253" s="129">
        <f t="shared" si="93"/>
        <v>0</v>
      </c>
      <c r="AN253" s="129">
        <f t="shared" si="94"/>
        <v>0</v>
      </c>
      <c r="AO253" s="129">
        <f t="shared" si="95"/>
        <v>0</v>
      </c>
      <c r="AP253" s="129">
        <f t="shared" si="96"/>
        <v>0</v>
      </c>
      <c r="AQ253" s="129">
        <f t="shared" si="97"/>
        <v>0</v>
      </c>
      <c r="AR253" s="129">
        <f t="shared" si="98"/>
        <v>0</v>
      </c>
      <c r="AS253" s="129">
        <f t="shared" si="99"/>
        <v>0</v>
      </c>
      <c r="AT253" s="132">
        <v>0</v>
      </c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32"/>
      <c r="BK253" s="132" t="s">
        <v>102</v>
      </c>
    </row>
    <row r="254" ht="22.5" customHeight="1" spans="1:63">
      <c r="A254" s="126">
        <v>249</v>
      </c>
      <c r="B254" s="127" t="s">
        <v>168</v>
      </c>
      <c r="C254" s="127" t="s">
        <v>265</v>
      </c>
      <c r="D254" s="127" t="s">
        <v>157</v>
      </c>
      <c r="E254" s="134">
        <v>565.75</v>
      </c>
      <c r="F254" s="129">
        <f t="shared" si="80"/>
        <v>19.3200292037119</v>
      </c>
      <c r="G254" s="129">
        <f t="shared" si="81"/>
        <v>10930.306522</v>
      </c>
      <c r="H254" s="130">
        <v>4</v>
      </c>
      <c r="I254" s="130"/>
      <c r="J254" s="131" t="s">
        <v>256</v>
      </c>
      <c r="K254" s="129">
        <f t="shared" si="82"/>
        <v>5647.450525</v>
      </c>
      <c r="L254" s="129">
        <f t="shared" si="83"/>
        <v>5647.450525</v>
      </c>
      <c r="M254" s="128">
        <v>0</v>
      </c>
      <c r="N254" s="129">
        <f t="shared" si="84"/>
        <v>1131.5</v>
      </c>
      <c r="O254" s="128">
        <v>5102.930022</v>
      </c>
      <c r="P254" s="129">
        <f t="shared" si="85"/>
        <v>0</v>
      </c>
      <c r="Q254" s="129">
        <f t="shared" si="86"/>
        <v>5102.930022</v>
      </c>
      <c r="R254" s="129">
        <f t="shared" si="87"/>
        <v>5647.450525</v>
      </c>
      <c r="S254" s="132">
        <f t="shared" si="88"/>
        <v>0</v>
      </c>
      <c r="T254" s="128">
        <v>0</v>
      </c>
      <c r="U254" s="128">
        <v>0</v>
      </c>
      <c r="V254" s="128">
        <v>0</v>
      </c>
      <c r="W254" s="132"/>
      <c r="X254" s="134">
        <v>544.520503</v>
      </c>
      <c r="Y254" s="134">
        <v>0</v>
      </c>
      <c r="Z254" s="129">
        <f t="shared" si="89"/>
        <v>0</v>
      </c>
      <c r="AA254" s="132">
        <f t="shared" si="90"/>
        <v>201.146334</v>
      </c>
      <c r="AB254" s="134">
        <v>0</v>
      </c>
      <c r="AC254" s="134">
        <v>0</v>
      </c>
      <c r="AD254" s="128">
        <v>0</v>
      </c>
      <c r="AE254" s="128">
        <v>201.146334</v>
      </c>
      <c r="AF254" s="128">
        <v>0</v>
      </c>
      <c r="AG254" s="128">
        <v>495.001594</v>
      </c>
      <c r="AH254" s="132">
        <f t="shared" si="91"/>
        <v>4787.854403</v>
      </c>
      <c r="AI254" s="128">
        <v>0</v>
      </c>
      <c r="AJ254" s="134">
        <v>0</v>
      </c>
      <c r="AK254" s="134">
        <v>4787.854403</v>
      </c>
      <c r="AL254" s="129">
        <f t="shared" si="92"/>
        <v>565.75</v>
      </c>
      <c r="AM254" s="129">
        <f t="shared" si="93"/>
        <v>0</v>
      </c>
      <c r="AN254" s="129">
        <f t="shared" si="94"/>
        <v>0</v>
      </c>
      <c r="AO254" s="129">
        <f t="shared" si="95"/>
        <v>0</v>
      </c>
      <c r="AP254" s="129">
        <f t="shared" si="96"/>
        <v>0</v>
      </c>
      <c r="AQ254" s="129">
        <f t="shared" si="97"/>
        <v>0</v>
      </c>
      <c r="AR254" s="129">
        <f t="shared" si="98"/>
        <v>0</v>
      </c>
      <c r="AS254" s="129">
        <f t="shared" si="99"/>
        <v>1.50866666666667</v>
      </c>
      <c r="AT254" s="132">
        <v>0</v>
      </c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32"/>
      <c r="BK254" s="132" t="s">
        <v>102</v>
      </c>
    </row>
    <row r="255" ht="22.5" customHeight="1" spans="1:63">
      <c r="A255" s="126">
        <v>250</v>
      </c>
      <c r="B255" s="127" t="s">
        <v>433</v>
      </c>
      <c r="C255" s="127" t="s">
        <v>125</v>
      </c>
      <c r="D255" s="127" t="s">
        <v>116</v>
      </c>
      <c r="E255" s="134">
        <v>453.05</v>
      </c>
      <c r="F255" s="129">
        <f t="shared" si="80"/>
        <v>3.2194264694846</v>
      </c>
      <c r="G255" s="129">
        <f t="shared" si="81"/>
        <v>1458.561162</v>
      </c>
      <c r="H255" s="130">
        <v>4</v>
      </c>
      <c r="I255" s="130"/>
      <c r="J255" s="131" t="s">
        <v>256</v>
      </c>
      <c r="K255" s="129">
        <f t="shared" si="82"/>
        <v>1458.561162</v>
      </c>
      <c r="L255" s="129">
        <f t="shared" si="83"/>
        <v>1458.561162</v>
      </c>
      <c r="M255" s="128">
        <v>0</v>
      </c>
      <c r="N255" s="129">
        <f t="shared" si="84"/>
        <v>906.1</v>
      </c>
      <c r="O255" s="128">
        <v>1458.561162</v>
      </c>
      <c r="P255" s="129">
        <f t="shared" si="85"/>
        <v>0</v>
      </c>
      <c r="Q255" s="129">
        <f t="shared" si="86"/>
        <v>1458.561162</v>
      </c>
      <c r="R255" s="129">
        <f t="shared" si="87"/>
        <v>1458.561162</v>
      </c>
      <c r="S255" s="132">
        <f t="shared" si="88"/>
        <v>0</v>
      </c>
      <c r="T255" s="128">
        <v>0</v>
      </c>
      <c r="U255" s="128">
        <v>0</v>
      </c>
      <c r="V255" s="128">
        <v>0</v>
      </c>
      <c r="W255" s="132"/>
      <c r="X255" s="134">
        <v>0</v>
      </c>
      <c r="Y255" s="134">
        <v>0</v>
      </c>
      <c r="Z255" s="129">
        <f t="shared" si="89"/>
        <v>0</v>
      </c>
      <c r="AA255" s="132">
        <f t="shared" si="90"/>
        <v>0</v>
      </c>
      <c r="AB255" s="134">
        <v>0</v>
      </c>
      <c r="AC255" s="134">
        <v>0</v>
      </c>
      <c r="AD255" s="128">
        <v>0</v>
      </c>
      <c r="AE255" s="128">
        <v>0</v>
      </c>
      <c r="AF255" s="128">
        <v>0</v>
      </c>
      <c r="AG255" s="128">
        <v>0</v>
      </c>
      <c r="AH255" s="132">
        <f t="shared" si="91"/>
        <v>0</v>
      </c>
      <c r="AI255" s="128">
        <v>0</v>
      </c>
      <c r="AJ255" s="134">
        <v>0</v>
      </c>
      <c r="AK255" s="134">
        <v>0</v>
      </c>
      <c r="AL255" s="129">
        <f t="shared" si="92"/>
        <v>453.05</v>
      </c>
      <c r="AM255" s="129">
        <f t="shared" si="93"/>
        <v>0</v>
      </c>
      <c r="AN255" s="129">
        <f t="shared" si="94"/>
        <v>0</v>
      </c>
      <c r="AO255" s="129">
        <f t="shared" si="95"/>
        <v>0</v>
      </c>
      <c r="AP255" s="129">
        <f t="shared" si="96"/>
        <v>0</v>
      </c>
      <c r="AQ255" s="129">
        <f t="shared" si="97"/>
        <v>0</v>
      </c>
      <c r="AR255" s="129">
        <f t="shared" si="98"/>
        <v>0</v>
      </c>
      <c r="AS255" s="129">
        <f t="shared" si="99"/>
        <v>0</v>
      </c>
      <c r="AT255" s="132">
        <v>0</v>
      </c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32"/>
      <c r="BK255" s="132" t="s">
        <v>102</v>
      </c>
    </row>
    <row r="256" ht="22.5" customHeight="1" spans="1:63">
      <c r="A256" s="126">
        <v>251</v>
      </c>
      <c r="B256" s="127" t="s">
        <v>532</v>
      </c>
      <c r="C256" s="127" t="s">
        <v>325</v>
      </c>
      <c r="D256" s="127" t="s">
        <v>326</v>
      </c>
      <c r="E256" s="134">
        <v>161.63</v>
      </c>
      <c r="F256" s="129">
        <f t="shared" si="80"/>
        <v>8.91780897110685</v>
      </c>
      <c r="G256" s="129">
        <f t="shared" si="81"/>
        <v>1441.385464</v>
      </c>
      <c r="H256" s="130">
        <v>4</v>
      </c>
      <c r="I256" s="130"/>
      <c r="J256" s="131" t="s">
        <v>256</v>
      </c>
      <c r="K256" s="129">
        <f t="shared" si="82"/>
        <v>1226.164785</v>
      </c>
      <c r="L256" s="129">
        <f t="shared" si="83"/>
        <v>1226.164785</v>
      </c>
      <c r="M256" s="128">
        <v>0</v>
      </c>
      <c r="N256" s="129">
        <f t="shared" si="84"/>
        <v>323.26</v>
      </c>
      <c r="O256" s="128">
        <v>985.58553</v>
      </c>
      <c r="P256" s="129">
        <f t="shared" si="85"/>
        <v>0</v>
      </c>
      <c r="Q256" s="129">
        <f t="shared" si="86"/>
        <v>985.58553</v>
      </c>
      <c r="R256" s="129">
        <f t="shared" si="87"/>
        <v>1226.164785</v>
      </c>
      <c r="S256" s="132">
        <f t="shared" si="88"/>
        <v>0</v>
      </c>
      <c r="T256" s="128">
        <v>0</v>
      </c>
      <c r="U256" s="128">
        <v>0</v>
      </c>
      <c r="V256" s="128">
        <v>0</v>
      </c>
      <c r="W256" s="132"/>
      <c r="X256" s="134">
        <v>240.579255</v>
      </c>
      <c r="Y256" s="134">
        <v>0</v>
      </c>
      <c r="Z256" s="129">
        <f t="shared" si="89"/>
        <v>0</v>
      </c>
      <c r="AA256" s="132">
        <f t="shared" si="90"/>
        <v>0</v>
      </c>
      <c r="AB256" s="134">
        <v>0</v>
      </c>
      <c r="AC256" s="134">
        <v>0</v>
      </c>
      <c r="AD256" s="128">
        <v>0</v>
      </c>
      <c r="AE256" s="128">
        <v>0</v>
      </c>
      <c r="AF256" s="128">
        <v>0</v>
      </c>
      <c r="AG256" s="128">
        <v>0</v>
      </c>
      <c r="AH256" s="132">
        <f t="shared" si="91"/>
        <v>215.220679</v>
      </c>
      <c r="AI256" s="128">
        <v>0</v>
      </c>
      <c r="AJ256" s="134">
        <v>0</v>
      </c>
      <c r="AK256" s="134">
        <v>215.220679</v>
      </c>
      <c r="AL256" s="129">
        <f t="shared" si="92"/>
        <v>161.63</v>
      </c>
      <c r="AM256" s="129">
        <f t="shared" si="93"/>
        <v>0</v>
      </c>
      <c r="AN256" s="129">
        <f t="shared" si="94"/>
        <v>0</v>
      </c>
      <c r="AO256" s="129">
        <f t="shared" si="95"/>
        <v>0</v>
      </c>
      <c r="AP256" s="129">
        <f t="shared" si="96"/>
        <v>0</v>
      </c>
      <c r="AQ256" s="129">
        <f t="shared" si="97"/>
        <v>0</v>
      </c>
      <c r="AR256" s="129">
        <f t="shared" si="98"/>
        <v>0</v>
      </c>
      <c r="AS256" s="129">
        <f t="shared" si="99"/>
        <v>0.431013333333333</v>
      </c>
      <c r="AT256" s="132">
        <v>0</v>
      </c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32"/>
      <c r="BK256" s="132" t="s">
        <v>102</v>
      </c>
    </row>
    <row r="257" ht="22.5" customHeight="1" spans="1:63">
      <c r="A257" s="126">
        <v>252</v>
      </c>
      <c r="B257" s="127" t="s">
        <v>533</v>
      </c>
      <c r="C257" s="127" t="s">
        <v>532</v>
      </c>
      <c r="D257" s="127" t="s">
        <v>534</v>
      </c>
      <c r="E257" s="134">
        <v>48.56</v>
      </c>
      <c r="F257" s="129">
        <f t="shared" si="80"/>
        <v>12.2548744028007</v>
      </c>
      <c r="G257" s="129">
        <f t="shared" si="81"/>
        <v>595.096701</v>
      </c>
      <c r="H257" s="130">
        <v>4</v>
      </c>
      <c r="I257" s="130"/>
      <c r="J257" s="131" t="s">
        <v>256</v>
      </c>
      <c r="K257" s="129">
        <f t="shared" si="82"/>
        <v>269.838108</v>
      </c>
      <c r="L257" s="129">
        <f t="shared" si="83"/>
        <v>269.838108</v>
      </c>
      <c r="M257" s="128">
        <v>0</v>
      </c>
      <c r="N257" s="129">
        <f t="shared" si="84"/>
        <v>97.12</v>
      </c>
      <c r="O257" s="128">
        <v>269.838108</v>
      </c>
      <c r="P257" s="129">
        <f t="shared" si="85"/>
        <v>0</v>
      </c>
      <c r="Q257" s="129">
        <f t="shared" si="86"/>
        <v>269.838108</v>
      </c>
      <c r="R257" s="129">
        <f t="shared" si="87"/>
        <v>269.838108</v>
      </c>
      <c r="S257" s="132">
        <f t="shared" si="88"/>
        <v>0</v>
      </c>
      <c r="T257" s="128">
        <v>0</v>
      </c>
      <c r="U257" s="128">
        <v>0</v>
      </c>
      <c r="V257" s="128">
        <v>0</v>
      </c>
      <c r="W257" s="132"/>
      <c r="X257" s="134">
        <v>0</v>
      </c>
      <c r="Y257" s="134">
        <v>0</v>
      </c>
      <c r="Z257" s="129">
        <f t="shared" si="89"/>
        <v>0</v>
      </c>
      <c r="AA257" s="132">
        <f t="shared" si="90"/>
        <v>0</v>
      </c>
      <c r="AB257" s="134">
        <v>0</v>
      </c>
      <c r="AC257" s="134">
        <v>0</v>
      </c>
      <c r="AD257" s="128">
        <v>0</v>
      </c>
      <c r="AE257" s="128">
        <v>0</v>
      </c>
      <c r="AF257" s="128">
        <v>0</v>
      </c>
      <c r="AG257" s="128">
        <v>0</v>
      </c>
      <c r="AH257" s="132">
        <f t="shared" si="91"/>
        <v>325.258593</v>
      </c>
      <c r="AI257" s="128">
        <v>0</v>
      </c>
      <c r="AJ257" s="134">
        <v>0</v>
      </c>
      <c r="AK257" s="134">
        <v>325.258593</v>
      </c>
      <c r="AL257" s="129">
        <f t="shared" si="92"/>
        <v>48.56</v>
      </c>
      <c r="AM257" s="129">
        <f t="shared" si="93"/>
        <v>0</v>
      </c>
      <c r="AN257" s="129">
        <f t="shared" si="94"/>
        <v>0</v>
      </c>
      <c r="AO257" s="129">
        <f t="shared" si="95"/>
        <v>0</v>
      </c>
      <c r="AP257" s="129">
        <f t="shared" si="96"/>
        <v>0</v>
      </c>
      <c r="AQ257" s="129">
        <f t="shared" si="97"/>
        <v>0</v>
      </c>
      <c r="AR257" s="129">
        <f t="shared" si="98"/>
        <v>0</v>
      </c>
      <c r="AS257" s="129">
        <f t="shared" si="99"/>
        <v>0.129493333333333</v>
      </c>
      <c r="AT257" s="132">
        <v>0</v>
      </c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32"/>
      <c r="BK257" s="132" t="s">
        <v>102</v>
      </c>
    </row>
    <row r="258" ht="22.5" customHeight="1" spans="1:63">
      <c r="A258" s="126">
        <v>253</v>
      </c>
      <c r="B258" s="127" t="s">
        <v>535</v>
      </c>
      <c r="C258" s="127" t="s">
        <v>155</v>
      </c>
      <c r="D258" s="127" t="s">
        <v>536</v>
      </c>
      <c r="E258" s="134">
        <v>261.72</v>
      </c>
      <c r="F258" s="129">
        <f t="shared" si="80"/>
        <v>16.4318918080391</v>
      </c>
      <c r="G258" s="129">
        <f t="shared" si="81"/>
        <v>4300.554724</v>
      </c>
      <c r="H258" s="130">
        <v>4</v>
      </c>
      <c r="I258" s="130"/>
      <c r="J258" s="131" t="s">
        <v>256</v>
      </c>
      <c r="K258" s="129">
        <f t="shared" si="82"/>
        <v>2082.305977</v>
      </c>
      <c r="L258" s="129">
        <f t="shared" si="83"/>
        <v>2082.305977</v>
      </c>
      <c r="M258" s="128">
        <v>0</v>
      </c>
      <c r="N258" s="129">
        <f t="shared" si="84"/>
        <v>523.44</v>
      </c>
      <c r="O258" s="128">
        <v>1214.107621</v>
      </c>
      <c r="P258" s="129">
        <f t="shared" si="85"/>
        <v>0</v>
      </c>
      <c r="Q258" s="129">
        <f t="shared" si="86"/>
        <v>1214.107621</v>
      </c>
      <c r="R258" s="129">
        <f t="shared" si="87"/>
        <v>2082.305977</v>
      </c>
      <c r="S258" s="132">
        <f t="shared" si="88"/>
        <v>0</v>
      </c>
      <c r="T258" s="128">
        <v>0</v>
      </c>
      <c r="U258" s="128">
        <v>0</v>
      </c>
      <c r="V258" s="128">
        <v>0</v>
      </c>
      <c r="W258" s="132"/>
      <c r="X258" s="134">
        <v>868.198356</v>
      </c>
      <c r="Y258" s="134">
        <v>0</v>
      </c>
      <c r="Z258" s="129">
        <f t="shared" si="89"/>
        <v>0</v>
      </c>
      <c r="AA258" s="132">
        <f t="shared" si="90"/>
        <v>0</v>
      </c>
      <c r="AB258" s="134">
        <v>0</v>
      </c>
      <c r="AC258" s="134">
        <v>0</v>
      </c>
      <c r="AD258" s="128">
        <v>0</v>
      </c>
      <c r="AE258" s="128">
        <v>0</v>
      </c>
      <c r="AF258" s="128">
        <v>0</v>
      </c>
      <c r="AG258" s="128">
        <v>598.930764</v>
      </c>
      <c r="AH258" s="132">
        <f t="shared" si="91"/>
        <v>1619.317983</v>
      </c>
      <c r="AI258" s="128">
        <v>0</v>
      </c>
      <c r="AJ258" s="134">
        <v>0</v>
      </c>
      <c r="AK258" s="134">
        <v>1619.317983</v>
      </c>
      <c r="AL258" s="129">
        <f t="shared" si="92"/>
        <v>261.72</v>
      </c>
      <c r="AM258" s="129">
        <f t="shared" si="93"/>
        <v>0</v>
      </c>
      <c r="AN258" s="129">
        <f t="shared" si="94"/>
        <v>0</v>
      </c>
      <c r="AO258" s="129">
        <f t="shared" si="95"/>
        <v>0</v>
      </c>
      <c r="AP258" s="129">
        <f t="shared" si="96"/>
        <v>0</v>
      </c>
      <c r="AQ258" s="129">
        <f t="shared" si="97"/>
        <v>0</v>
      </c>
      <c r="AR258" s="129">
        <f t="shared" si="98"/>
        <v>0</v>
      </c>
      <c r="AS258" s="129">
        <f t="shared" si="99"/>
        <v>0.69792</v>
      </c>
      <c r="AT258" s="132">
        <v>0</v>
      </c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32"/>
      <c r="BK258" s="132" t="s">
        <v>102</v>
      </c>
    </row>
    <row r="259" ht="22.5" customHeight="1" spans="1:63">
      <c r="A259" s="126">
        <v>254</v>
      </c>
      <c r="B259" s="127" t="s">
        <v>536</v>
      </c>
      <c r="C259" s="127" t="s">
        <v>155</v>
      </c>
      <c r="D259" s="127" t="s">
        <v>300</v>
      </c>
      <c r="E259" s="134">
        <v>432.11</v>
      </c>
      <c r="F259" s="129">
        <f t="shared" si="80"/>
        <v>3.65671040707227</v>
      </c>
      <c r="G259" s="129">
        <f t="shared" si="81"/>
        <v>1580.101134</v>
      </c>
      <c r="H259" s="130">
        <v>4</v>
      </c>
      <c r="I259" s="130"/>
      <c r="J259" s="131" t="s">
        <v>256</v>
      </c>
      <c r="K259" s="129">
        <f t="shared" si="82"/>
        <v>1580.101134</v>
      </c>
      <c r="L259" s="129">
        <f t="shared" si="83"/>
        <v>1580.101134</v>
      </c>
      <c r="M259" s="128">
        <v>0</v>
      </c>
      <c r="N259" s="129">
        <f t="shared" si="84"/>
        <v>864.22</v>
      </c>
      <c r="O259" s="128">
        <v>1508.207506</v>
      </c>
      <c r="P259" s="129">
        <f t="shared" si="85"/>
        <v>0</v>
      </c>
      <c r="Q259" s="129">
        <f t="shared" si="86"/>
        <v>1508.207506</v>
      </c>
      <c r="R259" s="129">
        <f t="shared" si="87"/>
        <v>1580.101134</v>
      </c>
      <c r="S259" s="132">
        <f t="shared" si="88"/>
        <v>0</v>
      </c>
      <c r="T259" s="128">
        <v>0</v>
      </c>
      <c r="U259" s="128">
        <v>0</v>
      </c>
      <c r="V259" s="128">
        <v>0</v>
      </c>
      <c r="W259" s="132"/>
      <c r="X259" s="134">
        <v>71.893628</v>
      </c>
      <c r="Y259" s="134">
        <v>0</v>
      </c>
      <c r="Z259" s="129">
        <f t="shared" si="89"/>
        <v>0</v>
      </c>
      <c r="AA259" s="132">
        <f t="shared" si="90"/>
        <v>0</v>
      </c>
      <c r="AB259" s="134">
        <v>0</v>
      </c>
      <c r="AC259" s="134">
        <v>0</v>
      </c>
      <c r="AD259" s="128">
        <v>0</v>
      </c>
      <c r="AE259" s="128">
        <v>0</v>
      </c>
      <c r="AF259" s="128">
        <v>0</v>
      </c>
      <c r="AG259" s="128">
        <v>0</v>
      </c>
      <c r="AH259" s="132">
        <f t="shared" si="91"/>
        <v>0</v>
      </c>
      <c r="AI259" s="128">
        <v>0</v>
      </c>
      <c r="AJ259" s="134">
        <v>0</v>
      </c>
      <c r="AK259" s="134">
        <v>0</v>
      </c>
      <c r="AL259" s="129">
        <f t="shared" si="92"/>
        <v>432.11</v>
      </c>
      <c r="AM259" s="129">
        <f t="shared" si="93"/>
        <v>0</v>
      </c>
      <c r="AN259" s="129">
        <f t="shared" si="94"/>
        <v>0</v>
      </c>
      <c r="AO259" s="129">
        <f t="shared" si="95"/>
        <v>0</v>
      </c>
      <c r="AP259" s="129">
        <f t="shared" si="96"/>
        <v>0</v>
      </c>
      <c r="AQ259" s="129">
        <f t="shared" si="97"/>
        <v>0</v>
      </c>
      <c r="AR259" s="129">
        <f t="shared" si="98"/>
        <v>0</v>
      </c>
      <c r="AS259" s="129">
        <f t="shared" si="99"/>
        <v>0</v>
      </c>
      <c r="AT259" s="132">
        <v>0</v>
      </c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32"/>
      <c r="BK259" s="132" t="s">
        <v>102</v>
      </c>
    </row>
    <row r="260" ht="22.5" customHeight="1" spans="1:63">
      <c r="A260" s="126">
        <v>255</v>
      </c>
      <c r="B260" s="127" t="s">
        <v>537</v>
      </c>
      <c r="C260" s="127" t="s">
        <v>155</v>
      </c>
      <c r="D260" s="127" t="s">
        <v>535</v>
      </c>
      <c r="E260" s="134">
        <v>88.22</v>
      </c>
      <c r="F260" s="129">
        <f t="shared" si="80"/>
        <v>14.5874738721378</v>
      </c>
      <c r="G260" s="129">
        <f t="shared" si="81"/>
        <v>1286.906945</v>
      </c>
      <c r="H260" s="130">
        <v>4</v>
      </c>
      <c r="I260" s="130"/>
      <c r="J260" s="131" t="s">
        <v>256</v>
      </c>
      <c r="K260" s="129">
        <f t="shared" si="82"/>
        <v>991.652599</v>
      </c>
      <c r="L260" s="129">
        <f t="shared" si="83"/>
        <v>991.652599</v>
      </c>
      <c r="M260" s="128">
        <v>0</v>
      </c>
      <c r="N260" s="129">
        <f t="shared" si="84"/>
        <v>176.44</v>
      </c>
      <c r="O260" s="128">
        <v>259.631998</v>
      </c>
      <c r="P260" s="129">
        <f t="shared" si="85"/>
        <v>0</v>
      </c>
      <c r="Q260" s="129">
        <f t="shared" si="86"/>
        <v>259.631998</v>
      </c>
      <c r="R260" s="129">
        <f t="shared" si="87"/>
        <v>991.652599</v>
      </c>
      <c r="S260" s="132">
        <f t="shared" si="88"/>
        <v>0</v>
      </c>
      <c r="T260" s="128">
        <v>0</v>
      </c>
      <c r="U260" s="128">
        <v>0</v>
      </c>
      <c r="V260" s="128">
        <v>0</v>
      </c>
      <c r="W260" s="132"/>
      <c r="X260" s="134">
        <v>732.020601</v>
      </c>
      <c r="Y260" s="134">
        <v>0</v>
      </c>
      <c r="Z260" s="129">
        <f t="shared" si="89"/>
        <v>0</v>
      </c>
      <c r="AA260" s="132">
        <f t="shared" si="90"/>
        <v>0</v>
      </c>
      <c r="AB260" s="134">
        <v>0</v>
      </c>
      <c r="AC260" s="134">
        <v>0</v>
      </c>
      <c r="AD260" s="128">
        <v>0</v>
      </c>
      <c r="AE260" s="128">
        <v>0</v>
      </c>
      <c r="AF260" s="128">
        <v>0</v>
      </c>
      <c r="AG260" s="128">
        <v>0</v>
      </c>
      <c r="AH260" s="132">
        <f t="shared" si="91"/>
        <v>295.254346</v>
      </c>
      <c r="AI260" s="128">
        <v>0</v>
      </c>
      <c r="AJ260" s="134">
        <v>0</v>
      </c>
      <c r="AK260" s="134">
        <v>295.254346</v>
      </c>
      <c r="AL260" s="129">
        <f t="shared" si="92"/>
        <v>88.22</v>
      </c>
      <c r="AM260" s="129">
        <f t="shared" si="93"/>
        <v>0</v>
      </c>
      <c r="AN260" s="129">
        <f t="shared" si="94"/>
        <v>0</v>
      </c>
      <c r="AO260" s="129">
        <f t="shared" si="95"/>
        <v>0</v>
      </c>
      <c r="AP260" s="129">
        <f t="shared" si="96"/>
        <v>0</v>
      </c>
      <c r="AQ260" s="129">
        <f t="shared" si="97"/>
        <v>0</v>
      </c>
      <c r="AR260" s="129">
        <f t="shared" si="98"/>
        <v>0</v>
      </c>
      <c r="AS260" s="129">
        <f t="shared" si="99"/>
        <v>0.235253333333333</v>
      </c>
      <c r="AT260" s="132">
        <v>0</v>
      </c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32"/>
      <c r="BK260" s="132" t="s">
        <v>102</v>
      </c>
    </row>
    <row r="261" ht="22.5" customHeight="1" spans="1:63">
      <c r="A261" s="126">
        <v>256</v>
      </c>
      <c r="B261" s="127" t="s">
        <v>538</v>
      </c>
      <c r="C261" s="127" t="s">
        <v>420</v>
      </c>
      <c r="D261" s="127" t="s">
        <v>539</v>
      </c>
      <c r="E261" s="134">
        <v>288.41</v>
      </c>
      <c r="F261" s="129">
        <f t="shared" si="80"/>
        <v>1.782455095177</v>
      </c>
      <c r="G261" s="129">
        <f t="shared" si="81"/>
        <v>514.077874</v>
      </c>
      <c r="H261" s="130">
        <v>4</v>
      </c>
      <c r="I261" s="130"/>
      <c r="J261" s="131" t="s">
        <v>256</v>
      </c>
      <c r="K261" s="129">
        <f t="shared" si="82"/>
        <v>514.077874</v>
      </c>
      <c r="L261" s="129">
        <f t="shared" si="83"/>
        <v>514.077874</v>
      </c>
      <c r="M261" s="128">
        <v>0</v>
      </c>
      <c r="N261" s="129">
        <f t="shared" si="84"/>
        <v>576.82</v>
      </c>
      <c r="O261" s="128">
        <v>514.077874</v>
      </c>
      <c r="P261" s="129">
        <f t="shared" si="85"/>
        <v>0</v>
      </c>
      <c r="Q261" s="129">
        <f t="shared" si="86"/>
        <v>514.077874</v>
      </c>
      <c r="R261" s="129">
        <f t="shared" si="87"/>
        <v>514.077874</v>
      </c>
      <c r="S261" s="132">
        <f t="shared" si="88"/>
        <v>0</v>
      </c>
      <c r="T261" s="128">
        <v>0</v>
      </c>
      <c r="U261" s="128">
        <v>0</v>
      </c>
      <c r="V261" s="128">
        <v>0</v>
      </c>
      <c r="W261" s="132"/>
      <c r="X261" s="134">
        <v>0</v>
      </c>
      <c r="Y261" s="134">
        <v>0</v>
      </c>
      <c r="Z261" s="129">
        <f t="shared" si="89"/>
        <v>0</v>
      </c>
      <c r="AA261" s="132">
        <f t="shared" si="90"/>
        <v>0</v>
      </c>
      <c r="AB261" s="134">
        <v>0</v>
      </c>
      <c r="AC261" s="134">
        <v>0</v>
      </c>
      <c r="AD261" s="128">
        <v>0</v>
      </c>
      <c r="AE261" s="128">
        <v>0</v>
      </c>
      <c r="AF261" s="128">
        <v>0</v>
      </c>
      <c r="AG261" s="128">
        <v>0</v>
      </c>
      <c r="AH261" s="132">
        <f t="shared" si="91"/>
        <v>0</v>
      </c>
      <c r="AI261" s="128">
        <v>0</v>
      </c>
      <c r="AJ261" s="134">
        <v>0</v>
      </c>
      <c r="AK261" s="134">
        <v>0</v>
      </c>
      <c r="AL261" s="129">
        <f t="shared" si="92"/>
        <v>288.41</v>
      </c>
      <c r="AM261" s="129">
        <f t="shared" si="93"/>
        <v>0</v>
      </c>
      <c r="AN261" s="129">
        <f t="shared" si="94"/>
        <v>0</v>
      </c>
      <c r="AO261" s="129">
        <f t="shared" si="95"/>
        <v>0</v>
      </c>
      <c r="AP261" s="129">
        <f t="shared" si="96"/>
        <v>0</v>
      </c>
      <c r="AQ261" s="129">
        <f t="shared" si="97"/>
        <v>0</v>
      </c>
      <c r="AR261" s="129">
        <f t="shared" si="98"/>
        <v>0</v>
      </c>
      <c r="AS261" s="129">
        <f t="shared" si="99"/>
        <v>0</v>
      </c>
      <c r="AT261" s="132">
        <v>0</v>
      </c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32"/>
      <c r="BK261" s="132" t="s">
        <v>102</v>
      </c>
    </row>
    <row r="262" ht="22.5" customHeight="1" spans="1:63">
      <c r="A262" s="126">
        <v>257</v>
      </c>
      <c r="B262" s="127" t="s">
        <v>539</v>
      </c>
      <c r="C262" s="127" t="s">
        <v>540</v>
      </c>
      <c r="D262" s="127" t="s">
        <v>157</v>
      </c>
      <c r="E262" s="134">
        <v>100.48</v>
      </c>
      <c r="F262" s="129">
        <f t="shared" si="80"/>
        <v>8.3103363455414</v>
      </c>
      <c r="G262" s="129">
        <f t="shared" si="81"/>
        <v>835.022596</v>
      </c>
      <c r="H262" s="130">
        <v>4</v>
      </c>
      <c r="I262" s="130"/>
      <c r="J262" s="131" t="s">
        <v>256</v>
      </c>
      <c r="K262" s="129">
        <f t="shared" si="82"/>
        <v>598.797164</v>
      </c>
      <c r="L262" s="129">
        <f t="shared" si="83"/>
        <v>598.797164</v>
      </c>
      <c r="M262" s="128">
        <v>0</v>
      </c>
      <c r="N262" s="129">
        <f t="shared" si="84"/>
        <v>200.96</v>
      </c>
      <c r="O262" s="128">
        <v>241.734162</v>
      </c>
      <c r="P262" s="129">
        <f t="shared" si="85"/>
        <v>0</v>
      </c>
      <c r="Q262" s="129">
        <f t="shared" si="86"/>
        <v>241.734162</v>
      </c>
      <c r="R262" s="129">
        <f t="shared" si="87"/>
        <v>598.797164</v>
      </c>
      <c r="S262" s="132">
        <f t="shared" si="88"/>
        <v>0</v>
      </c>
      <c r="T262" s="128">
        <v>0</v>
      </c>
      <c r="U262" s="128">
        <v>0</v>
      </c>
      <c r="V262" s="128">
        <v>0</v>
      </c>
      <c r="W262" s="132"/>
      <c r="X262" s="134">
        <v>357.063002</v>
      </c>
      <c r="Y262" s="134">
        <v>0</v>
      </c>
      <c r="Z262" s="129">
        <f t="shared" si="89"/>
        <v>0</v>
      </c>
      <c r="AA262" s="132">
        <f t="shared" si="90"/>
        <v>0</v>
      </c>
      <c r="AB262" s="134">
        <v>0</v>
      </c>
      <c r="AC262" s="134">
        <v>0</v>
      </c>
      <c r="AD262" s="128">
        <v>0</v>
      </c>
      <c r="AE262" s="128">
        <v>0</v>
      </c>
      <c r="AF262" s="128">
        <v>0</v>
      </c>
      <c r="AG262" s="128">
        <v>236.225432</v>
      </c>
      <c r="AH262" s="132">
        <f t="shared" si="91"/>
        <v>0</v>
      </c>
      <c r="AI262" s="128">
        <v>0</v>
      </c>
      <c r="AJ262" s="134">
        <v>0</v>
      </c>
      <c r="AK262" s="134">
        <v>0</v>
      </c>
      <c r="AL262" s="129">
        <f t="shared" si="92"/>
        <v>100.48</v>
      </c>
      <c r="AM262" s="129">
        <f t="shared" si="93"/>
        <v>0</v>
      </c>
      <c r="AN262" s="129">
        <f t="shared" si="94"/>
        <v>0</v>
      </c>
      <c r="AO262" s="129">
        <f t="shared" si="95"/>
        <v>0</v>
      </c>
      <c r="AP262" s="129">
        <f t="shared" si="96"/>
        <v>0</v>
      </c>
      <c r="AQ262" s="129">
        <f t="shared" si="97"/>
        <v>0</v>
      </c>
      <c r="AR262" s="129">
        <f t="shared" si="98"/>
        <v>0</v>
      </c>
      <c r="AS262" s="129">
        <f t="shared" si="99"/>
        <v>0.267946666666667</v>
      </c>
      <c r="AT262" s="132">
        <v>0</v>
      </c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32"/>
      <c r="BK262" s="132" t="s">
        <v>102</v>
      </c>
    </row>
    <row r="263" ht="22.5" customHeight="1" spans="1:63">
      <c r="A263" s="126">
        <v>258</v>
      </c>
      <c r="B263" s="127" t="s">
        <v>424</v>
      </c>
      <c r="C263" s="127" t="s">
        <v>420</v>
      </c>
      <c r="D263" s="127" t="s">
        <v>300</v>
      </c>
      <c r="E263" s="134">
        <v>322.18</v>
      </c>
      <c r="F263" s="129">
        <f t="shared" si="80"/>
        <v>4.2054097088584</v>
      </c>
      <c r="G263" s="129">
        <f t="shared" si="81"/>
        <v>1354.8989</v>
      </c>
      <c r="H263" s="130">
        <v>4</v>
      </c>
      <c r="I263" s="130"/>
      <c r="J263" s="131" t="s">
        <v>256</v>
      </c>
      <c r="K263" s="129">
        <f t="shared" si="82"/>
        <v>1337.792719</v>
      </c>
      <c r="L263" s="129">
        <f t="shared" si="83"/>
        <v>1337.792719</v>
      </c>
      <c r="M263" s="128">
        <v>0</v>
      </c>
      <c r="N263" s="129">
        <f t="shared" si="84"/>
        <v>644.36</v>
      </c>
      <c r="O263" s="128">
        <v>932.193757</v>
      </c>
      <c r="P263" s="129">
        <f t="shared" si="85"/>
        <v>0</v>
      </c>
      <c r="Q263" s="129">
        <f t="shared" si="86"/>
        <v>932.193757</v>
      </c>
      <c r="R263" s="129">
        <f t="shared" si="87"/>
        <v>1337.792719</v>
      </c>
      <c r="S263" s="132">
        <f t="shared" si="88"/>
        <v>0</v>
      </c>
      <c r="T263" s="128">
        <v>0</v>
      </c>
      <c r="U263" s="128">
        <v>0</v>
      </c>
      <c r="V263" s="128">
        <v>0</v>
      </c>
      <c r="W263" s="132"/>
      <c r="X263" s="134">
        <v>405.598962</v>
      </c>
      <c r="Y263" s="134">
        <v>0</v>
      </c>
      <c r="Z263" s="129">
        <f t="shared" si="89"/>
        <v>0</v>
      </c>
      <c r="AA263" s="132">
        <f t="shared" si="90"/>
        <v>0</v>
      </c>
      <c r="AB263" s="134">
        <v>0</v>
      </c>
      <c r="AC263" s="134">
        <v>0</v>
      </c>
      <c r="AD263" s="128">
        <v>0</v>
      </c>
      <c r="AE263" s="128">
        <v>0</v>
      </c>
      <c r="AF263" s="128">
        <v>0</v>
      </c>
      <c r="AG263" s="128">
        <v>0</v>
      </c>
      <c r="AH263" s="132">
        <f t="shared" si="91"/>
        <v>17.106181</v>
      </c>
      <c r="AI263" s="128">
        <v>0</v>
      </c>
      <c r="AJ263" s="134">
        <v>0</v>
      </c>
      <c r="AK263" s="134">
        <v>17.106181</v>
      </c>
      <c r="AL263" s="129">
        <f t="shared" si="92"/>
        <v>322.18</v>
      </c>
      <c r="AM263" s="129">
        <f t="shared" si="93"/>
        <v>0</v>
      </c>
      <c r="AN263" s="129">
        <f t="shared" si="94"/>
        <v>0</v>
      </c>
      <c r="AO263" s="129">
        <f t="shared" si="95"/>
        <v>0</v>
      </c>
      <c r="AP263" s="129">
        <f t="shared" si="96"/>
        <v>0</v>
      </c>
      <c r="AQ263" s="129">
        <f t="shared" si="97"/>
        <v>0</v>
      </c>
      <c r="AR263" s="129">
        <f t="shared" si="98"/>
        <v>0</v>
      </c>
      <c r="AS263" s="129">
        <f t="shared" si="99"/>
        <v>0</v>
      </c>
      <c r="AT263" s="132">
        <v>0</v>
      </c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32"/>
      <c r="BK263" s="132" t="s">
        <v>102</v>
      </c>
    </row>
    <row r="264" ht="22.5" customHeight="1" spans="1:63">
      <c r="A264" s="126">
        <v>259</v>
      </c>
      <c r="B264" s="127" t="s">
        <v>541</v>
      </c>
      <c r="C264" s="127" t="s">
        <v>262</v>
      </c>
      <c r="D264" s="127" t="s">
        <v>424</v>
      </c>
      <c r="E264" s="134">
        <v>61.64</v>
      </c>
      <c r="F264" s="129">
        <f t="shared" si="80"/>
        <v>8.6642496917586</v>
      </c>
      <c r="G264" s="129">
        <f t="shared" si="81"/>
        <v>534.064351</v>
      </c>
      <c r="H264" s="130">
        <v>4</v>
      </c>
      <c r="I264" s="130"/>
      <c r="J264" s="131" t="s">
        <v>256</v>
      </c>
      <c r="K264" s="129">
        <f t="shared" si="82"/>
        <v>534.064351</v>
      </c>
      <c r="L264" s="129">
        <f t="shared" si="83"/>
        <v>534.064351</v>
      </c>
      <c r="M264" s="128">
        <v>0</v>
      </c>
      <c r="N264" s="129">
        <f t="shared" si="84"/>
        <v>123.28</v>
      </c>
      <c r="O264" s="128">
        <v>288.990798</v>
      </c>
      <c r="P264" s="129">
        <f t="shared" si="85"/>
        <v>0</v>
      </c>
      <c r="Q264" s="129">
        <f t="shared" si="86"/>
        <v>288.990798</v>
      </c>
      <c r="R264" s="129">
        <f t="shared" si="87"/>
        <v>534.064351</v>
      </c>
      <c r="S264" s="132">
        <f t="shared" si="88"/>
        <v>0</v>
      </c>
      <c r="T264" s="128">
        <v>0</v>
      </c>
      <c r="U264" s="128">
        <v>0</v>
      </c>
      <c r="V264" s="128">
        <v>0</v>
      </c>
      <c r="W264" s="132"/>
      <c r="X264" s="134">
        <v>245.073553</v>
      </c>
      <c r="Y264" s="134">
        <v>0</v>
      </c>
      <c r="Z264" s="129">
        <f t="shared" si="89"/>
        <v>0</v>
      </c>
      <c r="AA264" s="132">
        <f t="shared" si="90"/>
        <v>0</v>
      </c>
      <c r="AB264" s="134">
        <v>0</v>
      </c>
      <c r="AC264" s="134">
        <v>0</v>
      </c>
      <c r="AD264" s="128">
        <v>0</v>
      </c>
      <c r="AE264" s="128">
        <v>0</v>
      </c>
      <c r="AF264" s="128">
        <v>0</v>
      </c>
      <c r="AG264" s="128">
        <v>0</v>
      </c>
      <c r="AH264" s="132">
        <f t="shared" si="91"/>
        <v>0</v>
      </c>
      <c r="AI264" s="128">
        <v>0</v>
      </c>
      <c r="AJ264" s="134">
        <v>0</v>
      </c>
      <c r="AK264" s="134">
        <v>0</v>
      </c>
      <c r="AL264" s="129">
        <f t="shared" si="92"/>
        <v>61.64</v>
      </c>
      <c r="AM264" s="129">
        <f t="shared" si="93"/>
        <v>0</v>
      </c>
      <c r="AN264" s="129">
        <f t="shared" si="94"/>
        <v>0</v>
      </c>
      <c r="AO264" s="129">
        <f t="shared" si="95"/>
        <v>0</v>
      </c>
      <c r="AP264" s="129">
        <f t="shared" si="96"/>
        <v>0</v>
      </c>
      <c r="AQ264" s="129">
        <f t="shared" si="97"/>
        <v>0</v>
      </c>
      <c r="AR264" s="129">
        <f t="shared" si="98"/>
        <v>0</v>
      </c>
      <c r="AS264" s="129">
        <f t="shared" si="99"/>
        <v>0.164373333333333</v>
      </c>
      <c r="AT264" s="132">
        <v>0</v>
      </c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32"/>
      <c r="BK264" s="132" t="s">
        <v>102</v>
      </c>
    </row>
    <row r="265" ht="22.5" customHeight="1" spans="1:63">
      <c r="A265" s="126">
        <v>260</v>
      </c>
      <c r="B265" s="127" t="s">
        <v>542</v>
      </c>
      <c r="C265" s="127" t="s">
        <v>424</v>
      </c>
      <c r="D265" s="127" t="s">
        <v>265</v>
      </c>
      <c r="E265" s="134">
        <v>93.04</v>
      </c>
      <c r="F265" s="129">
        <f t="shared" si="80"/>
        <v>5.44298974634566</v>
      </c>
      <c r="G265" s="129">
        <f t="shared" si="81"/>
        <v>506.415766</v>
      </c>
      <c r="H265" s="130">
        <v>4</v>
      </c>
      <c r="I265" s="130"/>
      <c r="J265" s="131" t="s">
        <v>256</v>
      </c>
      <c r="K265" s="129">
        <f t="shared" si="82"/>
        <v>446.967414</v>
      </c>
      <c r="L265" s="129">
        <f t="shared" si="83"/>
        <v>446.967414</v>
      </c>
      <c r="M265" s="128">
        <v>0</v>
      </c>
      <c r="N265" s="129">
        <f t="shared" si="84"/>
        <v>186.08</v>
      </c>
      <c r="O265" s="128">
        <v>210.641222</v>
      </c>
      <c r="P265" s="129">
        <f t="shared" si="85"/>
        <v>0</v>
      </c>
      <c r="Q265" s="129">
        <f t="shared" si="86"/>
        <v>210.641222</v>
      </c>
      <c r="R265" s="129">
        <f t="shared" si="87"/>
        <v>446.967414</v>
      </c>
      <c r="S265" s="132">
        <f t="shared" si="88"/>
        <v>0</v>
      </c>
      <c r="T265" s="128">
        <v>0</v>
      </c>
      <c r="U265" s="128">
        <v>0</v>
      </c>
      <c r="V265" s="128">
        <v>0</v>
      </c>
      <c r="W265" s="132"/>
      <c r="X265" s="134">
        <v>236.326192</v>
      </c>
      <c r="Y265" s="134">
        <v>0</v>
      </c>
      <c r="Z265" s="129">
        <f t="shared" si="89"/>
        <v>0</v>
      </c>
      <c r="AA265" s="132">
        <f t="shared" si="90"/>
        <v>0</v>
      </c>
      <c r="AB265" s="134">
        <v>0</v>
      </c>
      <c r="AC265" s="134">
        <v>0</v>
      </c>
      <c r="AD265" s="128">
        <v>0</v>
      </c>
      <c r="AE265" s="128">
        <v>0</v>
      </c>
      <c r="AF265" s="128">
        <v>0</v>
      </c>
      <c r="AG265" s="128">
        <v>0</v>
      </c>
      <c r="AH265" s="132">
        <f t="shared" si="91"/>
        <v>59.448352</v>
      </c>
      <c r="AI265" s="128">
        <v>0</v>
      </c>
      <c r="AJ265" s="134">
        <v>0</v>
      </c>
      <c r="AK265" s="134">
        <v>59.448352</v>
      </c>
      <c r="AL265" s="129">
        <f t="shared" si="92"/>
        <v>93.04</v>
      </c>
      <c r="AM265" s="129">
        <f t="shared" si="93"/>
        <v>0</v>
      </c>
      <c r="AN265" s="129">
        <f t="shared" si="94"/>
        <v>0</v>
      </c>
      <c r="AO265" s="129">
        <f t="shared" si="95"/>
        <v>0</v>
      </c>
      <c r="AP265" s="129">
        <f t="shared" si="96"/>
        <v>0</v>
      </c>
      <c r="AQ265" s="129">
        <f t="shared" si="97"/>
        <v>0</v>
      </c>
      <c r="AR265" s="129">
        <f t="shared" si="98"/>
        <v>0</v>
      </c>
      <c r="AS265" s="129">
        <f t="shared" si="99"/>
        <v>0</v>
      </c>
      <c r="AT265" s="132">
        <v>0</v>
      </c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32"/>
      <c r="BK265" s="132" t="s">
        <v>102</v>
      </c>
    </row>
    <row r="266" ht="22.5" customHeight="1" spans="1:63">
      <c r="A266" s="126">
        <v>261</v>
      </c>
      <c r="B266" s="127" t="s">
        <v>542</v>
      </c>
      <c r="C266" s="127" t="s">
        <v>541</v>
      </c>
      <c r="D266" s="127" t="s">
        <v>424</v>
      </c>
      <c r="E266" s="134">
        <v>35.72</v>
      </c>
      <c r="F266" s="129">
        <f t="shared" si="80"/>
        <v>4.27616282194849</v>
      </c>
      <c r="G266" s="129">
        <f t="shared" si="81"/>
        <v>152.744536</v>
      </c>
      <c r="H266" s="130">
        <v>4</v>
      </c>
      <c r="I266" s="130"/>
      <c r="J266" s="131" t="s">
        <v>256</v>
      </c>
      <c r="K266" s="129">
        <f t="shared" si="82"/>
        <v>152.744536</v>
      </c>
      <c r="L266" s="129">
        <f t="shared" si="83"/>
        <v>152.744536</v>
      </c>
      <c r="M266" s="128">
        <v>0</v>
      </c>
      <c r="N266" s="129">
        <f t="shared" si="84"/>
        <v>71.44</v>
      </c>
      <c r="O266" s="128">
        <v>152.744536</v>
      </c>
      <c r="P266" s="129">
        <f t="shared" si="85"/>
        <v>0</v>
      </c>
      <c r="Q266" s="129">
        <f t="shared" si="86"/>
        <v>152.744536</v>
      </c>
      <c r="R266" s="129">
        <f t="shared" si="87"/>
        <v>152.744536</v>
      </c>
      <c r="S266" s="132">
        <f t="shared" si="88"/>
        <v>0</v>
      </c>
      <c r="T266" s="128">
        <v>0</v>
      </c>
      <c r="U266" s="128">
        <v>0</v>
      </c>
      <c r="V266" s="128">
        <v>0</v>
      </c>
      <c r="W266" s="132"/>
      <c r="X266" s="134">
        <v>0</v>
      </c>
      <c r="Y266" s="134">
        <v>0</v>
      </c>
      <c r="Z266" s="129">
        <f t="shared" si="89"/>
        <v>0</v>
      </c>
      <c r="AA266" s="132">
        <f t="shared" si="90"/>
        <v>0</v>
      </c>
      <c r="AB266" s="134">
        <v>0</v>
      </c>
      <c r="AC266" s="134">
        <v>0</v>
      </c>
      <c r="AD266" s="128">
        <v>0</v>
      </c>
      <c r="AE266" s="128">
        <v>0</v>
      </c>
      <c r="AF266" s="128">
        <v>0</v>
      </c>
      <c r="AG266" s="128">
        <v>0</v>
      </c>
      <c r="AH266" s="132">
        <f t="shared" si="91"/>
        <v>0</v>
      </c>
      <c r="AI266" s="128">
        <v>0</v>
      </c>
      <c r="AJ266" s="134">
        <v>0</v>
      </c>
      <c r="AK266" s="134">
        <v>0</v>
      </c>
      <c r="AL266" s="129">
        <f t="shared" si="92"/>
        <v>35.72</v>
      </c>
      <c r="AM266" s="129">
        <f t="shared" si="93"/>
        <v>0</v>
      </c>
      <c r="AN266" s="129">
        <f t="shared" si="94"/>
        <v>0</v>
      </c>
      <c r="AO266" s="129">
        <f t="shared" si="95"/>
        <v>0</v>
      </c>
      <c r="AP266" s="129">
        <f t="shared" si="96"/>
        <v>0</v>
      </c>
      <c r="AQ266" s="129">
        <f t="shared" si="97"/>
        <v>0</v>
      </c>
      <c r="AR266" s="129">
        <f t="shared" si="98"/>
        <v>0</v>
      </c>
      <c r="AS266" s="129">
        <f t="shared" si="99"/>
        <v>0</v>
      </c>
      <c r="AT266" s="132">
        <v>0</v>
      </c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32"/>
      <c r="BK266" s="132" t="s">
        <v>102</v>
      </c>
    </row>
    <row r="267" ht="22.5" customHeight="1" spans="1:63">
      <c r="A267" s="126">
        <v>262</v>
      </c>
      <c r="B267" s="127" t="s">
        <v>543</v>
      </c>
      <c r="C267" s="127" t="s">
        <v>261</v>
      </c>
      <c r="D267" s="127" t="s">
        <v>424</v>
      </c>
      <c r="E267" s="134">
        <v>170.1</v>
      </c>
      <c r="F267" s="129">
        <f t="shared" ref="F267:F318" si="100">G267/E267</f>
        <v>2.94737904761905</v>
      </c>
      <c r="G267" s="129">
        <f t="shared" ref="G267:G318" si="101">O267+U267+X267+Z267+AF267+AG267+AH267</f>
        <v>501.349176</v>
      </c>
      <c r="H267" s="130">
        <v>4</v>
      </c>
      <c r="I267" s="130"/>
      <c r="J267" s="131" t="s">
        <v>256</v>
      </c>
      <c r="K267" s="129">
        <f t="shared" ref="K267:K318" si="102">P267+Q267+U267+X267+Z267</f>
        <v>501.349176</v>
      </c>
      <c r="L267" s="129">
        <f t="shared" ref="L267:L318" si="103">Q267+T267+X267+Z267</f>
        <v>501.349176</v>
      </c>
      <c r="M267" s="128">
        <v>0</v>
      </c>
      <c r="N267" s="129">
        <f t="shared" ref="N267:N318" si="104">E267*IF(M267=4,4,IF(M267=6,6,2))</f>
        <v>340.2</v>
      </c>
      <c r="O267" s="128">
        <v>501.349176</v>
      </c>
      <c r="P267" s="129">
        <f t="shared" ref="P267:P318" si="105">N267*3*IF(H267=4,0,1)</f>
        <v>0</v>
      </c>
      <c r="Q267" s="129">
        <f t="shared" ref="Q267:Q318" si="106">O267*IF(H267=4,1,0)</f>
        <v>501.349176</v>
      </c>
      <c r="R267" s="129">
        <f t="shared" ref="R267:R318" si="107">Q267+T267+X267+Z267+AF267</f>
        <v>501.349176</v>
      </c>
      <c r="S267" s="132">
        <f t="shared" ref="S267:S318" si="108">V267*3</f>
        <v>0</v>
      </c>
      <c r="T267" s="128">
        <v>0</v>
      </c>
      <c r="U267" s="128">
        <v>0</v>
      </c>
      <c r="V267" s="128">
        <v>0</v>
      </c>
      <c r="W267" s="132"/>
      <c r="X267" s="134">
        <v>0</v>
      </c>
      <c r="Y267" s="134">
        <v>0</v>
      </c>
      <c r="Z267" s="129">
        <f t="shared" ref="Z267:Z318" si="109">Y267*2</f>
        <v>0</v>
      </c>
      <c r="AA267" s="132">
        <f t="shared" ref="AA267:AA318" si="110">AB267+AC267+AD267+AE267</f>
        <v>0</v>
      </c>
      <c r="AB267" s="134">
        <v>0</v>
      </c>
      <c r="AC267" s="134">
        <v>0</v>
      </c>
      <c r="AD267" s="128">
        <v>0</v>
      </c>
      <c r="AE267" s="128">
        <v>0</v>
      </c>
      <c r="AF267" s="128">
        <v>0</v>
      </c>
      <c r="AG267" s="128">
        <v>0</v>
      </c>
      <c r="AH267" s="132">
        <f t="shared" ref="AH267:AH318" si="111">AI267+AJ267+AK267</f>
        <v>0</v>
      </c>
      <c r="AI267" s="128">
        <v>0</v>
      </c>
      <c r="AJ267" s="134">
        <v>0</v>
      </c>
      <c r="AK267" s="134">
        <v>0</v>
      </c>
      <c r="AL267" s="129">
        <f t="shared" ref="AL267:AL318" si="112">E267</f>
        <v>170.1</v>
      </c>
      <c r="AM267" s="129">
        <f t="shared" ref="AM267:AM318" si="113">N267*IF(H267=1,0,IF(H267=2,0,IF(H267=3,1,IF(H267=4,0))))/1000</f>
        <v>0</v>
      </c>
      <c r="AN267" s="129">
        <f t="shared" ref="AN267:AN318" si="114">AM267/60</f>
        <v>0</v>
      </c>
      <c r="AO267" s="129">
        <f t="shared" ref="AO267:AO318" si="115">N267*IF(H267=1,2,IF(H267=2,2,IF(H267=3,1,IF(H267=4,0))))/1000</f>
        <v>0</v>
      </c>
      <c r="AP267" s="129">
        <f t="shared" ref="AP267:AP318" si="116">AO267/32</f>
        <v>0</v>
      </c>
      <c r="AQ267" s="129">
        <f t="shared" ref="AQ267:AQ318" si="117">N267/1000/2*IF(H267=1,3,IF(H267=2,3,IF(H267=3,2,IF(H267=4,0))))</f>
        <v>0</v>
      </c>
      <c r="AR267" s="129">
        <f t="shared" ref="AR267:AR318" si="118">AQ267/48</f>
        <v>0</v>
      </c>
      <c r="AS267" s="129">
        <f t="shared" ref="AS267:AS318" si="119">(E267*V267/1000*2+AL267*2*2/1000*IF(F267&gt;7,1,0))*2/3</f>
        <v>0</v>
      </c>
      <c r="AT267" s="132">
        <v>0</v>
      </c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32"/>
      <c r="BK267" s="132" t="s">
        <v>102</v>
      </c>
    </row>
    <row r="268" ht="22.5" customHeight="1" spans="1:63">
      <c r="A268" s="126">
        <v>263</v>
      </c>
      <c r="B268" s="127" t="s">
        <v>544</v>
      </c>
      <c r="C268" s="127" t="s">
        <v>201</v>
      </c>
      <c r="D268" s="127" t="s">
        <v>100</v>
      </c>
      <c r="E268" s="134">
        <v>321.92</v>
      </c>
      <c r="F268" s="129">
        <f t="shared" si="100"/>
        <v>16.5600069333996</v>
      </c>
      <c r="G268" s="129">
        <f t="shared" si="101"/>
        <v>5330.997432</v>
      </c>
      <c r="H268" s="130">
        <v>4</v>
      </c>
      <c r="I268" s="130"/>
      <c r="J268" s="131" t="s">
        <v>256</v>
      </c>
      <c r="K268" s="129">
        <f t="shared" si="102"/>
        <v>1590.687384</v>
      </c>
      <c r="L268" s="129">
        <f t="shared" si="103"/>
        <v>1590.687384</v>
      </c>
      <c r="M268" s="128">
        <v>0</v>
      </c>
      <c r="N268" s="129">
        <f t="shared" si="104"/>
        <v>643.84</v>
      </c>
      <c r="O268" s="128">
        <v>1590.687384</v>
      </c>
      <c r="P268" s="129">
        <f t="shared" si="105"/>
        <v>0</v>
      </c>
      <c r="Q268" s="129">
        <f t="shared" si="106"/>
        <v>1590.687384</v>
      </c>
      <c r="R268" s="129">
        <f t="shared" si="107"/>
        <v>1590.687384</v>
      </c>
      <c r="S268" s="132">
        <f t="shared" si="108"/>
        <v>0</v>
      </c>
      <c r="T268" s="128">
        <v>0</v>
      </c>
      <c r="U268" s="128">
        <v>0</v>
      </c>
      <c r="V268" s="128">
        <v>0</v>
      </c>
      <c r="W268" s="132"/>
      <c r="X268" s="134">
        <v>0</v>
      </c>
      <c r="Y268" s="134">
        <v>0</v>
      </c>
      <c r="Z268" s="129">
        <f t="shared" si="109"/>
        <v>0</v>
      </c>
      <c r="AA268" s="132">
        <f t="shared" si="110"/>
        <v>318.87051</v>
      </c>
      <c r="AB268" s="134">
        <v>0</v>
      </c>
      <c r="AC268" s="134">
        <v>0</v>
      </c>
      <c r="AD268" s="128">
        <v>0</v>
      </c>
      <c r="AE268" s="128">
        <v>318.87051</v>
      </c>
      <c r="AF268" s="128">
        <v>0</v>
      </c>
      <c r="AG268" s="128">
        <v>0</v>
      </c>
      <c r="AH268" s="132">
        <f t="shared" si="111"/>
        <v>3740.310048</v>
      </c>
      <c r="AI268" s="128">
        <v>0</v>
      </c>
      <c r="AJ268" s="134">
        <v>0</v>
      </c>
      <c r="AK268" s="134">
        <v>3740.310048</v>
      </c>
      <c r="AL268" s="129">
        <f t="shared" si="112"/>
        <v>321.92</v>
      </c>
      <c r="AM268" s="129">
        <f t="shared" si="113"/>
        <v>0</v>
      </c>
      <c r="AN268" s="129">
        <f t="shared" si="114"/>
        <v>0</v>
      </c>
      <c r="AO268" s="129">
        <f t="shared" si="115"/>
        <v>0</v>
      </c>
      <c r="AP268" s="129">
        <f t="shared" si="116"/>
        <v>0</v>
      </c>
      <c r="AQ268" s="129">
        <f t="shared" si="117"/>
        <v>0</v>
      </c>
      <c r="AR268" s="129">
        <f t="shared" si="118"/>
        <v>0</v>
      </c>
      <c r="AS268" s="129">
        <f t="shared" si="119"/>
        <v>0.858453333333333</v>
      </c>
      <c r="AT268" s="132">
        <v>0</v>
      </c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32"/>
      <c r="BK268" s="132" t="s">
        <v>102</v>
      </c>
    </row>
    <row r="269" ht="22.5" customHeight="1" spans="1:63">
      <c r="A269" s="126">
        <v>264</v>
      </c>
      <c r="B269" s="127" t="s">
        <v>545</v>
      </c>
      <c r="C269" s="127" t="s">
        <v>100</v>
      </c>
      <c r="D269" s="127" t="s">
        <v>101</v>
      </c>
      <c r="E269" s="134">
        <v>358.4</v>
      </c>
      <c r="F269" s="129">
        <f t="shared" si="100"/>
        <v>8.95770407087054</v>
      </c>
      <c r="G269" s="129">
        <f t="shared" si="101"/>
        <v>3210.441139</v>
      </c>
      <c r="H269" s="130">
        <v>4</v>
      </c>
      <c r="I269" s="130"/>
      <c r="J269" s="131" t="s">
        <v>256</v>
      </c>
      <c r="K269" s="129">
        <f t="shared" si="102"/>
        <v>3210.441139</v>
      </c>
      <c r="L269" s="129">
        <f t="shared" si="103"/>
        <v>3210.441139</v>
      </c>
      <c r="M269" s="128">
        <v>0</v>
      </c>
      <c r="N269" s="129">
        <f t="shared" si="104"/>
        <v>716.8</v>
      </c>
      <c r="O269" s="128">
        <v>3210.441139</v>
      </c>
      <c r="P269" s="129">
        <f t="shared" si="105"/>
        <v>0</v>
      </c>
      <c r="Q269" s="129">
        <f t="shared" si="106"/>
        <v>3210.441139</v>
      </c>
      <c r="R269" s="129">
        <f t="shared" si="107"/>
        <v>3210.441139</v>
      </c>
      <c r="S269" s="132">
        <f t="shared" si="108"/>
        <v>0</v>
      </c>
      <c r="T269" s="128">
        <v>0</v>
      </c>
      <c r="U269" s="128">
        <v>0</v>
      </c>
      <c r="V269" s="128">
        <v>0</v>
      </c>
      <c r="W269" s="132"/>
      <c r="X269" s="134">
        <v>0</v>
      </c>
      <c r="Y269" s="134">
        <v>0</v>
      </c>
      <c r="Z269" s="129">
        <f t="shared" si="109"/>
        <v>0</v>
      </c>
      <c r="AA269" s="132">
        <f t="shared" si="110"/>
        <v>0</v>
      </c>
      <c r="AB269" s="134">
        <v>0</v>
      </c>
      <c r="AC269" s="134">
        <v>0</v>
      </c>
      <c r="AD269" s="128">
        <v>0</v>
      </c>
      <c r="AE269" s="128">
        <v>0</v>
      </c>
      <c r="AF269" s="128">
        <v>0</v>
      </c>
      <c r="AG269" s="128">
        <v>0</v>
      </c>
      <c r="AH269" s="132">
        <f t="shared" si="111"/>
        <v>0</v>
      </c>
      <c r="AI269" s="128">
        <v>0</v>
      </c>
      <c r="AJ269" s="134">
        <v>0</v>
      </c>
      <c r="AK269" s="134">
        <v>0</v>
      </c>
      <c r="AL269" s="129">
        <f t="shared" si="112"/>
        <v>358.4</v>
      </c>
      <c r="AM269" s="129">
        <f t="shared" si="113"/>
        <v>0</v>
      </c>
      <c r="AN269" s="129">
        <f t="shared" si="114"/>
        <v>0</v>
      </c>
      <c r="AO269" s="129">
        <f t="shared" si="115"/>
        <v>0</v>
      </c>
      <c r="AP269" s="129">
        <f t="shared" si="116"/>
        <v>0</v>
      </c>
      <c r="AQ269" s="129">
        <f t="shared" si="117"/>
        <v>0</v>
      </c>
      <c r="AR269" s="129">
        <f t="shared" si="118"/>
        <v>0</v>
      </c>
      <c r="AS269" s="129">
        <f t="shared" si="119"/>
        <v>0.955733333333333</v>
      </c>
      <c r="AT269" s="132">
        <v>0</v>
      </c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32"/>
      <c r="BK269" s="132" t="s">
        <v>102</v>
      </c>
    </row>
    <row r="270" ht="22.5" customHeight="1" spans="1:63">
      <c r="A270" s="126">
        <v>265</v>
      </c>
      <c r="B270" s="127" t="s">
        <v>546</v>
      </c>
      <c r="C270" s="127" t="s">
        <v>392</v>
      </c>
      <c r="D270" s="127" t="s">
        <v>547</v>
      </c>
      <c r="E270" s="134">
        <v>69.16</v>
      </c>
      <c r="F270" s="129">
        <f t="shared" si="100"/>
        <v>9.65281315789474</v>
      </c>
      <c r="G270" s="129">
        <f t="shared" si="101"/>
        <v>667.588558</v>
      </c>
      <c r="H270" s="130">
        <v>4</v>
      </c>
      <c r="I270" s="130"/>
      <c r="J270" s="131" t="s">
        <v>256</v>
      </c>
      <c r="K270" s="129">
        <f t="shared" si="102"/>
        <v>551.645158</v>
      </c>
      <c r="L270" s="129">
        <f t="shared" si="103"/>
        <v>551.645158</v>
      </c>
      <c r="M270" s="128">
        <v>0</v>
      </c>
      <c r="N270" s="129">
        <f t="shared" si="104"/>
        <v>138.32</v>
      </c>
      <c r="O270" s="128">
        <v>0</v>
      </c>
      <c r="P270" s="129">
        <f t="shared" si="105"/>
        <v>0</v>
      </c>
      <c r="Q270" s="129">
        <f t="shared" si="106"/>
        <v>0</v>
      </c>
      <c r="R270" s="129">
        <f t="shared" si="107"/>
        <v>551.645158</v>
      </c>
      <c r="S270" s="132">
        <f t="shared" si="108"/>
        <v>0</v>
      </c>
      <c r="T270" s="128">
        <v>373.403188</v>
      </c>
      <c r="U270" s="128">
        <v>373.403188</v>
      </c>
      <c r="V270" s="128">
        <v>0</v>
      </c>
      <c r="W270" s="132"/>
      <c r="X270" s="134">
        <v>178.24197</v>
      </c>
      <c r="Y270" s="134">
        <v>0</v>
      </c>
      <c r="Z270" s="129">
        <f t="shared" si="109"/>
        <v>0</v>
      </c>
      <c r="AA270" s="132">
        <f t="shared" si="110"/>
        <v>0</v>
      </c>
      <c r="AB270" s="134">
        <v>0</v>
      </c>
      <c r="AC270" s="134">
        <v>0</v>
      </c>
      <c r="AD270" s="128">
        <v>0</v>
      </c>
      <c r="AE270" s="128">
        <v>0</v>
      </c>
      <c r="AF270" s="128">
        <v>0</v>
      </c>
      <c r="AG270" s="128">
        <v>0</v>
      </c>
      <c r="AH270" s="132">
        <f t="shared" si="111"/>
        <v>115.9434</v>
      </c>
      <c r="AI270" s="128">
        <v>0</v>
      </c>
      <c r="AJ270" s="134">
        <v>0</v>
      </c>
      <c r="AK270" s="134">
        <v>115.9434</v>
      </c>
      <c r="AL270" s="129">
        <f t="shared" si="112"/>
        <v>69.16</v>
      </c>
      <c r="AM270" s="129">
        <f t="shared" si="113"/>
        <v>0</v>
      </c>
      <c r="AN270" s="129">
        <f t="shared" si="114"/>
        <v>0</v>
      </c>
      <c r="AO270" s="129">
        <f t="shared" si="115"/>
        <v>0</v>
      </c>
      <c r="AP270" s="129">
        <f t="shared" si="116"/>
        <v>0</v>
      </c>
      <c r="AQ270" s="129">
        <f t="shared" si="117"/>
        <v>0</v>
      </c>
      <c r="AR270" s="129">
        <f t="shared" si="118"/>
        <v>0</v>
      </c>
      <c r="AS270" s="129">
        <f t="shared" si="119"/>
        <v>0.184426666666667</v>
      </c>
      <c r="AT270" s="132">
        <v>0</v>
      </c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32"/>
      <c r="BK270" s="132" t="s">
        <v>102</v>
      </c>
    </row>
    <row r="271" ht="22.5" customHeight="1" spans="1:63">
      <c r="A271" s="126">
        <v>266</v>
      </c>
      <c r="B271" s="127" t="s">
        <v>548</v>
      </c>
      <c r="C271" s="127" t="s">
        <v>488</v>
      </c>
      <c r="D271" s="127" t="s">
        <v>125</v>
      </c>
      <c r="E271" s="134">
        <v>699.59</v>
      </c>
      <c r="F271" s="129">
        <f t="shared" si="100"/>
        <v>5.91101838076588</v>
      </c>
      <c r="G271" s="129">
        <f t="shared" si="101"/>
        <v>4135.289349</v>
      </c>
      <c r="H271" s="130">
        <v>4</v>
      </c>
      <c r="I271" s="130"/>
      <c r="J271" s="131" t="s">
        <v>256</v>
      </c>
      <c r="K271" s="129">
        <f t="shared" si="102"/>
        <v>4040.47108</v>
      </c>
      <c r="L271" s="129">
        <f t="shared" si="103"/>
        <v>4040.47108</v>
      </c>
      <c r="M271" s="128">
        <v>0</v>
      </c>
      <c r="N271" s="129">
        <f t="shared" si="104"/>
        <v>1399.18</v>
      </c>
      <c r="O271" s="128">
        <v>4006.32534</v>
      </c>
      <c r="P271" s="129">
        <f t="shared" si="105"/>
        <v>0</v>
      </c>
      <c r="Q271" s="129">
        <f t="shared" si="106"/>
        <v>4006.32534</v>
      </c>
      <c r="R271" s="129">
        <f t="shared" si="107"/>
        <v>4040.47108</v>
      </c>
      <c r="S271" s="132">
        <f t="shared" si="108"/>
        <v>0</v>
      </c>
      <c r="T271" s="128">
        <v>0</v>
      </c>
      <c r="U271" s="128">
        <v>0</v>
      </c>
      <c r="V271" s="128">
        <v>0</v>
      </c>
      <c r="W271" s="132"/>
      <c r="X271" s="134">
        <v>34.14574</v>
      </c>
      <c r="Y271" s="134">
        <v>0</v>
      </c>
      <c r="Z271" s="129">
        <f t="shared" si="109"/>
        <v>0</v>
      </c>
      <c r="AA271" s="132">
        <f t="shared" si="110"/>
        <v>64.458044</v>
      </c>
      <c r="AB271" s="134">
        <v>0</v>
      </c>
      <c r="AC271" s="134">
        <v>0</v>
      </c>
      <c r="AD271" s="128">
        <v>0</v>
      </c>
      <c r="AE271" s="128">
        <v>64.458044</v>
      </c>
      <c r="AF271" s="128">
        <v>0</v>
      </c>
      <c r="AG271" s="128">
        <v>0</v>
      </c>
      <c r="AH271" s="132">
        <f t="shared" si="111"/>
        <v>94.818269</v>
      </c>
      <c r="AI271" s="128">
        <v>0</v>
      </c>
      <c r="AJ271" s="134">
        <v>0</v>
      </c>
      <c r="AK271" s="134">
        <v>94.818269</v>
      </c>
      <c r="AL271" s="129">
        <f t="shared" si="112"/>
        <v>699.59</v>
      </c>
      <c r="AM271" s="129">
        <f t="shared" si="113"/>
        <v>0</v>
      </c>
      <c r="AN271" s="129">
        <f t="shared" si="114"/>
        <v>0</v>
      </c>
      <c r="AO271" s="129">
        <f t="shared" si="115"/>
        <v>0</v>
      </c>
      <c r="AP271" s="129">
        <f t="shared" si="116"/>
        <v>0</v>
      </c>
      <c r="AQ271" s="129">
        <f t="shared" si="117"/>
        <v>0</v>
      </c>
      <c r="AR271" s="129">
        <f t="shared" si="118"/>
        <v>0</v>
      </c>
      <c r="AS271" s="129">
        <f t="shared" si="119"/>
        <v>0</v>
      </c>
      <c r="AT271" s="132">
        <v>0</v>
      </c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32"/>
      <c r="BK271" s="132" t="s">
        <v>102</v>
      </c>
    </row>
    <row r="272" ht="22.5" customHeight="1" spans="1:63">
      <c r="A272" s="126">
        <v>267</v>
      </c>
      <c r="B272" s="127" t="s">
        <v>549</v>
      </c>
      <c r="C272" s="127" t="s">
        <v>548</v>
      </c>
      <c r="D272" s="127" t="s">
        <v>550</v>
      </c>
      <c r="E272" s="134">
        <v>191.59</v>
      </c>
      <c r="F272" s="129">
        <f t="shared" si="100"/>
        <v>15.9107194008038</v>
      </c>
      <c r="G272" s="129">
        <f t="shared" si="101"/>
        <v>3048.33473</v>
      </c>
      <c r="H272" s="130">
        <v>4</v>
      </c>
      <c r="I272" s="130"/>
      <c r="J272" s="131" t="s">
        <v>256</v>
      </c>
      <c r="K272" s="129">
        <f t="shared" si="102"/>
        <v>643.724613</v>
      </c>
      <c r="L272" s="129">
        <f t="shared" si="103"/>
        <v>643.724613</v>
      </c>
      <c r="M272" s="128">
        <v>0</v>
      </c>
      <c r="N272" s="129">
        <f t="shared" si="104"/>
        <v>383.18</v>
      </c>
      <c r="O272" s="128">
        <v>643.724613</v>
      </c>
      <c r="P272" s="129">
        <f t="shared" si="105"/>
        <v>0</v>
      </c>
      <c r="Q272" s="129">
        <f t="shared" si="106"/>
        <v>643.724613</v>
      </c>
      <c r="R272" s="129">
        <f t="shared" si="107"/>
        <v>643.724613</v>
      </c>
      <c r="S272" s="132">
        <f t="shared" si="108"/>
        <v>0</v>
      </c>
      <c r="T272" s="128">
        <v>0</v>
      </c>
      <c r="U272" s="128">
        <v>0</v>
      </c>
      <c r="V272" s="128">
        <v>0</v>
      </c>
      <c r="W272" s="132"/>
      <c r="X272" s="134">
        <v>0</v>
      </c>
      <c r="Y272" s="134">
        <v>0</v>
      </c>
      <c r="Z272" s="129">
        <f t="shared" si="109"/>
        <v>0</v>
      </c>
      <c r="AA272" s="132">
        <f t="shared" si="110"/>
        <v>0</v>
      </c>
      <c r="AB272" s="134">
        <v>0</v>
      </c>
      <c r="AC272" s="134">
        <v>0</v>
      </c>
      <c r="AD272" s="128">
        <v>0</v>
      </c>
      <c r="AE272" s="128">
        <v>0</v>
      </c>
      <c r="AF272" s="128">
        <v>0</v>
      </c>
      <c r="AG272" s="128">
        <v>523.884389</v>
      </c>
      <c r="AH272" s="132">
        <f t="shared" si="111"/>
        <v>1880.725728</v>
      </c>
      <c r="AI272" s="128">
        <v>0</v>
      </c>
      <c r="AJ272" s="134">
        <v>0</v>
      </c>
      <c r="AK272" s="134">
        <v>1880.725728</v>
      </c>
      <c r="AL272" s="129">
        <f t="shared" si="112"/>
        <v>191.59</v>
      </c>
      <c r="AM272" s="129">
        <f t="shared" si="113"/>
        <v>0</v>
      </c>
      <c r="AN272" s="129">
        <f t="shared" si="114"/>
        <v>0</v>
      </c>
      <c r="AO272" s="129">
        <f t="shared" si="115"/>
        <v>0</v>
      </c>
      <c r="AP272" s="129">
        <f t="shared" si="116"/>
        <v>0</v>
      </c>
      <c r="AQ272" s="129">
        <f t="shared" si="117"/>
        <v>0</v>
      </c>
      <c r="AR272" s="129">
        <f t="shared" si="118"/>
        <v>0</v>
      </c>
      <c r="AS272" s="129">
        <f t="shared" si="119"/>
        <v>0.510906666666667</v>
      </c>
      <c r="AT272" s="132">
        <v>0</v>
      </c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32"/>
      <c r="BK272" s="132" t="s">
        <v>102</v>
      </c>
    </row>
    <row r="273" ht="22.5" customHeight="1" spans="1:63">
      <c r="A273" s="126">
        <v>268</v>
      </c>
      <c r="B273" s="127" t="s">
        <v>550</v>
      </c>
      <c r="C273" s="127" t="s">
        <v>125</v>
      </c>
      <c r="D273" s="127" t="s">
        <v>551</v>
      </c>
      <c r="E273" s="134">
        <v>159.18</v>
      </c>
      <c r="F273" s="129">
        <f t="shared" si="100"/>
        <v>10.9992076894082</v>
      </c>
      <c r="G273" s="129">
        <f t="shared" si="101"/>
        <v>1750.85388</v>
      </c>
      <c r="H273" s="130">
        <v>4</v>
      </c>
      <c r="I273" s="130"/>
      <c r="J273" s="131" t="s">
        <v>256</v>
      </c>
      <c r="K273" s="129">
        <f t="shared" si="102"/>
        <v>1528.946293</v>
      </c>
      <c r="L273" s="129">
        <f t="shared" si="103"/>
        <v>1528.946293</v>
      </c>
      <c r="M273" s="128">
        <v>0</v>
      </c>
      <c r="N273" s="129">
        <f t="shared" si="104"/>
        <v>318.36</v>
      </c>
      <c r="O273" s="128">
        <v>546.50509</v>
      </c>
      <c r="P273" s="129">
        <f t="shared" si="105"/>
        <v>0</v>
      </c>
      <c r="Q273" s="129">
        <f t="shared" si="106"/>
        <v>546.50509</v>
      </c>
      <c r="R273" s="129">
        <f t="shared" si="107"/>
        <v>1528.946293</v>
      </c>
      <c r="S273" s="132">
        <f t="shared" si="108"/>
        <v>0</v>
      </c>
      <c r="T273" s="128">
        <v>0</v>
      </c>
      <c r="U273" s="128">
        <v>0</v>
      </c>
      <c r="V273" s="128">
        <v>0</v>
      </c>
      <c r="W273" s="132"/>
      <c r="X273" s="134">
        <v>982.441203</v>
      </c>
      <c r="Y273" s="134">
        <v>0</v>
      </c>
      <c r="Z273" s="129">
        <f t="shared" si="109"/>
        <v>0</v>
      </c>
      <c r="AA273" s="132">
        <f t="shared" si="110"/>
        <v>0</v>
      </c>
      <c r="AB273" s="134">
        <v>0</v>
      </c>
      <c r="AC273" s="134">
        <v>0</v>
      </c>
      <c r="AD273" s="128">
        <v>0</v>
      </c>
      <c r="AE273" s="128">
        <v>0</v>
      </c>
      <c r="AF273" s="128">
        <v>0</v>
      </c>
      <c r="AG273" s="128">
        <v>0</v>
      </c>
      <c r="AH273" s="132">
        <f t="shared" si="111"/>
        <v>221.907587</v>
      </c>
      <c r="AI273" s="128">
        <v>0</v>
      </c>
      <c r="AJ273" s="134">
        <v>0</v>
      </c>
      <c r="AK273" s="134">
        <v>221.907587</v>
      </c>
      <c r="AL273" s="129">
        <f t="shared" si="112"/>
        <v>159.18</v>
      </c>
      <c r="AM273" s="129">
        <f t="shared" si="113"/>
        <v>0</v>
      </c>
      <c r="AN273" s="129">
        <f t="shared" si="114"/>
        <v>0</v>
      </c>
      <c r="AO273" s="129">
        <f t="shared" si="115"/>
        <v>0</v>
      </c>
      <c r="AP273" s="129">
        <f t="shared" si="116"/>
        <v>0</v>
      </c>
      <c r="AQ273" s="129">
        <f t="shared" si="117"/>
        <v>0</v>
      </c>
      <c r="AR273" s="129">
        <f t="shared" si="118"/>
        <v>0</v>
      </c>
      <c r="AS273" s="129">
        <f t="shared" si="119"/>
        <v>0.42448</v>
      </c>
      <c r="AT273" s="132">
        <v>0</v>
      </c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32"/>
      <c r="BK273" s="132" t="s">
        <v>102</v>
      </c>
    </row>
    <row r="274" ht="22.5" customHeight="1" spans="1:63">
      <c r="A274" s="126">
        <v>269</v>
      </c>
      <c r="B274" s="127" t="s">
        <v>552</v>
      </c>
      <c r="C274" s="127" t="s">
        <v>311</v>
      </c>
      <c r="D274" s="127" t="s">
        <v>507</v>
      </c>
      <c r="E274" s="134">
        <v>183.31</v>
      </c>
      <c r="F274" s="129">
        <f t="shared" si="100"/>
        <v>11.5590711963341</v>
      </c>
      <c r="G274" s="129">
        <f t="shared" si="101"/>
        <v>2118.893341</v>
      </c>
      <c r="H274" s="130">
        <v>4</v>
      </c>
      <c r="I274" s="130"/>
      <c r="J274" s="131" t="s">
        <v>256</v>
      </c>
      <c r="K274" s="129">
        <f t="shared" si="102"/>
        <v>1969.630522</v>
      </c>
      <c r="L274" s="129">
        <f t="shared" si="103"/>
        <v>1969.630522</v>
      </c>
      <c r="M274" s="128">
        <v>0</v>
      </c>
      <c r="N274" s="129">
        <f t="shared" si="104"/>
        <v>366.62</v>
      </c>
      <c r="O274" s="128">
        <v>899.887801</v>
      </c>
      <c r="P274" s="129">
        <f t="shared" si="105"/>
        <v>0</v>
      </c>
      <c r="Q274" s="129">
        <f t="shared" si="106"/>
        <v>899.887801</v>
      </c>
      <c r="R274" s="129">
        <f t="shared" si="107"/>
        <v>1969.630522</v>
      </c>
      <c r="S274" s="132">
        <f t="shared" si="108"/>
        <v>0</v>
      </c>
      <c r="T274" s="128">
        <v>0</v>
      </c>
      <c r="U274" s="128">
        <v>0</v>
      </c>
      <c r="V274" s="128">
        <v>0</v>
      </c>
      <c r="W274" s="132"/>
      <c r="X274" s="134">
        <v>1069.742721</v>
      </c>
      <c r="Y274" s="134">
        <v>0</v>
      </c>
      <c r="Z274" s="129">
        <f t="shared" si="109"/>
        <v>0</v>
      </c>
      <c r="AA274" s="132">
        <f t="shared" si="110"/>
        <v>0</v>
      </c>
      <c r="AB274" s="134">
        <v>0</v>
      </c>
      <c r="AC274" s="134">
        <v>0</v>
      </c>
      <c r="AD274" s="128">
        <v>0</v>
      </c>
      <c r="AE274" s="128">
        <v>0</v>
      </c>
      <c r="AF274" s="128">
        <v>0</v>
      </c>
      <c r="AG274" s="128">
        <v>0</v>
      </c>
      <c r="AH274" s="132">
        <f t="shared" si="111"/>
        <v>149.262819</v>
      </c>
      <c r="AI274" s="128">
        <v>0</v>
      </c>
      <c r="AJ274" s="134">
        <v>0</v>
      </c>
      <c r="AK274" s="134">
        <v>149.262819</v>
      </c>
      <c r="AL274" s="129">
        <f t="shared" si="112"/>
        <v>183.31</v>
      </c>
      <c r="AM274" s="129">
        <f t="shared" si="113"/>
        <v>0</v>
      </c>
      <c r="AN274" s="129">
        <f t="shared" si="114"/>
        <v>0</v>
      </c>
      <c r="AO274" s="129">
        <f t="shared" si="115"/>
        <v>0</v>
      </c>
      <c r="AP274" s="129">
        <f t="shared" si="116"/>
        <v>0</v>
      </c>
      <c r="AQ274" s="129">
        <f t="shared" si="117"/>
        <v>0</v>
      </c>
      <c r="AR274" s="129">
        <f t="shared" si="118"/>
        <v>0</v>
      </c>
      <c r="AS274" s="129">
        <f t="shared" si="119"/>
        <v>0.488826666666667</v>
      </c>
      <c r="AT274" s="132">
        <v>0</v>
      </c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32"/>
      <c r="BK274" s="132" t="s">
        <v>102</v>
      </c>
    </row>
    <row r="275" ht="22.5" customHeight="1" spans="1:63">
      <c r="A275" s="126">
        <v>270</v>
      </c>
      <c r="B275" s="127" t="s">
        <v>553</v>
      </c>
      <c r="C275" s="127" t="s">
        <v>286</v>
      </c>
      <c r="D275" s="127" t="s">
        <v>554</v>
      </c>
      <c r="E275" s="134">
        <v>163.86</v>
      </c>
      <c r="F275" s="129">
        <f t="shared" si="100"/>
        <v>4.34643928353472</v>
      </c>
      <c r="G275" s="129">
        <f t="shared" si="101"/>
        <v>712.207541</v>
      </c>
      <c r="H275" s="130">
        <v>4</v>
      </c>
      <c r="I275" s="130"/>
      <c r="J275" s="131" t="s">
        <v>256</v>
      </c>
      <c r="K275" s="129">
        <f t="shared" si="102"/>
        <v>712.207541</v>
      </c>
      <c r="L275" s="129">
        <f t="shared" si="103"/>
        <v>712.207541</v>
      </c>
      <c r="M275" s="128">
        <v>0</v>
      </c>
      <c r="N275" s="129">
        <f t="shared" si="104"/>
        <v>327.72</v>
      </c>
      <c r="O275" s="128">
        <v>712.207541</v>
      </c>
      <c r="P275" s="129">
        <f t="shared" si="105"/>
        <v>0</v>
      </c>
      <c r="Q275" s="129">
        <f t="shared" si="106"/>
        <v>712.207541</v>
      </c>
      <c r="R275" s="129">
        <f t="shared" si="107"/>
        <v>712.207541</v>
      </c>
      <c r="S275" s="132">
        <f t="shared" si="108"/>
        <v>0</v>
      </c>
      <c r="T275" s="128">
        <v>0</v>
      </c>
      <c r="U275" s="128">
        <v>0</v>
      </c>
      <c r="V275" s="128">
        <v>0</v>
      </c>
      <c r="W275" s="132"/>
      <c r="X275" s="134">
        <v>0</v>
      </c>
      <c r="Y275" s="134">
        <v>0</v>
      </c>
      <c r="Z275" s="129">
        <f t="shared" si="109"/>
        <v>0</v>
      </c>
      <c r="AA275" s="132">
        <f t="shared" si="110"/>
        <v>0</v>
      </c>
      <c r="AB275" s="134">
        <v>0</v>
      </c>
      <c r="AC275" s="134">
        <v>0</v>
      </c>
      <c r="AD275" s="128">
        <v>0</v>
      </c>
      <c r="AE275" s="128">
        <v>0</v>
      </c>
      <c r="AF275" s="128">
        <v>0</v>
      </c>
      <c r="AG275" s="128">
        <v>0</v>
      </c>
      <c r="AH275" s="132">
        <f t="shared" si="111"/>
        <v>0</v>
      </c>
      <c r="AI275" s="128">
        <v>0</v>
      </c>
      <c r="AJ275" s="134">
        <v>0</v>
      </c>
      <c r="AK275" s="134">
        <v>0</v>
      </c>
      <c r="AL275" s="129">
        <f t="shared" si="112"/>
        <v>163.86</v>
      </c>
      <c r="AM275" s="129">
        <f t="shared" si="113"/>
        <v>0</v>
      </c>
      <c r="AN275" s="129">
        <f t="shared" si="114"/>
        <v>0</v>
      </c>
      <c r="AO275" s="129">
        <f t="shared" si="115"/>
        <v>0</v>
      </c>
      <c r="AP275" s="129">
        <f t="shared" si="116"/>
        <v>0</v>
      </c>
      <c r="AQ275" s="129">
        <f t="shared" si="117"/>
        <v>0</v>
      </c>
      <c r="AR275" s="129">
        <f t="shared" si="118"/>
        <v>0</v>
      </c>
      <c r="AS275" s="129">
        <f t="shared" si="119"/>
        <v>0</v>
      </c>
      <c r="AT275" s="132">
        <v>0</v>
      </c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32"/>
      <c r="BK275" s="132" t="s">
        <v>102</v>
      </c>
    </row>
    <row r="276" ht="22.5" customHeight="1" spans="1:63">
      <c r="A276" s="126">
        <v>271</v>
      </c>
      <c r="B276" s="127" t="s">
        <v>554</v>
      </c>
      <c r="C276" s="127" t="s">
        <v>507</v>
      </c>
      <c r="D276" s="127" t="s">
        <v>555</v>
      </c>
      <c r="E276" s="134">
        <v>200.89</v>
      </c>
      <c r="F276" s="129">
        <f t="shared" si="100"/>
        <v>4.45943917566828</v>
      </c>
      <c r="G276" s="129">
        <f t="shared" si="101"/>
        <v>895.856736</v>
      </c>
      <c r="H276" s="130">
        <v>4</v>
      </c>
      <c r="I276" s="130"/>
      <c r="J276" s="131" t="s">
        <v>256</v>
      </c>
      <c r="K276" s="129">
        <f t="shared" si="102"/>
        <v>688.38194</v>
      </c>
      <c r="L276" s="129">
        <f t="shared" si="103"/>
        <v>688.38194</v>
      </c>
      <c r="M276" s="128">
        <v>0</v>
      </c>
      <c r="N276" s="129">
        <f t="shared" si="104"/>
        <v>401.78</v>
      </c>
      <c r="O276" s="128">
        <v>590.785544</v>
      </c>
      <c r="P276" s="129">
        <f t="shared" si="105"/>
        <v>0</v>
      </c>
      <c r="Q276" s="129">
        <f t="shared" si="106"/>
        <v>590.785544</v>
      </c>
      <c r="R276" s="129">
        <f t="shared" si="107"/>
        <v>688.38194</v>
      </c>
      <c r="S276" s="132">
        <f t="shared" si="108"/>
        <v>0</v>
      </c>
      <c r="T276" s="128">
        <v>0</v>
      </c>
      <c r="U276" s="128">
        <v>0</v>
      </c>
      <c r="V276" s="128">
        <v>0</v>
      </c>
      <c r="W276" s="132"/>
      <c r="X276" s="134">
        <v>97.596396</v>
      </c>
      <c r="Y276" s="134">
        <v>0</v>
      </c>
      <c r="Z276" s="129">
        <f t="shared" si="109"/>
        <v>0</v>
      </c>
      <c r="AA276" s="132">
        <f t="shared" si="110"/>
        <v>0</v>
      </c>
      <c r="AB276" s="134">
        <v>0</v>
      </c>
      <c r="AC276" s="134">
        <v>0</v>
      </c>
      <c r="AD276" s="128">
        <v>0</v>
      </c>
      <c r="AE276" s="128">
        <v>0</v>
      </c>
      <c r="AF276" s="128">
        <v>0</v>
      </c>
      <c r="AG276" s="128">
        <v>0</v>
      </c>
      <c r="AH276" s="132">
        <f t="shared" si="111"/>
        <v>207.474796</v>
      </c>
      <c r="AI276" s="128">
        <v>0</v>
      </c>
      <c r="AJ276" s="134">
        <v>0</v>
      </c>
      <c r="AK276" s="134">
        <v>207.474796</v>
      </c>
      <c r="AL276" s="129">
        <f t="shared" si="112"/>
        <v>200.89</v>
      </c>
      <c r="AM276" s="129">
        <f t="shared" si="113"/>
        <v>0</v>
      </c>
      <c r="AN276" s="129">
        <f t="shared" si="114"/>
        <v>0</v>
      </c>
      <c r="AO276" s="129">
        <f t="shared" si="115"/>
        <v>0</v>
      </c>
      <c r="AP276" s="129">
        <f t="shared" si="116"/>
        <v>0</v>
      </c>
      <c r="AQ276" s="129">
        <f t="shared" si="117"/>
        <v>0</v>
      </c>
      <c r="AR276" s="129">
        <f t="shared" si="118"/>
        <v>0</v>
      </c>
      <c r="AS276" s="129">
        <f t="shared" si="119"/>
        <v>0</v>
      </c>
      <c r="AT276" s="132">
        <v>0</v>
      </c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32"/>
      <c r="BK276" s="132" t="s">
        <v>102</v>
      </c>
    </row>
    <row r="277" ht="22.5" customHeight="1" spans="1:63">
      <c r="A277" s="126">
        <v>272</v>
      </c>
      <c r="B277" s="127" t="s">
        <v>556</v>
      </c>
      <c r="C277" s="127" t="s">
        <v>163</v>
      </c>
      <c r="D277" s="127" t="s">
        <v>507</v>
      </c>
      <c r="E277" s="134">
        <v>94.95</v>
      </c>
      <c r="F277" s="129">
        <f t="shared" si="100"/>
        <v>44.4181953870458</v>
      </c>
      <c r="G277" s="129">
        <f t="shared" si="101"/>
        <v>4217.507652</v>
      </c>
      <c r="H277" s="130">
        <v>4</v>
      </c>
      <c r="I277" s="130"/>
      <c r="J277" s="131" t="s">
        <v>256</v>
      </c>
      <c r="K277" s="129">
        <f t="shared" si="102"/>
        <v>1258.0975</v>
      </c>
      <c r="L277" s="129">
        <f t="shared" si="103"/>
        <v>1258.0975</v>
      </c>
      <c r="M277" s="128">
        <v>0</v>
      </c>
      <c r="N277" s="129">
        <f t="shared" si="104"/>
        <v>189.9</v>
      </c>
      <c r="O277" s="128">
        <v>702.327778</v>
      </c>
      <c r="P277" s="129">
        <f t="shared" si="105"/>
        <v>0</v>
      </c>
      <c r="Q277" s="129">
        <f t="shared" si="106"/>
        <v>702.327778</v>
      </c>
      <c r="R277" s="129">
        <f t="shared" si="107"/>
        <v>1258.0975</v>
      </c>
      <c r="S277" s="132">
        <f t="shared" si="108"/>
        <v>0</v>
      </c>
      <c r="T277" s="128">
        <v>0</v>
      </c>
      <c r="U277" s="128">
        <v>0</v>
      </c>
      <c r="V277" s="128">
        <v>0</v>
      </c>
      <c r="W277" s="132"/>
      <c r="X277" s="134">
        <v>555.769722</v>
      </c>
      <c r="Y277" s="134">
        <v>0</v>
      </c>
      <c r="Z277" s="129">
        <f t="shared" si="109"/>
        <v>0</v>
      </c>
      <c r="AA277" s="132">
        <f t="shared" si="110"/>
        <v>0</v>
      </c>
      <c r="AB277" s="134">
        <v>0</v>
      </c>
      <c r="AC277" s="134">
        <v>0</v>
      </c>
      <c r="AD277" s="128">
        <v>0</v>
      </c>
      <c r="AE277" s="128">
        <v>0</v>
      </c>
      <c r="AF277" s="128">
        <v>0</v>
      </c>
      <c r="AG277" s="128">
        <v>0</v>
      </c>
      <c r="AH277" s="132">
        <f t="shared" si="111"/>
        <v>2959.410152</v>
      </c>
      <c r="AI277" s="128">
        <v>0</v>
      </c>
      <c r="AJ277" s="134">
        <v>0</v>
      </c>
      <c r="AK277" s="134">
        <v>2959.410152</v>
      </c>
      <c r="AL277" s="129">
        <f t="shared" si="112"/>
        <v>94.95</v>
      </c>
      <c r="AM277" s="129">
        <f t="shared" si="113"/>
        <v>0</v>
      </c>
      <c r="AN277" s="129">
        <f t="shared" si="114"/>
        <v>0</v>
      </c>
      <c r="AO277" s="129">
        <f t="shared" si="115"/>
        <v>0</v>
      </c>
      <c r="AP277" s="129">
        <f t="shared" si="116"/>
        <v>0</v>
      </c>
      <c r="AQ277" s="129">
        <f t="shared" si="117"/>
        <v>0</v>
      </c>
      <c r="AR277" s="129">
        <f t="shared" si="118"/>
        <v>0</v>
      </c>
      <c r="AS277" s="129">
        <f t="shared" si="119"/>
        <v>0.2532</v>
      </c>
      <c r="AT277" s="132">
        <v>0</v>
      </c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32"/>
      <c r="BK277" s="132" t="s">
        <v>102</v>
      </c>
    </row>
    <row r="278" ht="22.5" customHeight="1" spans="1:63">
      <c r="A278" s="126">
        <v>273</v>
      </c>
      <c r="B278" s="127" t="s">
        <v>557</v>
      </c>
      <c r="C278" s="127" t="s">
        <v>311</v>
      </c>
      <c r="D278" s="127" t="s">
        <v>165</v>
      </c>
      <c r="E278" s="134">
        <v>128.66</v>
      </c>
      <c r="F278" s="129">
        <f t="shared" si="100"/>
        <v>9.60571179853878</v>
      </c>
      <c r="G278" s="129">
        <f t="shared" si="101"/>
        <v>1235.87088</v>
      </c>
      <c r="H278" s="130">
        <v>4</v>
      </c>
      <c r="I278" s="130"/>
      <c r="J278" s="131" t="s">
        <v>256</v>
      </c>
      <c r="K278" s="129">
        <f t="shared" si="102"/>
        <v>1235.87088</v>
      </c>
      <c r="L278" s="129">
        <f t="shared" si="103"/>
        <v>1235.87088</v>
      </c>
      <c r="M278" s="128">
        <v>0</v>
      </c>
      <c r="N278" s="129">
        <f t="shared" si="104"/>
        <v>257.32</v>
      </c>
      <c r="O278" s="128">
        <v>801.113934</v>
      </c>
      <c r="P278" s="129">
        <f t="shared" si="105"/>
        <v>0</v>
      </c>
      <c r="Q278" s="129">
        <f t="shared" si="106"/>
        <v>801.113934</v>
      </c>
      <c r="R278" s="129">
        <f t="shared" si="107"/>
        <v>1235.87088</v>
      </c>
      <c r="S278" s="132">
        <f t="shared" si="108"/>
        <v>0</v>
      </c>
      <c r="T278" s="128">
        <v>0</v>
      </c>
      <c r="U278" s="128">
        <v>0</v>
      </c>
      <c r="V278" s="128">
        <v>0</v>
      </c>
      <c r="W278" s="132"/>
      <c r="X278" s="134">
        <v>434.756946</v>
      </c>
      <c r="Y278" s="134">
        <v>0</v>
      </c>
      <c r="Z278" s="129">
        <f t="shared" si="109"/>
        <v>0</v>
      </c>
      <c r="AA278" s="132">
        <f t="shared" si="110"/>
        <v>0</v>
      </c>
      <c r="AB278" s="134">
        <v>0</v>
      </c>
      <c r="AC278" s="134">
        <v>0</v>
      </c>
      <c r="AD278" s="128">
        <v>0</v>
      </c>
      <c r="AE278" s="128">
        <v>0</v>
      </c>
      <c r="AF278" s="128">
        <v>0</v>
      </c>
      <c r="AG278" s="128">
        <v>0</v>
      </c>
      <c r="AH278" s="132">
        <f t="shared" si="111"/>
        <v>0</v>
      </c>
      <c r="AI278" s="128">
        <v>0</v>
      </c>
      <c r="AJ278" s="134">
        <v>0</v>
      </c>
      <c r="AK278" s="134">
        <v>0</v>
      </c>
      <c r="AL278" s="129">
        <f t="shared" si="112"/>
        <v>128.66</v>
      </c>
      <c r="AM278" s="129">
        <f t="shared" si="113"/>
        <v>0</v>
      </c>
      <c r="AN278" s="129">
        <f t="shared" si="114"/>
        <v>0</v>
      </c>
      <c r="AO278" s="129">
        <f t="shared" si="115"/>
        <v>0</v>
      </c>
      <c r="AP278" s="129">
        <f t="shared" si="116"/>
        <v>0</v>
      </c>
      <c r="AQ278" s="129">
        <f t="shared" si="117"/>
        <v>0</v>
      </c>
      <c r="AR278" s="129">
        <f t="shared" si="118"/>
        <v>0</v>
      </c>
      <c r="AS278" s="129">
        <f t="shared" si="119"/>
        <v>0.343093333333333</v>
      </c>
      <c r="AT278" s="132">
        <v>0</v>
      </c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32"/>
      <c r="BK278" s="132" t="s">
        <v>102</v>
      </c>
    </row>
    <row r="279" ht="22.5" customHeight="1" spans="1:63">
      <c r="A279" s="126">
        <v>274</v>
      </c>
      <c r="B279" s="127" t="s">
        <v>558</v>
      </c>
      <c r="C279" s="127" t="s">
        <v>559</v>
      </c>
      <c r="D279" s="127" t="s">
        <v>298</v>
      </c>
      <c r="E279" s="134">
        <v>372.9</v>
      </c>
      <c r="F279" s="129">
        <f t="shared" si="100"/>
        <v>3.80112969965138</v>
      </c>
      <c r="G279" s="129">
        <f t="shared" si="101"/>
        <v>1417.441265</v>
      </c>
      <c r="H279" s="130">
        <v>4</v>
      </c>
      <c r="I279" s="130"/>
      <c r="J279" s="131" t="s">
        <v>256</v>
      </c>
      <c r="K279" s="129">
        <f t="shared" si="102"/>
        <v>1417.441265</v>
      </c>
      <c r="L279" s="129">
        <f t="shared" si="103"/>
        <v>1417.441265</v>
      </c>
      <c r="M279" s="128">
        <v>0</v>
      </c>
      <c r="N279" s="129">
        <f t="shared" si="104"/>
        <v>745.8</v>
      </c>
      <c r="O279" s="128">
        <v>1417.441265</v>
      </c>
      <c r="P279" s="129">
        <f t="shared" si="105"/>
        <v>0</v>
      </c>
      <c r="Q279" s="129">
        <f t="shared" si="106"/>
        <v>1417.441265</v>
      </c>
      <c r="R279" s="129">
        <f t="shared" si="107"/>
        <v>1417.441265</v>
      </c>
      <c r="S279" s="132">
        <f t="shared" si="108"/>
        <v>0</v>
      </c>
      <c r="T279" s="128">
        <v>0</v>
      </c>
      <c r="U279" s="128">
        <v>0</v>
      </c>
      <c r="V279" s="128">
        <v>0</v>
      </c>
      <c r="W279" s="132"/>
      <c r="X279" s="134">
        <v>0</v>
      </c>
      <c r="Y279" s="134">
        <v>0</v>
      </c>
      <c r="Z279" s="129">
        <f t="shared" si="109"/>
        <v>0</v>
      </c>
      <c r="AA279" s="132">
        <f t="shared" si="110"/>
        <v>0</v>
      </c>
      <c r="AB279" s="134">
        <v>0</v>
      </c>
      <c r="AC279" s="134">
        <v>0</v>
      </c>
      <c r="AD279" s="128">
        <v>0</v>
      </c>
      <c r="AE279" s="128">
        <v>0</v>
      </c>
      <c r="AF279" s="128">
        <v>0</v>
      </c>
      <c r="AG279" s="128">
        <v>0</v>
      </c>
      <c r="AH279" s="132">
        <f t="shared" si="111"/>
        <v>0</v>
      </c>
      <c r="AI279" s="128">
        <v>0</v>
      </c>
      <c r="AJ279" s="134">
        <v>0</v>
      </c>
      <c r="AK279" s="134">
        <v>0</v>
      </c>
      <c r="AL279" s="129">
        <f t="shared" si="112"/>
        <v>372.9</v>
      </c>
      <c r="AM279" s="129">
        <f t="shared" si="113"/>
        <v>0</v>
      </c>
      <c r="AN279" s="129">
        <f t="shared" si="114"/>
        <v>0</v>
      </c>
      <c r="AO279" s="129">
        <f t="shared" si="115"/>
        <v>0</v>
      </c>
      <c r="AP279" s="129">
        <f t="shared" si="116"/>
        <v>0</v>
      </c>
      <c r="AQ279" s="129">
        <f t="shared" si="117"/>
        <v>0</v>
      </c>
      <c r="AR279" s="129">
        <f t="shared" si="118"/>
        <v>0</v>
      </c>
      <c r="AS279" s="129">
        <f t="shared" si="119"/>
        <v>0</v>
      </c>
      <c r="AT279" s="132">
        <v>0</v>
      </c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  <c r="BJ279" s="132"/>
      <c r="BK279" s="132" t="s">
        <v>102</v>
      </c>
    </row>
    <row r="280" ht="22.5" customHeight="1" spans="1:63">
      <c r="A280" s="126">
        <v>275</v>
      </c>
      <c r="B280" s="127" t="s">
        <v>559</v>
      </c>
      <c r="C280" s="127" t="s">
        <v>416</v>
      </c>
      <c r="D280" s="127" t="s">
        <v>265</v>
      </c>
      <c r="E280" s="134">
        <v>261.87</v>
      </c>
      <c r="F280" s="129">
        <f t="shared" si="100"/>
        <v>7.48251795547409</v>
      </c>
      <c r="G280" s="129">
        <f t="shared" si="101"/>
        <v>1959.446977</v>
      </c>
      <c r="H280" s="130">
        <v>4</v>
      </c>
      <c r="I280" s="130"/>
      <c r="J280" s="131" t="s">
        <v>256</v>
      </c>
      <c r="K280" s="129">
        <f t="shared" si="102"/>
        <v>1322.991825</v>
      </c>
      <c r="L280" s="129">
        <f t="shared" si="103"/>
        <v>1322.991825</v>
      </c>
      <c r="M280" s="128">
        <v>0</v>
      </c>
      <c r="N280" s="129">
        <f t="shared" si="104"/>
        <v>523.74</v>
      </c>
      <c r="O280" s="128">
        <v>1188.580803</v>
      </c>
      <c r="P280" s="129">
        <f t="shared" si="105"/>
        <v>0</v>
      </c>
      <c r="Q280" s="129">
        <f t="shared" si="106"/>
        <v>1188.580803</v>
      </c>
      <c r="R280" s="129">
        <f t="shared" si="107"/>
        <v>1322.991825</v>
      </c>
      <c r="S280" s="132">
        <f t="shared" si="108"/>
        <v>0</v>
      </c>
      <c r="T280" s="128">
        <v>0</v>
      </c>
      <c r="U280" s="128">
        <v>0</v>
      </c>
      <c r="V280" s="128">
        <v>0</v>
      </c>
      <c r="W280" s="132"/>
      <c r="X280" s="134">
        <v>134.411022</v>
      </c>
      <c r="Y280" s="134">
        <v>0</v>
      </c>
      <c r="Z280" s="129">
        <f t="shared" si="109"/>
        <v>0</v>
      </c>
      <c r="AA280" s="132">
        <f t="shared" si="110"/>
        <v>0</v>
      </c>
      <c r="AB280" s="134">
        <v>0</v>
      </c>
      <c r="AC280" s="134">
        <v>0</v>
      </c>
      <c r="AD280" s="128">
        <v>0</v>
      </c>
      <c r="AE280" s="128">
        <v>0</v>
      </c>
      <c r="AF280" s="128">
        <v>0</v>
      </c>
      <c r="AG280" s="128">
        <v>0</v>
      </c>
      <c r="AH280" s="132">
        <f t="shared" si="111"/>
        <v>636.455152</v>
      </c>
      <c r="AI280" s="128">
        <v>0</v>
      </c>
      <c r="AJ280" s="134">
        <v>0</v>
      </c>
      <c r="AK280" s="134">
        <v>636.455152</v>
      </c>
      <c r="AL280" s="129">
        <f t="shared" si="112"/>
        <v>261.87</v>
      </c>
      <c r="AM280" s="129">
        <f t="shared" si="113"/>
        <v>0</v>
      </c>
      <c r="AN280" s="129">
        <f t="shared" si="114"/>
        <v>0</v>
      </c>
      <c r="AO280" s="129">
        <f t="shared" si="115"/>
        <v>0</v>
      </c>
      <c r="AP280" s="129">
        <f t="shared" si="116"/>
        <v>0</v>
      </c>
      <c r="AQ280" s="129">
        <f t="shared" si="117"/>
        <v>0</v>
      </c>
      <c r="AR280" s="129">
        <f t="shared" si="118"/>
        <v>0</v>
      </c>
      <c r="AS280" s="129">
        <f t="shared" si="119"/>
        <v>0.69832</v>
      </c>
      <c r="AT280" s="132">
        <v>0</v>
      </c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32"/>
      <c r="BK280" s="132" t="s">
        <v>102</v>
      </c>
    </row>
    <row r="281" ht="22.5" customHeight="1" spans="1:63">
      <c r="A281" s="126">
        <v>276</v>
      </c>
      <c r="B281" s="127" t="s">
        <v>476</v>
      </c>
      <c r="C281" s="127" t="s">
        <v>301</v>
      </c>
      <c r="D281" s="127" t="s">
        <v>298</v>
      </c>
      <c r="E281" s="134">
        <v>551.09</v>
      </c>
      <c r="F281" s="129">
        <f t="shared" si="100"/>
        <v>4.30237352338094</v>
      </c>
      <c r="G281" s="129">
        <f t="shared" si="101"/>
        <v>2370.995025</v>
      </c>
      <c r="H281" s="130">
        <v>4</v>
      </c>
      <c r="I281" s="130"/>
      <c r="J281" s="131" t="s">
        <v>256</v>
      </c>
      <c r="K281" s="129">
        <f t="shared" si="102"/>
        <v>2112.571875</v>
      </c>
      <c r="L281" s="129">
        <f t="shared" si="103"/>
        <v>2112.571875</v>
      </c>
      <c r="M281" s="128">
        <v>0</v>
      </c>
      <c r="N281" s="129">
        <f t="shared" si="104"/>
        <v>1102.18</v>
      </c>
      <c r="O281" s="128">
        <v>2064.762238</v>
      </c>
      <c r="P281" s="129">
        <f t="shared" si="105"/>
        <v>0</v>
      </c>
      <c r="Q281" s="129">
        <f t="shared" si="106"/>
        <v>2064.762238</v>
      </c>
      <c r="R281" s="129">
        <f t="shared" si="107"/>
        <v>2112.571875</v>
      </c>
      <c r="S281" s="132">
        <f t="shared" si="108"/>
        <v>0</v>
      </c>
      <c r="T281" s="128">
        <v>0</v>
      </c>
      <c r="U281" s="128">
        <v>0</v>
      </c>
      <c r="V281" s="128">
        <v>0</v>
      </c>
      <c r="W281" s="132"/>
      <c r="X281" s="134">
        <v>47.809637</v>
      </c>
      <c r="Y281" s="134">
        <v>0</v>
      </c>
      <c r="Z281" s="129">
        <f t="shared" si="109"/>
        <v>0</v>
      </c>
      <c r="AA281" s="132">
        <f t="shared" si="110"/>
        <v>0</v>
      </c>
      <c r="AB281" s="134">
        <v>0</v>
      </c>
      <c r="AC281" s="134">
        <v>0</v>
      </c>
      <c r="AD281" s="128">
        <v>0</v>
      </c>
      <c r="AE281" s="128">
        <v>0</v>
      </c>
      <c r="AF281" s="128">
        <v>0</v>
      </c>
      <c r="AG281" s="128">
        <v>0</v>
      </c>
      <c r="AH281" s="132">
        <f t="shared" si="111"/>
        <v>258.42315</v>
      </c>
      <c r="AI281" s="128">
        <v>0</v>
      </c>
      <c r="AJ281" s="134">
        <v>0</v>
      </c>
      <c r="AK281" s="134">
        <v>258.42315</v>
      </c>
      <c r="AL281" s="129">
        <f t="shared" si="112"/>
        <v>551.09</v>
      </c>
      <c r="AM281" s="129">
        <f t="shared" si="113"/>
        <v>0</v>
      </c>
      <c r="AN281" s="129">
        <f t="shared" si="114"/>
        <v>0</v>
      </c>
      <c r="AO281" s="129">
        <f t="shared" si="115"/>
        <v>0</v>
      </c>
      <c r="AP281" s="129">
        <f t="shared" si="116"/>
        <v>0</v>
      </c>
      <c r="AQ281" s="129">
        <f t="shared" si="117"/>
        <v>0</v>
      </c>
      <c r="AR281" s="129">
        <f t="shared" si="118"/>
        <v>0</v>
      </c>
      <c r="AS281" s="129">
        <f t="shared" si="119"/>
        <v>0</v>
      </c>
      <c r="AT281" s="132">
        <v>0</v>
      </c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32"/>
      <c r="BK281" s="132" t="s">
        <v>102</v>
      </c>
    </row>
    <row r="282" ht="22.5" customHeight="1" spans="1:63">
      <c r="A282" s="126">
        <v>277</v>
      </c>
      <c r="B282" s="127" t="s">
        <v>560</v>
      </c>
      <c r="C282" s="127" t="s">
        <v>476</v>
      </c>
      <c r="D282" s="127" t="s">
        <v>561</v>
      </c>
      <c r="E282" s="134">
        <v>224.8</v>
      </c>
      <c r="F282" s="129">
        <f t="shared" si="100"/>
        <v>4.52677575177936</v>
      </c>
      <c r="G282" s="129">
        <f t="shared" si="101"/>
        <v>1017.619189</v>
      </c>
      <c r="H282" s="130">
        <v>4</v>
      </c>
      <c r="I282" s="130"/>
      <c r="J282" s="131" t="s">
        <v>256</v>
      </c>
      <c r="K282" s="129">
        <f t="shared" si="102"/>
        <v>1017.619189</v>
      </c>
      <c r="L282" s="129">
        <f t="shared" si="103"/>
        <v>1017.619189</v>
      </c>
      <c r="M282" s="128">
        <v>0</v>
      </c>
      <c r="N282" s="129">
        <f t="shared" si="104"/>
        <v>449.6</v>
      </c>
      <c r="O282" s="128">
        <v>1017.619189</v>
      </c>
      <c r="P282" s="129">
        <f t="shared" si="105"/>
        <v>0</v>
      </c>
      <c r="Q282" s="129">
        <f t="shared" si="106"/>
        <v>1017.619189</v>
      </c>
      <c r="R282" s="129">
        <f t="shared" si="107"/>
        <v>1017.619189</v>
      </c>
      <c r="S282" s="132">
        <f t="shared" si="108"/>
        <v>0</v>
      </c>
      <c r="T282" s="128">
        <v>0</v>
      </c>
      <c r="U282" s="128">
        <v>0</v>
      </c>
      <c r="V282" s="128">
        <v>0</v>
      </c>
      <c r="W282" s="132"/>
      <c r="X282" s="134">
        <v>0</v>
      </c>
      <c r="Y282" s="134">
        <v>0</v>
      </c>
      <c r="Z282" s="129">
        <f t="shared" si="109"/>
        <v>0</v>
      </c>
      <c r="AA282" s="132">
        <f t="shared" si="110"/>
        <v>0</v>
      </c>
      <c r="AB282" s="134">
        <v>0</v>
      </c>
      <c r="AC282" s="134">
        <v>0</v>
      </c>
      <c r="AD282" s="128">
        <v>0</v>
      </c>
      <c r="AE282" s="128">
        <v>0</v>
      </c>
      <c r="AF282" s="128">
        <v>0</v>
      </c>
      <c r="AG282" s="128">
        <v>0</v>
      </c>
      <c r="AH282" s="132">
        <f t="shared" si="111"/>
        <v>0</v>
      </c>
      <c r="AI282" s="128">
        <v>0</v>
      </c>
      <c r="AJ282" s="134">
        <v>0</v>
      </c>
      <c r="AK282" s="134">
        <v>0</v>
      </c>
      <c r="AL282" s="129">
        <f t="shared" si="112"/>
        <v>224.8</v>
      </c>
      <c r="AM282" s="129">
        <f t="shared" si="113"/>
        <v>0</v>
      </c>
      <c r="AN282" s="129">
        <f t="shared" si="114"/>
        <v>0</v>
      </c>
      <c r="AO282" s="129">
        <f t="shared" si="115"/>
        <v>0</v>
      </c>
      <c r="AP282" s="129">
        <f t="shared" si="116"/>
        <v>0</v>
      </c>
      <c r="AQ282" s="129">
        <f t="shared" si="117"/>
        <v>0</v>
      </c>
      <c r="AR282" s="129">
        <f t="shared" si="118"/>
        <v>0</v>
      </c>
      <c r="AS282" s="129">
        <f t="shared" si="119"/>
        <v>0</v>
      </c>
      <c r="AT282" s="132">
        <v>0</v>
      </c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32"/>
      <c r="BK282" s="132" t="s">
        <v>102</v>
      </c>
    </row>
    <row r="283" ht="22.5" customHeight="1" spans="1:63">
      <c r="A283" s="126">
        <v>278</v>
      </c>
      <c r="B283" s="127" t="s">
        <v>561</v>
      </c>
      <c r="C283" s="127" t="s">
        <v>560</v>
      </c>
      <c r="D283" s="127" t="s">
        <v>557</v>
      </c>
      <c r="E283" s="134">
        <v>218.01</v>
      </c>
      <c r="F283" s="129">
        <f t="shared" si="100"/>
        <v>8.77604654832347</v>
      </c>
      <c r="G283" s="129">
        <f t="shared" si="101"/>
        <v>1913.265908</v>
      </c>
      <c r="H283" s="130">
        <v>4</v>
      </c>
      <c r="I283" s="130"/>
      <c r="J283" s="131" t="s">
        <v>256</v>
      </c>
      <c r="K283" s="129">
        <f t="shared" si="102"/>
        <v>1894.125618</v>
      </c>
      <c r="L283" s="129">
        <f t="shared" si="103"/>
        <v>1894.125618</v>
      </c>
      <c r="M283" s="128">
        <v>0</v>
      </c>
      <c r="N283" s="129">
        <f t="shared" si="104"/>
        <v>436.02</v>
      </c>
      <c r="O283" s="128">
        <v>879.130631</v>
      </c>
      <c r="P283" s="129">
        <f t="shared" si="105"/>
        <v>0</v>
      </c>
      <c r="Q283" s="129">
        <f t="shared" si="106"/>
        <v>879.130631</v>
      </c>
      <c r="R283" s="129">
        <f t="shared" si="107"/>
        <v>1894.125618</v>
      </c>
      <c r="S283" s="132">
        <f t="shared" si="108"/>
        <v>0</v>
      </c>
      <c r="T283" s="128">
        <v>0</v>
      </c>
      <c r="U283" s="128">
        <v>0</v>
      </c>
      <c r="V283" s="128">
        <v>0</v>
      </c>
      <c r="W283" s="132"/>
      <c r="X283" s="134">
        <v>1014.994987</v>
      </c>
      <c r="Y283" s="134">
        <v>0</v>
      </c>
      <c r="Z283" s="129">
        <f t="shared" si="109"/>
        <v>0</v>
      </c>
      <c r="AA283" s="132">
        <f t="shared" si="110"/>
        <v>0</v>
      </c>
      <c r="AB283" s="134">
        <v>0</v>
      </c>
      <c r="AC283" s="134">
        <v>0</v>
      </c>
      <c r="AD283" s="128">
        <v>0</v>
      </c>
      <c r="AE283" s="128">
        <v>0</v>
      </c>
      <c r="AF283" s="128">
        <v>0</v>
      </c>
      <c r="AG283" s="128">
        <v>0</v>
      </c>
      <c r="AH283" s="132">
        <f t="shared" si="111"/>
        <v>19.14029</v>
      </c>
      <c r="AI283" s="128">
        <v>0</v>
      </c>
      <c r="AJ283" s="134">
        <v>0</v>
      </c>
      <c r="AK283" s="134">
        <v>19.14029</v>
      </c>
      <c r="AL283" s="129">
        <f t="shared" si="112"/>
        <v>218.01</v>
      </c>
      <c r="AM283" s="129">
        <f t="shared" si="113"/>
        <v>0</v>
      </c>
      <c r="AN283" s="129">
        <f t="shared" si="114"/>
        <v>0</v>
      </c>
      <c r="AO283" s="129">
        <f t="shared" si="115"/>
        <v>0</v>
      </c>
      <c r="AP283" s="129">
        <f t="shared" si="116"/>
        <v>0</v>
      </c>
      <c r="AQ283" s="129">
        <f t="shared" si="117"/>
        <v>0</v>
      </c>
      <c r="AR283" s="129">
        <f t="shared" si="118"/>
        <v>0</v>
      </c>
      <c r="AS283" s="129">
        <f t="shared" si="119"/>
        <v>0.58136</v>
      </c>
      <c r="AT283" s="132">
        <v>0</v>
      </c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32"/>
      <c r="BK283" s="132" t="s">
        <v>102</v>
      </c>
    </row>
    <row r="284" ht="22.5" customHeight="1" spans="1:63">
      <c r="A284" s="126">
        <v>279</v>
      </c>
      <c r="B284" s="127" t="s">
        <v>562</v>
      </c>
      <c r="C284" s="127" t="s">
        <v>262</v>
      </c>
      <c r="D284" s="127" t="s">
        <v>116</v>
      </c>
      <c r="E284" s="134">
        <v>137.46</v>
      </c>
      <c r="F284" s="129">
        <f t="shared" si="100"/>
        <v>12.1520694238324</v>
      </c>
      <c r="G284" s="129">
        <f t="shared" si="101"/>
        <v>1670.423463</v>
      </c>
      <c r="H284" s="130">
        <v>4</v>
      </c>
      <c r="I284" s="130"/>
      <c r="J284" s="131" t="s">
        <v>256</v>
      </c>
      <c r="K284" s="129">
        <f t="shared" si="102"/>
        <v>1615.364548</v>
      </c>
      <c r="L284" s="129">
        <f t="shared" si="103"/>
        <v>1615.364548</v>
      </c>
      <c r="M284" s="128">
        <v>0</v>
      </c>
      <c r="N284" s="129">
        <f t="shared" si="104"/>
        <v>274.92</v>
      </c>
      <c r="O284" s="128">
        <v>1121.064234</v>
      </c>
      <c r="P284" s="129">
        <f t="shared" si="105"/>
        <v>0</v>
      </c>
      <c r="Q284" s="129">
        <f t="shared" si="106"/>
        <v>1121.064234</v>
      </c>
      <c r="R284" s="129">
        <f t="shared" si="107"/>
        <v>1615.364548</v>
      </c>
      <c r="S284" s="132">
        <f t="shared" si="108"/>
        <v>0</v>
      </c>
      <c r="T284" s="128">
        <v>0</v>
      </c>
      <c r="U284" s="128">
        <v>0</v>
      </c>
      <c r="V284" s="128">
        <v>0</v>
      </c>
      <c r="W284" s="132"/>
      <c r="X284" s="134">
        <v>494.300314</v>
      </c>
      <c r="Y284" s="134">
        <v>0</v>
      </c>
      <c r="Z284" s="129">
        <f t="shared" si="109"/>
        <v>0</v>
      </c>
      <c r="AA284" s="132">
        <f t="shared" si="110"/>
        <v>0</v>
      </c>
      <c r="AB284" s="134">
        <v>0</v>
      </c>
      <c r="AC284" s="134">
        <v>0</v>
      </c>
      <c r="AD284" s="128">
        <v>0</v>
      </c>
      <c r="AE284" s="128">
        <v>0</v>
      </c>
      <c r="AF284" s="128">
        <v>0</v>
      </c>
      <c r="AG284" s="128">
        <v>0</v>
      </c>
      <c r="AH284" s="132">
        <f t="shared" si="111"/>
        <v>55.058915</v>
      </c>
      <c r="AI284" s="128">
        <v>0</v>
      </c>
      <c r="AJ284" s="134">
        <v>0</v>
      </c>
      <c r="AK284" s="134">
        <v>55.058915</v>
      </c>
      <c r="AL284" s="129">
        <f t="shared" si="112"/>
        <v>137.46</v>
      </c>
      <c r="AM284" s="129">
        <f t="shared" si="113"/>
        <v>0</v>
      </c>
      <c r="AN284" s="129">
        <f t="shared" si="114"/>
        <v>0</v>
      </c>
      <c r="AO284" s="129">
        <f t="shared" si="115"/>
        <v>0</v>
      </c>
      <c r="AP284" s="129">
        <f t="shared" si="116"/>
        <v>0</v>
      </c>
      <c r="AQ284" s="129">
        <f t="shared" si="117"/>
        <v>0</v>
      </c>
      <c r="AR284" s="129">
        <f t="shared" si="118"/>
        <v>0</v>
      </c>
      <c r="AS284" s="129">
        <f t="shared" si="119"/>
        <v>0.36656</v>
      </c>
      <c r="AT284" s="132">
        <v>0</v>
      </c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32"/>
      <c r="BK284" s="132" t="s">
        <v>102</v>
      </c>
    </row>
    <row r="285" ht="22.5" customHeight="1" spans="1:63">
      <c r="A285" s="126">
        <v>280</v>
      </c>
      <c r="B285" s="127" t="s">
        <v>318</v>
      </c>
      <c r="C285" s="127" t="s">
        <v>121</v>
      </c>
      <c r="D285" s="127" t="s">
        <v>155</v>
      </c>
      <c r="E285" s="134">
        <v>236.75</v>
      </c>
      <c r="F285" s="129">
        <f t="shared" si="100"/>
        <v>13.1375930517423</v>
      </c>
      <c r="G285" s="129">
        <f t="shared" si="101"/>
        <v>3110.325155</v>
      </c>
      <c r="H285" s="130">
        <v>4</v>
      </c>
      <c r="I285" s="130"/>
      <c r="J285" s="131" t="s">
        <v>256</v>
      </c>
      <c r="K285" s="129">
        <f t="shared" si="102"/>
        <v>2739.455047</v>
      </c>
      <c r="L285" s="129">
        <f t="shared" si="103"/>
        <v>2739.455047</v>
      </c>
      <c r="M285" s="128">
        <v>0</v>
      </c>
      <c r="N285" s="129">
        <f t="shared" si="104"/>
        <v>473.5</v>
      </c>
      <c r="O285" s="128">
        <v>1374.613955</v>
      </c>
      <c r="P285" s="129">
        <f t="shared" si="105"/>
        <v>0</v>
      </c>
      <c r="Q285" s="129">
        <f t="shared" si="106"/>
        <v>1374.613955</v>
      </c>
      <c r="R285" s="129">
        <f t="shared" si="107"/>
        <v>2739.455047</v>
      </c>
      <c r="S285" s="132">
        <f t="shared" si="108"/>
        <v>0</v>
      </c>
      <c r="T285" s="128">
        <v>0</v>
      </c>
      <c r="U285" s="128">
        <v>0</v>
      </c>
      <c r="V285" s="128">
        <v>0</v>
      </c>
      <c r="W285" s="132"/>
      <c r="X285" s="134">
        <v>1364.841092</v>
      </c>
      <c r="Y285" s="134">
        <v>0</v>
      </c>
      <c r="Z285" s="129">
        <f t="shared" si="109"/>
        <v>0</v>
      </c>
      <c r="AA285" s="132">
        <f t="shared" si="110"/>
        <v>0</v>
      </c>
      <c r="AB285" s="134">
        <v>0</v>
      </c>
      <c r="AC285" s="134">
        <v>0</v>
      </c>
      <c r="AD285" s="128">
        <v>0</v>
      </c>
      <c r="AE285" s="128">
        <v>0</v>
      </c>
      <c r="AF285" s="128">
        <v>0</v>
      </c>
      <c r="AG285" s="128">
        <v>0</v>
      </c>
      <c r="AH285" s="132">
        <f t="shared" si="111"/>
        <v>370.870108</v>
      </c>
      <c r="AI285" s="128">
        <v>0</v>
      </c>
      <c r="AJ285" s="134">
        <v>0</v>
      </c>
      <c r="AK285" s="134">
        <v>370.870108</v>
      </c>
      <c r="AL285" s="129">
        <f t="shared" si="112"/>
        <v>236.75</v>
      </c>
      <c r="AM285" s="129">
        <f t="shared" si="113"/>
        <v>0</v>
      </c>
      <c r="AN285" s="129">
        <f t="shared" si="114"/>
        <v>0</v>
      </c>
      <c r="AO285" s="129">
        <f t="shared" si="115"/>
        <v>0</v>
      </c>
      <c r="AP285" s="129">
        <f t="shared" si="116"/>
        <v>0</v>
      </c>
      <c r="AQ285" s="129">
        <f t="shared" si="117"/>
        <v>0</v>
      </c>
      <c r="AR285" s="129">
        <f t="shared" si="118"/>
        <v>0</v>
      </c>
      <c r="AS285" s="129">
        <f t="shared" si="119"/>
        <v>0.631333333333333</v>
      </c>
      <c r="AT285" s="132">
        <v>0</v>
      </c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32"/>
      <c r="BK285" s="132" t="s">
        <v>102</v>
      </c>
    </row>
    <row r="286" ht="22.5" customHeight="1" spans="1:63">
      <c r="A286" s="126">
        <v>281</v>
      </c>
      <c r="B286" s="127" t="s">
        <v>318</v>
      </c>
      <c r="C286" s="127" t="s">
        <v>115</v>
      </c>
      <c r="D286" s="127" t="s">
        <v>121</v>
      </c>
      <c r="E286" s="134">
        <v>242.57</v>
      </c>
      <c r="F286" s="129">
        <f t="shared" si="100"/>
        <v>8.96976392381581</v>
      </c>
      <c r="G286" s="129">
        <f t="shared" si="101"/>
        <v>2175.795635</v>
      </c>
      <c r="H286" s="130">
        <v>4</v>
      </c>
      <c r="I286" s="130"/>
      <c r="J286" s="131" t="s">
        <v>256</v>
      </c>
      <c r="K286" s="129">
        <f t="shared" si="102"/>
        <v>1915.605902</v>
      </c>
      <c r="L286" s="129">
        <f t="shared" si="103"/>
        <v>1915.605902</v>
      </c>
      <c r="M286" s="128">
        <v>0</v>
      </c>
      <c r="N286" s="129">
        <f t="shared" si="104"/>
        <v>485.14</v>
      </c>
      <c r="O286" s="128">
        <v>1094.297354</v>
      </c>
      <c r="P286" s="129">
        <f t="shared" si="105"/>
        <v>0</v>
      </c>
      <c r="Q286" s="129">
        <f t="shared" si="106"/>
        <v>1094.297354</v>
      </c>
      <c r="R286" s="129">
        <f t="shared" si="107"/>
        <v>1915.605902</v>
      </c>
      <c r="S286" s="132">
        <f t="shared" si="108"/>
        <v>0</v>
      </c>
      <c r="T286" s="128">
        <v>0</v>
      </c>
      <c r="U286" s="128">
        <v>0</v>
      </c>
      <c r="V286" s="128">
        <v>0</v>
      </c>
      <c r="W286" s="132"/>
      <c r="X286" s="134">
        <v>821.308548</v>
      </c>
      <c r="Y286" s="134">
        <v>0</v>
      </c>
      <c r="Z286" s="129">
        <f t="shared" si="109"/>
        <v>0</v>
      </c>
      <c r="AA286" s="132">
        <f t="shared" si="110"/>
        <v>0</v>
      </c>
      <c r="AB286" s="134">
        <v>0</v>
      </c>
      <c r="AC286" s="134">
        <v>0</v>
      </c>
      <c r="AD286" s="128">
        <v>0</v>
      </c>
      <c r="AE286" s="128">
        <v>0</v>
      </c>
      <c r="AF286" s="128">
        <v>0</v>
      </c>
      <c r="AG286" s="128">
        <v>0</v>
      </c>
      <c r="AH286" s="132">
        <f t="shared" si="111"/>
        <v>260.189733</v>
      </c>
      <c r="AI286" s="128">
        <v>0</v>
      </c>
      <c r="AJ286" s="134">
        <v>0</v>
      </c>
      <c r="AK286" s="134">
        <v>260.189733</v>
      </c>
      <c r="AL286" s="129">
        <f t="shared" si="112"/>
        <v>242.57</v>
      </c>
      <c r="AM286" s="129">
        <f t="shared" si="113"/>
        <v>0</v>
      </c>
      <c r="AN286" s="129">
        <f t="shared" si="114"/>
        <v>0</v>
      </c>
      <c r="AO286" s="129">
        <f t="shared" si="115"/>
        <v>0</v>
      </c>
      <c r="AP286" s="129">
        <f t="shared" si="116"/>
        <v>0</v>
      </c>
      <c r="AQ286" s="129">
        <f t="shared" si="117"/>
        <v>0</v>
      </c>
      <c r="AR286" s="129">
        <f t="shared" si="118"/>
        <v>0</v>
      </c>
      <c r="AS286" s="129">
        <f t="shared" si="119"/>
        <v>0.646853333333333</v>
      </c>
      <c r="AT286" s="132">
        <v>0</v>
      </c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32"/>
      <c r="BK286" s="132" t="s">
        <v>102</v>
      </c>
    </row>
    <row r="287" ht="22.5" customHeight="1" spans="1:63">
      <c r="A287" s="126">
        <v>282</v>
      </c>
      <c r="B287" s="127" t="s">
        <v>563</v>
      </c>
      <c r="C287" s="127" t="s">
        <v>121</v>
      </c>
      <c r="D287" s="127" t="s">
        <v>318</v>
      </c>
      <c r="E287" s="134">
        <v>83.17</v>
      </c>
      <c r="F287" s="129">
        <f t="shared" si="100"/>
        <v>4.78425980521823</v>
      </c>
      <c r="G287" s="129">
        <f t="shared" si="101"/>
        <v>397.906888</v>
      </c>
      <c r="H287" s="130">
        <v>4</v>
      </c>
      <c r="I287" s="130"/>
      <c r="J287" s="131" t="s">
        <v>256</v>
      </c>
      <c r="K287" s="129">
        <f t="shared" si="102"/>
        <v>397.906888</v>
      </c>
      <c r="L287" s="129">
        <f t="shared" si="103"/>
        <v>397.906888</v>
      </c>
      <c r="M287" s="128">
        <v>0</v>
      </c>
      <c r="N287" s="129">
        <f t="shared" si="104"/>
        <v>166.34</v>
      </c>
      <c r="O287" s="128">
        <v>249.565964</v>
      </c>
      <c r="P287" s="129">
        <f t="shared" si="105"/>
        <v>0</v>
      </c>
      <c r="Q287" s="129">
        <f t="shared" si="106"/>
        <v>249.565964</v>
      </c>
      <c r="R287" s="129">
        <f t="shared" si="107"/>
        <v>397.906888</v>
      </c>
      <c r="S287" s="132">
        <f t="shared" si="108"/>
        <v>0</v>
      </c>
      <c r="T287" s="128">
        <v>0</v>
      </c>
      <c r="U287" s="128">
        <v>0</v>
      </c>
      <c r="V287" s="128">
        <v>0</v>
      </c>
      <c r="W287" s="132"/>
      <c r="X287" s="134">
        <v>148.340924</v>
      </c>
      <c r="Y287" s="134">
        <v>0</v>
      </c>
      <c r="Z287" s="129">
        <f t="shared" si="109"/>
        <v>0</v>
      </c>
      <c r="AA287" s="132">
        <f t="shared" si="110"/>
        <v>0</v>
      </c>
      <c r="AB287" s="134">
        <v>0</v>
      </c>
      <c r="AC287" s="134">
        <v>0</v>
      </c>
      <c r="AD287" s="128">
        <v>0</v>
      </c>
      <c r="AE287" s="128">
        <v>0</v>
      </c>
      <c r="AF287" s="128">
        <v>0</v>
      </c>
      <c r="AG287" s="128">
        <v>0</v>
      </c>
      <c r="AH287" s="132">
        <f t="shared" si="111"/>
        <v>0</v>
      </c>
      <c r="AI287" s="128">
        <v>0</v>
      </c>
      <c r="AJ287" s="134">
        <v>0</v>
      </c>
      <c r="AK287" s="134">
        <v>0</v>
      </c>
      <c r="AL287" s="129">
        <f t="shared" si="112"/>
        <v>83.17</v>
      </c>
      <c r="AM287" s="129">
        <f t="shared" si="113"/>
        <v>0</v>
      </c>
      <c r="AN287" s="129">
        <f t="shared" si="114"/>
        <v>0</v>
      </c>
      <c r="AO287" s="129">
        <f t="shared" si="115"/>
        <v>0</v>
      </c>
      <c r="AP287" s="129">
        <f t="shared" si="116"/>
        <v>0</v>
      </c>
      <c r="AQ287" s="129">
        <f t="shared" si="117"/>
        <v>0</v>
      </c>
      <c r="AR287" s="129">
        <f t="shared" si="118"/>
        <v>0</v>
      </c>
      <c r="AS287" s="129">
        <f t="shared" si="119"/>
        <v>0</v>
      </c>
      <c r="AT287" s="132">
        <v>0</v>
      </c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32"/>
      <c r="BK287" s="132" t="s">
        <v>102</v>
      </c>
    </row>
    <row r="288" ht="22.5" customHeight="1" spans="1:63">
      <c r="A288" s="126">
        <v>283</v>
      </c>
      <c r="B288" s="127" t="s">
        <v>564</v>
      </c>
      <c r="C288" s="127" t="s">
        <v>116</v>
      </c>
      <c r="D288" s="127" t="s">
        <v>565</v>
      </c>
      <c r="E288" s="134">
        <v>217.8</v>
      </c>
      <c r="F288" s="129">
        <f t="shared" si="100"/>
        <v>19.4886344857668</v>
      </c>
      <c r="G288" s="129">
        <f t="shared" si="101"/>
        <v>4244.624591</v>
      </c>
      <c r="H288" s="130">
        <v>4</v>
      </c>
      <c r="I288" s="130"/>
      <c r="J288" s="131" t="s">
        <v>256</v>
      </c>
      <c r="K288" s="129">
        <f t="shared" si="102"/>
        <v>2359.802168</v>
      </c>
      <c r="L288" s="129">
        <f t="shared" si="103"/>
        <v>2359.802168</v>
      </c>
      <c r="M288" s="128">
        <v>0</v>
      </c>
      <c r="N288" s="129">
        <f t="shared" si="104"/>
        <v>435.6</v>
      </c>
      <c r="O288" s="128">
        <v>1116.72981</v>
      </c>
      <c r="P288" s="129">
        <f t="shared" si="105"/>
        <v>0</v>
      </c>
      <c r="Q288" s="129">
        <f t="shared" si="106"/>
        <v>1116.72981</v>
      </c>
      <c r="R288" s="129">
        <f t="shared" si="107"/>
        <v>2359.802168</v>
      </c>
      <c r="S288" s="132">
        <f t="shared" si="108"/>
        <v>0</v>
      </c>
      <c r="T288" s="128">
        <v>0</v>
      </c>
      <c r="U288" s="128">
        <v>0</v>
      </c>
      <c r="V288" s="128">
        <v>0</v>
      </c>
      <c r="W288" s="132"/>
      <c r="X288" s="134">
        <v>1243.072358</v>
      </c>
      <c r="Y288" s="134">
        <v>0</v>
      </c>
      <c r="Z288" s="129">
        <f t="shared" si="109"/>
        <v>0</v>
      </c>
      <c r="AA288" s="132">
        <f t="shared" si="110"/>
        <v>0</v>
      </c>
      <c r="AB288" s="134">
        <v>0</v>
      </c>
      <c r="AC288" s="134">
        <v>0</v>
      </c>
      <c r="AD288" s="128">
        <v>0</v>
      </c>
      <c r="AE288" s="128">
        <v>0</v>
      </c>
      <c r="AF288" s="128">
        <v>0</v>
      </c>
      <c r="AG288" s="128">
        <v>452.481852</v>
      </c>
      <c r="AH288" s="132">
        <f t="shared" si="111"/>
        <v>1432.340571</v>
      </c>
      <c r="AI288" s="128">
        <v>0</v>
      </c>
      <c r="AJ288" s="134">
        <v>0</v>
      </c>
      <c r="AK288" s="134">
        <v>1432.340571</v>
      </c>
      <c r="AL288" s="129">
        <f t="shared" si="112"/>
        <v>217.8</v>
      </c>
      <c r="AM288" s="129">
        <f t="shared" si="113"/>
        <v>0</v>
      </c>
      <c r="AN288" s="129">
        <f t="shared" si="114"/>
        <v>0</v>
      </c>
      <c r="AO288" s="129">
        <f t="shared" si="115"/>
        <v>0</v>
      </c>
      <c r="AP288" s="129">
        <f t="shared" si="116"/>
        <v>0</v>
      </c>
      <c r="AQ288" s="129">
        <f t="shared" si="117"/>
        <v>0</v>
      </c>
      <c r="AR288" s="129">
        <f t="shared" si="118"/>
        <v>0</v>
      </c>
      <c r="AS288" s="129">
        <f t="shared" si="119"/>
        <v>0.5808</v>
      </c>
      <c r="AT288" s="132">
        <v>0</v>
      </c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32"/>
      <c r="BK288" s="132" t="s">
        <v>102</v>
      </c>
    </row>
    <row r="289" ht="22.5" customHeight="1" spans="1:63">
      <c r="A289" s="126">
        <v>284</v>
      </c>
      <c r="B289" s="127" t="s">
        <v>566</v>
      </c>
      <c r="C289" s="127" t="s">
        <v>564</v>
      </c>
      <c r="D289" s="127" t="s">
        <v>567</v>
      </c>
      <c r="E289" s="134">
        <v>72.57</v>
      </c>
      <c r="F289" s="129">
        <f t="shared" si="100"/>
        <v>12.7605433788067</v>
      </c>
      <c r="G289" s="129">
        <f t="shared" si="101"/>
        <v>926.032633</v>
      </c>
      <c r="H289" s="130">
        <v>4</v>
      </c>
      <c r="I289" s="130"/>
      <c r="J289" s="131" t="s">
        <v>256</v>
      </c>
      <c r="K289" s="129">
        <f t="shared" si="102"/>
        <v>660.807023</v>
      </c>
      <c r="L289" s="129">
        <f t="shared" si="103"/>
        <v>660.807023</v>
      </c>
      <c r="M289" s="128">
        <v>0</v>
      </c>
      <c r="N289" s="129">
        <f t="shared" si="104"/>
        <v>145.14</v>
      </c>
      <c r="O289" s="128">
        <v>335.043096</v>
      </c>
      <c r="P289" s="129">
        <f t="shared" si="105"/>
        <v>0</v>
      </c>
      <c r="Q289" s="129">
        <f t="shared" si="106"/>
        <v>335.043096</v>
      </c>
      <c r="R289" s="129">
        <f t="shared" si="107"/>
        <v>660.807023</v>
      </c>
      <c r="S289" s="132">
        <f t="shared" si="108"/>
        <v>0</v>
      </c>
      <c r="T289" s="128">
        <v>0</v>
      </c>
      <c r="U289" s="128">
        <v>0</v>
      </c>
      <c r="V289" s="128">
        <v>0</v>
      </c>
      <c r="W289" s="132"/>
      <c r="X289" s="134">
        <v>325.763927</v>
      </c>
      <c r="Y289" s="134">
        <v>0</v>
      </c>
      <c r="Z289" s="129">
        <f t="shared" si="109"/>
        <v>0</v>
      </c>
      <c r="AA289" s="132">
        <f t="shared" si="110"/>
        <v>0</v>
      </c>
      <c r="AB289" s="134">
        <v>0</v>
      </c>
      <c r="AC289" s="134">
        <v>0</v>
      </c>
      <c r="AD289" s="128">
        <v>0</v>
      </c>
      <c r="AE289" s="128">
        <v>0</v>
      </c>
      <c r="AF289" s="128">
        <v>0</v>
      </c>
      <c r="AG289" s="128">
        <v>0</v>
      </c>
      <c r="AH289" s="132">
        <f t="shared" si="111"/>
        <v>265.22561</v>
      </c>
      <c r="AI289" s="128">
        <v>0</v>
      </c>
      <c r="AJ289" s="134">
        <v>0</v>
      </c>
      <c r="AK289" s="134">
        <v>265.22561</v>
      </c>
      <c r="AL289" s="129">
        <f t="shared" si="112"/>
        <v>72.57</v>
      </c>
      <c r="AM289" s="129">
        <f t="shared" si="113"/>
        <v>0</v>
      </c>
      <c r="AN289" s="129">
        <f t="shared" si="114"/>
        <v>0</v>
      </c>
      <c r="AO289" s="129">
        <f t="shared" si="115"/>
        <v>0</v>
      </c>
      <c r="AP289" s="129">
        <f t="shared" si="116"/>
        <v>0</v>
      </c>
      <c r="AQ289" s="129">
        <f t="shared" si="117"/>
        <v>0</v>
      </c>
      <c r="AR289" s="129">
        <f t="shared" si="118"/>
        <v>0</v>
      </c>
      <c r="AS289" s="129">
        <f t="shared" si="119"/>
        <v>0.19352</v>
      </c>
      <c r="AT289" s="132">
        <v>0</v>
      </c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32"/>
      <c r="BK289" s="132" t="s">
        <v>102</v>
      </c>
    </row>
    <row r="290" ht="22.5" customHeight="1" spans="1:63">
      <c r="A290" s="126">
        <v>285</v>
      </c>
      <c r="B290" s="127" t="s">
        <v>568</v>
      </c>
      <c r="C290" s="127" t="s">
        <v>121</v>
      </c>
      <c r="D290" s="127" t="s">
        <v>564</v>
      </c>
      <c r="E290" s="134">
        <v>115.2</v>
      </c>
      <c r="F290" s="129">
        <f t="shared" si="100"/>
        <v>8.85790315104167</v>
      </c>
      <c r="G290" s="129">
        <f t="shared" si="101"/>
        <v>1020.430443</v>
      </c>
      <c r="H290" s="130">
        <v>4</v>
      </c>
      <c r="I290" s="130"/>
      <c r="J290" s="131" t="s">
        <v>256</v>
      </c>
      <c r="K290" s="129">
        <f t="shared" si="102"/>
        <v>969.119697</v>
      </c>
      <c r="L290" s="129">
        <f t="shared" si="103"/>
        <v>969.119697</v>
      </c>
      <c r="M290" s="128">
        <v>0</v>
      </c>
      <c r="N290" s="129">
        <f t="shared" si="104"/>
        <v>230.4</v>
      </c>
      <c r="O290" s="128">
        <v>597.940181</v>
      </c>
      <c r="P290" s="129">
        <f t="shared" si="105"/>
        <v>0</v>
      </c>
      <c r="Q290" s="129">
        <f t="shared" si="106"/>
        <v>597.940181</v>
      </c>
      <c r="R290" s="129">
        <f t="shared" si="107"/>
        <v>969.119697</v>
      </c>
      <c r="S290" s="132">
        <f t="shared" si="108"/>
        <v>0</v>
      </c>
      <c r="T290" s="128">
        <v>0</v>
      </c>
      <c r="U290" s="128">
        <v>0</v>
      </c>
      <c r="V290" s="128">
        <v>0</v>
      </c>
      <c r="W290" s="132"/>
      <c r="X290" s="134">
        <v>371.179516</v>
      </c>
      <c r="Y290" s="134">
        <v>0</v>
      </c>
      <c r="Z290" s="129">
        <f t="shared" si="109"/>
        <v>0</v>
      </c>
      <c r="AA290" s="132">
        <f t="shared" si="110"/>
        <v>0</v>
      </c>
      <c r="AB290" s="134">
        <v>0</v>
      </c>
      <c r="AC290" s="134">
        <v>0</v>
      </c>
      <c r="AD290" s="128">
        <v>0</v>
      </c>
      <c r="AE290" s="128">
        <v>0</v>
      </c>
      <c r="AF290" s="128">
        <v>0</v>
      </c>
      <c r="AG290" s="128">
        <v>0</v>
      </c>
      <c r="AH290" s="132">
        <f t="shared" si="111"/>
        <v>51.310746</v>
      </c>
      <c r="AI290" s="128">
        <v>0</v>
      </c>
      <c r="AJ290" s="134">
        <v>0</v>
      </c>
      <c r="AK290" s="134">
        <v>51.310746</v>
      </c>
      <c r="AL290" s="129">
        <f t="shared" si="112"/>
        <v>115.2</v>
      </c>
      <c r="AM290" s="129">
        <f t="shared" si="113"/>
        <v>0</v>
      </c>
      <c r="AN290" s="129">
        <f t="shared" si="114"/>
        <v>0</v>
      </c>
      <c r="AO290" s="129">
        <f t="shared" si="115"/>
        <v>0</v>
      </c>
      <c r="AP290" s="129">
        <f t="shared" si="116"/>
        <v>0</v>
      </c>
      <c r="AQ290" s="129">
        <f t="shared" si="117"/>
        <v>0</v>
      </c>
      <c r="AR290" s="129">
        <f t="shared" si="118"/>
        <v>0</v>
      </c>
      <c r="AS290" s="129">
        <f t="shared" si="119"/>
        <v>0.3072</v>
      </c>
      <c r="AT290" s="132">
        <v>0</v>
      </c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32"/>
      <c r="BK290" s="132" t="s">
        <v>102</v>
      </c>
    </row>
    <row r="291" ht="22.5" customHeight="1" spans="1:63">
      <c r="A291" s="126">
        <v>286</v>
      </c>
      <c r="B291" s="127" t="s">
        <v>569</v>
      </c>
      <c r="C291" s="127" t="s">
        <v>320</v>
      </c>
      <c r="D291" s="127" t="s">
        <v>116</v>
      </c>
      <c r="E291" s="134">
        <v>161.76</v>
      </c>
      <c r="F291" s="129">
        <f t="shared" si="100"/>
        <v>10.3536111399604</v>
      </c>
      <c r="G291" s="129">
        <f t="shared" si="101"/>
        <v>1674.800138</v>
      </c>
      <c r="H291" s="130">
        <v>4</v>
      </c>
      <c r="I291" s="130"/>
      <c r="J291" s="131" t="s">
        <v>256</v>
      </c>
      <c r="K291" s="129">
        <f t="shared" si="102"/>
        <v>1674.800138</v>
      </c>
      <c r="L291" s="129">
        <f t="shared" si="103"/>
        <v>1674.800138</v>
      </c>
      <c r="M291" s="128">
        <v>0</v>
      </c>
      <c r="N291" s="129">
        <f t="shared" si="104"/>
        <v>323.52</v>
      </c>
      <c r="O291" s="128">
        <v>649.568874</v>
      </c>
      <c r="P291" s="129">
        <f t="shared" si="105"/>
        <v>0</v>
      </c>
      <c r="Q291" s="129">
        <f t="shared" si="106"/>
        <v>649.568874</v>
      </c>
      <c r="R291" s="129">
        <f t="shared" si="107"/>
        <v>1674.800138</v>
      </c>
      <c r="S291" s="132">
        <f t="shared" si="108"/>
        <v>0</v>
      </c>
      <c r="T291" s="128">
        <v>0</v>
      </c>
      <c r="U291" s="128">
        <v>0</v>
      </c>
      <c r="V291" s="128">
        <v>0</v>
      </c>
      <c r="W291" s="132"/>
      <c r="X291" s="134">
        <v>1025.231264</v>
      </c>
      <c r="Y291" s="134">
        <v>0</v>
      </c>
      <c r="Z291" s="129">
        <f t="shared" si="109"/>
        <v>0</v>
      </c>
      <c r="AA291" s="132">
        <f t="shared" si="110"/>
        <v>0</v>
      </c>
      <c r="AB291" s="134">
        <v>0</v>
      </c>
      <c r="AC291" s="134">
        <v>0</v>
      </c>
      <c r="AD291" s="128">
        <v>0</v>
      </c>
      <c r="AE291" s="128">
        <v>0</v>
      </c>
      <c r="AF291" s="128">
        <v>0</v>
      </c>
      <c r="AG291" s="128">
        <v>0</v>
      </c>
      <c r="AH291" s="132">
        <f t="shared" si="111"/>
        <v>0</v>
      </c>
      <c r="AI291" s="128">
        <v>0</v>
      </c>
      <c r="AJ291" s="134">
        <v>0</v>
      </c>
      <c r="AK291" s="134">
        <v>0</v>
      </c>
      <c r="AL291" s="129">
        <f t="shared" si="112"/>
        <v>161.76</v>
      </c>
      <c r="AM291" s="129">
        <f t="shared" si="113"/>
        <v>0</v>
      </c>
      <c r="AN291" s="129">
        <f t="shared" si="114"/>
        <v>0</v>
      </c>
      <c r="AO291" s="129">
        <f t="shared" si="115"/>
        <v>0</v>
      </c>
      <c r="AP291" s="129">
        <f t="shared" si="116"/>
        <v>0</v>
      </c>
      <c r="AQ291" s="129">
        <f t="shared" si="117"/>
        <v>0</v>
      </c>
      <c r="AR291" s="129">
        <f t="shared" si="118"/>
        <v>0</v>
      </c>
      <c r="AS291" s="129">
        <f t="shared" si="119"/>
        <v>0.43136</v>
      </c>
      <c r="AT291" s="132">
        <v>0</v>
      </c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/>
      <c r="BH291" s="129"/>
      <c r="BI291" s="129"/>
      <c r="BJ291" s="132"/>
      <c r="BK291" s="132" t="s">
        <v>102</v>
      </c>
    </row>
    <row r="292" ht="22.5" customHeight="1" spans="1:63">
      <c r="A292" s="126">
        <v>287</v>
      </c>
      <c r="B292" s="127" t="s">
        <v>569</v>
      </c>
      <c r="C292" s="127" t="s">
        <v>121</v>
      </c>
      <c r="D292" s="127" t="s">
        <v>320</v>
      </c>
      <c r="E292" s="134">
        <v>94.58</v>
      </c>
      <c r="F292" s="129">
        <f t="shared" si="100"/>
        <v>5.63658647705646</v>
      </c>
      <c r="G292" s="129">
        <f t="shared" si="101"/>
        <v>533.108349</v>
      </c>
      <c r="H292" s="130">
        <v>4</v>
      </c>
      <c r="I292" s="130"/>
      <c r="J292" s="131" t="s">
        <v>256</v>
      </c>
      <c r="K292" s="129">
        <f t="shared" si="102"/>
        <v>533.108349</v>
      </c>
      <c r="L292" s="129">
        <f t="shared" si="103"/>
        <v>533.108349</v>
      </c>
      <c r="M292" s="128">
        <v>0</v>
      </c>
      <c r="N292" s="129">
        <f t="shared" si="104"/>
        <v>189.16</v>
      </c>
      <c r="O292" s="128">
        <v>533.108349</v>
      </c>
      <c r="P292" s="129">
        <f t="shared" si="105"/>
        <v>0</v>
      </c>
      <c r="Q292" s="129">
        <f t="shared" si="106"/>
        <v>533.108349</v>
      </c>
      <c r="R292" s="129">
        <f t="shared" si="107"/>
        <v>533.108349</v>
      </c>
      <c r="S292" s="132">
        <f t="shared" si="108"/>
        <v>0</v>
      </c>
      <c r="T292" s="128">
        <v>0</v>
      </c>
      <c r="U292" s="128">
        <v>0</v>
      </c>
      <c r="V292" s="128">
        <v>0</v>
      </c>
      <c r="W292" s="132"/>
      <c r="X292" s="134">
        <v>0</v>
      </c>
      <c r="Y292" s="134">
        <v>0</v>
      </c>
      <c r="Z292" s="129">
        <f t="shared" si="109"/>
        <v>0</v>
      </c>
      <c r="AA292" s="132">
        <f t="shared" si="110"/>
        <v>0</v>
      </c>
      <c r="AB292" s="134">
        <v>0</v>
      </c>
      <c r="AC292" s="134">
        <v>0</v>
      </c>
      <c r="AD292" s="128">
        <v>0</v>
      </c>
      <c r="AE292" s="128">
        <v>0</v>
      </c>
      <c r="AF292" s="128">
        <v>0</v>
      </c>
      <c r="AG292" s="128">
        <v>0</v>
      </c>
      <c r="AH292" s="132">
        <f t="shared" si="111"/>
        <v>0</v>
      </c>
      <c r="AI292" s="128">
        <v>0</v>
      </c>
      <c r="AJ292" s="134">
        <v>0</v>
      </c>
      <c r="AK292" s="134">
        <v>0</v>
      </c>
      <c r="AL292" s="129">
        <f t="shared" si="112"/>
        <v>94.58</v>
      </c>
      <c r="AM292" s="129">
        <f t="shared" si="113"/>
        <v>0</v>
      </c>
      <c r="AN292" s="129">
        <f t="shared" si="114"/>
        <v>0</v>
      </c>
      <c r="AO292" s="129">
        <f t="shared" si="115"/>
        <v>0</v>
      </c>
      <c r="AP292" s="129">
        <f t="shared" si="116"/>
        <v>0</v>
      </c>
      <c r="AQ292" s="129">
        <f t="shared" si="117"/>
        <v>0</v>
      </c>
      <c r="AR292" s="129">
        <f t="shared" si="118"/>
        <v>0</v>
      </c>
      <c r="AS292" s="129">
        <f t="shared" si="119"/>
        <v>0</v>
      </c>
      <c r="AT292" s="132">
        <v>0</v>
      </c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32"/>
      <c r="BK292" s="132" t="s">
        <v>102</v>
      </c>
    </row>
    <row r="293" ht="22.5" customHeight="1" spans="1:63">
      <c r="A293" s="126">
        <v>288</v>
      </c>
      <c r="B293" s="127" t="s">
        <v>570</v>
      </c>
      <c r="C293" s="127" t="s">
        <v>283</v>
      </c>
      <c r="D293" s="127" t="s">
        <v>286</v>
      </c>
      <c r="E293" s="134">
        <v>179.51</v>
      </c>
      <c r="F293" s="129">
        <f t="shared" si="100"/>
        <v>15.9331581248956</v>
      </c>
      <c r="G293" s="129">
        <f t="shared" si="101"/>
        <v>2860.161215</v>
      </c>
      <c r="H293" s="130">
        <v>4</v>
      </c>
      <c r="I293" s="130"/>
      <c r="J293" s="131" t="s">
        <v>256</v>
      </c>
      <c r="K293" s="129">
        <f t="shared" si="102"/>
        <v>2047.67462</v>
      </c>
      <c r="L293" s="129">
        <f t="shared" si="103"/>
        <v>2047.67462</v>
      </c>
      <c r="M293" s="128">
        <v>0</v>
      </c>
      <c r="N293" s="129">
        <f t="shared" si="104"/>
        <v>359.02</v>
      </c>
      <c r="O293" s="128">
        <v>840.380034</v>
      </c>
      <c r="P293" s="129">
        <f t="shared" si="105"/>
        <v>0</v>
      </c>
      <c r="Q293" s="129">
        <f t="shared" si="106"/>
        <v>840.380034</v>
      </c>
      <c r="R293" s="129">
        <f t="shared" si="107"/>
        <v>2047.67462</v>
      </c>
      <c r="S293" s="132">
        <f t="shared" si="108"/>
        <v>0</v>
      </c>
      <c r="T293" s="128">
        <v>0</v>
      </c>
      <c r="U293" s="128">
        <v>0</v>
      </c>
      <c r="V293" s="128">
        <v>0</v>
      </c>
      <c r="W293" s="132"/>
      <c r="X293" s="134">
        <v>1207.294586</v>
      </c>
      <c r="Y293" s="134">
        <v>0</v>
      </c>
      <c r="Z293" s="129">
        <f t="shared" si="109"/>
        <v>0</v>
      </c>
      <c r="AA293" s="132">
        <f t="shared" si="110"/>
        <v>0</v>
      </c>
      <c r="AB293" s="134">
        <v>0</v>
      </c>
      <c r="AC293" s="134">
        <v>0</v>
      </c>
      <c r="AD293" s="128">
        <v>0</v>
      </c>
      <c r="AE293" s="128">
        <v>0</v>
      </c>
      <c r="AF293" s="128">
        <v>0</v>
      </c>
      <c r="AG293" s="128">
        <v>411.862961</v>
      </c>
      <c r="AH293" s="132">
        <f t="shared" si="111"/>
        <v>400.623634</v>
      </c>
      <c r="AI293" s="128">
        <v>0</v>
      </c>
      <c r="AJ293" s="134">
        <v>0</v>
      </c>
      <c r="AK293" s="134">
        <v>400.623634</v>
      </c>
      <c r="AL293" s="129">
        <f t="shared" si="112"/>
        <v>179.51</v>
      </c>
      <c r="AM293" s="129">
        <f t="shared" si="113"/>
        <v>0</v>
      </c>
      <c r="AN293" s="129">
        <f t="shared" si="114"/>
        <v>0</v>
      </c>
      <c r="AO293" s="129">
        <f t="shared" si="115"/>
        <v>0</v>
      </c>
      <c r="AP293" s="129">
        <f t="shared" si="116"/>
        <v>0</v>
      </c>
      <c r="AQ293" s="129">
        <f t="shared" si="117"/>
        <v>0</v>
      </c>
      <c r="AR293" s="129">
        <f t="shared" si="118"/>
        <v>0</v>
      </c>
      <c r="AS293" s="129">
        <f t="shared" si="119"/>
        <v>0.478693333333333</v>
      </c>
      <c r="AT293" s="132">
        <v>0</v>
      </c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32"/>
      <c r="BK293" s="132" t="s">
        <v>102</v>
      </c>
    </row>
    <row r="294" ht="22.5" customHeight="1" spans="1:63">
      <c r="A294" s="126">
        <v>289</v>
      </c>
      <c r="B294" s="127" t="s">
        <v>571</v>
      </c>
      <c r="C294" s="127" t="s">
        <v>286</v>
      </c>
      <c r="D294" s="127" t="s">
        <v>570</v>
      </c>
      <c r="E294" s="134">
        <v>42.65</v>
      </c>
      <c r="F294" s="129">
        <f t="shared" si="100"/>
        <v>4.64960656506448</v>
      </c>
      <c r="G294" s="129">
        <f t="shared" si="101"/>
        <v>198.30572</v>
      </c>
      <c r="H294" s="130">
        <v>4</v>
      </c>
      <c r="I294" s="130"/>
      <c r="J294" s="131" t="s">
        <v>256</v>
      </c>
      <c r="K294" s="129">
        <f t="shared" si="102"/>
        <v>198.30572</v>
      </c>
      <c r="L294" s="129">
        <f t="shared" si="103"/>
        <v>198.30572</v>
      </c>
      <c r="M294" s="128">
        <v>0</v>
      </c>
      <c r="N294" s="129">
        <f t="shared" si="104"/>
        <v>85.3</v>
      </c>
      <c r="O294" s="128">
        <v>198.30572</v>
      </c>
      <c r="P294" s="129">
        <f t="shared" si="105"/>
        <v>0</v>
      </c>
      <c r="Q294" s="129">
        <f t="shared" si="106"/>
        <v>198.30572</v>
      </c>
      <c r="R294" s="129">
        <f t="shared" si="107"/>
        <v>198.30572</v>
      </c>
      <c r="S294" s="132">
        <f t="shared" si="108"/>
        <v>0</v>
      </c>
      <c r="T294" s="128">
        <v>0</v>
      </c>
      <c r="U294" s="128">
        <v>0</v>
      </c>
      <c r="V294" s="128">
        <v>0</v>
      </c>
      <c r="W294" s="132"/>
      <c r="X294" s="134">
        <v>0</v>
      </c>
      <c r="Y294" s="134">
        <v>0</v>
      </c>
      <c r="Z294" s="129">
        <f t="shared" si="109"/>
        <v>0</v>
      </c>
      <c r="AA294" s="132">
        <f t="shared" si="110"/>
        <v>0</v>
      </c>
      <c r="AB294" s="134">
        <v>0</v>
      </c>
      <c r="AC294" s="134">
        <v>0</v>
      </c>
      <c r="AD294" s="128">
        <v>0</v>
      </c>
      <c r="AE294" s="128">
        <v>0</v>
      </c>
      <c r="AF294" s="128">
        <v>0</v>
      </c>
      <c r="AG294" s="128">
        <v>0</v>
      </c>
      <c r="AH294" s="132">
        <f t="shared" si="111"/>
        <v>0</v>
      </c>
      <c r="AI294" s="128">
        <v>0</v>
      </c>
      <c r="AJ294" s="134">
        <v>0</v>
      </c>
      <c r="AK294" s="134">
        <v>0</v>
      </c>
      <c r="AL294" s="129">
        <f t="shared" si="112"/>
        <v>42.65</v>
      </c>
      <c r="AM294" s="129">
        <f t="shared" si="113"/>
        <v>0</v>
      </c>
      <c r="AN294" s="129">
        <f t="shared" si="114"/>
        <v>0</v>
      </c>
      <c r="AO294" s="129">
        <f t="shared" si="115"/>
        <v>0</v>
      </c>
      <c r="AP294" s="129">
        <f t="shared" si="116"/>
        <v>0</v>
      </c>
      <c r="AQ294" s="129">
        <f t="shared" si="117"/>
        <v>0</v>
      </c>
      <c r="AR294" s="129">
        <f t="shared" si="118"/>
        <v>0</v>
      </c>
      <c r="AS294" s="129">
        <f t="shared" si="119"/>
        <v>0</v>
      </c>
      <c r="AT294" s="132">
        <v>0</v>
      </c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32"/>
      <c r="BK294" s="132" t="s">
        <v>102</v>
      </c>
    </row>
    <row r="295" ht="22.5" customHeight="1" spans="1:63">
      <c r="A295" s="126">
        <v>290</v>
      </c>
      <c r="B295" s="127" t="s">
        <v>571</v>
      </c>
      <c r="C295" s="127" t="s">
        <v>570</v>
      </c>
      <c r="D295" s="127" t="s">
        <v>283</v>
      </c>
      <c r="E295" s="134">
        <v>95.91</v>
      </c>
      <c r="F295" s="129">
        <f t="shared" si="100"/>
        <v>12.8491751120842</v>
      </c>
      <c r="G295" s="129">
        <f t="shared" si="101"/>
        <v>1232.364385</v>
      </c>
      <c r="H295" s="130">
        <v>4</v>
      </c>
      <c r="I295" s="130"/>
      <c r="J295" s="131" t="s">
        <v>256</v>
      </c>
      <c r="K295" s="129">
        <f t="shared" si="102"/>
        <v>568.474689</v>
      </c>
      <c r="L295" s="129">
        <f t="shared" si="103"/>
        <v>568.474689</v>
      </c>
      <c r="M295" s="128">
        <v>0</v>
      </c>
      <c r="N295" s="129">
        <f t="shared" si="104"/>
        <v>191.82</v>
      </c>
      <c r="O295" s="128">
        <v>363.853655</v>
      </c>
      <c r="P295" s="129">
        <f t="shared" si="105"/>
        <v>0</v>
      </c>
      <c r="Q295" s="129">
        <f t="shared" si="106"/>
        <v>363.853655</v>
      </c>
      <c r="R295" s="129">
        <f t="shared" si="107"/>
        <v>568.474689</v>
      </c>
      <c r="S295" s="132">
        <f t="shared" si="108"/>
        <v>0</v>
      </c>
      <c r="T295" s="128">
        <v>0</v>
      </c>
      <c r="U295" s="128">
        <v>0</v>
      </c>
      <c r="V295" s="128">
        <v>0</v>
      </c>
      <c r="W295" s="132"/>
      <c r="X295" s="134">
        <v>204.621034</v>
      </c>
      <c r="Y295" s="134">
        <v>0</v>
      </c>
      <c r="Z295" s="129">
        <f t="shared" si="109"/>
        <v>0</v>
      </c>
      <c r="AA295" s="132">
        <f t="shared" si="110"/>
        <v>0</v>
      </c>
      <c r="AB295" s="134">
        <v>0</v>
      </c>
      <c r="AC295" s="134">
        <v>0</v>
      </c>
      <c r="AD295" s="128">
        <v>0</v>
      </c>
      <c r="AE295" s="128">
        <v>0</v>
      </c>
      <c r="AF295" s="128">
        <v>0</v>
      </c>
      <c r="AG295" s="128">
        <v>0</v>
      </c>
      <c r="AH295" s="132">
        <f t="shared" si="111"/>
        <v>663.889696</v>
      </c>
      <c r="AI295" s="128">
        <v>0</v>
      </c>
      <c r="AJ295" s="134">
        <v>0</v>
      </c>
      <c r="AK295" s="134">
        <v>663.889696</v>
      </c>
      <c r="AL295" s="129">
        <f t="shared" si="112"/>
        <v>95.91</v>
      </c>
      <c r="AM295" s="129">
        <f t="shared" si="113"/>
        <v>0</v>
      </c>
      <c r="AN295" s="129">
        <f t="shared" si="114"/>
        <v>0</v>
      </c>
      <c r="AO295" s="129">
        <f t="shared" si="115"/>
        <v>0</v>
      </c>
      <c r="AP295" s="129">
        <f t="shared" si="116"/>
        <v>0</v>
      </c>
      <c r="AQ295" s="129">
        <f t="shared" si="117"/>
        <v>0</v>
      </c>
      <c r="AR295" s="129">
        <f t="shared" si="118"/>
        <v>0</v>
      </c>
      <c r="AS295" s="129">
        <f t="shared" si="119"/>
        <v>0.25576</v>
      </c>
      <c r="AT295" s="132">
        <v>0</v>
      </c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32"/>
      <c r="BK295" s="132" t="s">
        <v>102</v>
      </c>
    </row>
    <row r="296" ht="22.5" customHeight="1" spans="1:63">
      <c r="A296" s="126">
        <v>291</v>
      </c>
      <c r="B296" s="127" t="s">
        <v>572</v>
      </c>
      <c r="C296" s="127" t="s">
        <v>571</v>
      </c>
      <c r="D296" s="127" t="s">
        <v>286</v>
      </c>
      <c r="E296" s="134">
        <v>57.84</v>
      </c>
      <c r="F296" s="129">
        <f t="shared" si="100"/>
        <v>9.47216872406639</v>
      </c>
      <c r="G296" s="129">
        <f t="shared" si="101"/>
        <v>547.870239</v>
      </c>
      <c r="H296" s="130">
        <v>4</v>
      </c>
      <c r="I296" s="130"/>
      <c r="J296" s="131" t="s">
        <v>256</v>
      </c>
      <c r="K296" s="129">
        <f t="shared" si="102"/>
        <v>547.870239</v>
      </c>
      <c r="L296" s="129">
        <f t="shared" si="103"/>
        <v>547.870239</v>
      </c>
      <c r="M296" s="128">
        <v>0</v>
      </c>
      <c r="N296" s="129">
        <f t="shared" si="104"/>
        <v>115.68</v>
      </c>
      <c r="O296" s="128">
        <v>179.989975</v>
      </c>
      <c r="P296" s="129">
        <f t="shared" si="105"/>
        <v>0</v>
      </c>
      <c r="Q296" s="129">
        <f t="shared" si="106"/>
        <v>179.989975</v>
      </c>
      <c r="R296" s="129">
        <f t="shared" si="107"/>
        <v>547.870239</v>
      </c>
      <c r="S296" s="132">
        <f t="shared" si="108"/>
        <v>0</v>
      </c>
      <c r="T296" s="128">
        <v>0</v>
      </c>
      <c r="U296" s="128">
        <v>0</v>
      </c>
      <c r="V296" s="128">
        <v>0</v>
      </c>
      <c r="W296" s="132"/>
      <c r="X296" s="134">
        <v>367.880264</v>
      </c>
      <c r="Y296" s="134">
        <v>0</v>
      </c>
      <c r="Z296" s="129">
        <f t="shared" si="109"/>
        <v>0</v>
      </c>
      <c r="AA296" s="132">
        <f t="shared" si="110"/>
        <v>0</v>
      </c>
      <c r="AB296" s="134">
        <v>0</v>
      </c>
      <c r="AC296" s="134">
        <v>0</v>
      </c>
      <c r="AD296" s="128">
        <v>0</v>
      </c>
      <c r="AE296" s="128">
        <v>0</v>
      </c>
      <c r="AF296" s="128">
        <v>0</v>
      </c>
      <c r="AG296" s="128">
        <v>0</v>
      </c>
      <c r="AH296" s="132">
        <f t="shared" si="111"/>
        <v>0</v>
      </c>
      <c r="AI296" s="128">
        <v>0</v>
      </c>
      <c r="AJ296" s="134">
        <v>0</v>
      </c>
      <c r="AK296" s="134">
        <v>0</v>
      </c>
      <c r="AL296" s="129">
        <f t="shared" si="112"/>
        <v>57.84</v>
      </c>
      <c r="AM296" s="129">
        <f t="shared" si="113"/>
        <v>0</v>
      </c>
      <c r="AN296" s="129">
        <f t="shared" si="114"/>
        <v>0</v>
      </c>
      <c r="AO296" s="129">
        <f t="shared" si="115"/>
        <v>0</v>
      </c>
      <c r="AP296" s="129">
        <f t="shared" si="116"/>
        <v>0</v>
      </c>
      <c r="AQ296" s="129">
        <f t="shared" si="117"/>
        <v>0</v>
      </c>
      <c r="AR296" s="129">
        <f t="shared" si="118"/>
        <v>0</v>
      </c>
      <c r="AS296" s="129">
        <f t="shared" si="119"/>
        <v>0.15424</v>
      </c>
      <c r="AT296" s="132">
        <v>0</v>
      </c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32"/>
      <c r="BK296" s="132" t="s">
        <v>102</v>
      </c>
    </row>
    <row r="297" ht="22.5" customHeight="1" spans="1:63">
      <c r="A297" s="126">
        <v>292</v>
      </c>
      <c r="B297" s="127" t="s">
        <v>573</v>
      </c>
      <c r="C297" s="127" t="s">
        <v>570</v>
      </c>
      <c r="D297" s="127" t="s">
        <v>571</v>
      </c>
      <c r="E297" s="134">
        <v>33.27</v>
      </c>
      <c r="F297" s="129">
        <f t="shared" si="100"/>
        <v>9.71790880673279</v>
      </c>
      <c r="G297" s="129">
        <f t="shared" si="101"/>
        <v>323.314826</v>
      </c>
      <c r="H297" s="130">
        <v>4</v>
      </c>
      <c r="I297" s="130"/>
      <c r="J297" s="131" t="s">
        <v>256</v>
      </c>
      <c r="K297" s="129">
        <f t="shared" si="102"/>
        <v>323.314826</v>
      </c>
      <c r="L297" s="129">
        <f t="shared" si="103"/>
        <v>323.314826</v>
      </c>
      <c r="M297" s="128">
        <v>0</v>
      </c>
      <c r="N297" s="129">
        <f t="shared" si="104"/>
        <v>66.54</v>
      </c>
      <c r="O297" s="128">
        <v>323.314826</v>
      </c>
      <c r="P297" s="129">
        <f t="shared" si="105"/>
        <v>0</v>
      </c>
      <c r="Q297" s="129">
        <f t="shared" si="106"/>
        <v>323.314826</v>
      </c>
      <c r="R297" s="129">
        <f t="shared" si="107"/>
        <v>323.314826</v>
      </c>
      <c r="S297" s="132">
        <f t="shared" si="108"/>
        <v>0</v>
      </c>
      <c r="T297" s="128">
        <v>0</v>
      </c>
      <c r="U297" s="128">
        <v>0</v>
      </c>
      <c r="V297" s="128">
        <v>0</v>
      </c>
      <c r="W297" s="132"/>
      <c r="X297" s="134">
        <v>0</v>
      </c>
      <c r="Y297" s="134">
        <v>0</v>
      </c>
      <c r="Z297" s="129">
        <f t="shared" si="109"/>
        <v>0</v>
      </c>
      <c r="AA297" s="132">
        <f t="shared" si="110"/>
        <v>0</v>
      </c>
      <c r="AB297" s="134">
        <v>0</v>
      </c>
      <c r="AC297" s="134">
        <v>0</v>
      </c>
      <c r="AD297" s="128">
        <v>0</v>
      </c>
      <c r="AE297" s="128">
        <v>0</v>
      </c>
      <c r="AF297" s="128">
        <v>0</v>
      </c>
      <c r="AG297" s="128">
        <v>0</v>
      </c>
      <c r="AH297" s="132">
        <f t="shared" si="111"/>
        <v>0</v>
      </c>
      <c r="AI297" s="128">
        <v>0</v>
      </c>
      <c r="AJ297" s="134">
        <v>0</v>
      </c>
      <c r="AK297" s="134">
        <v>0</v>
      </c>
      <c r="AL297" s="129">
        <f t="shared" si="112"/>
        <v>33.27</v>
      </c>
      <c r="AM297" s="129">
        <f t="shared" si="113"/>
        <v>0</v>
      </c>
      <c r="AN297" s="129">
        <f t="shared" si="114"/>
        <v>0</v>
      </c>
      <c r="AO297" s="129">
        <f t="shared" si="115"/>
        <v>0</v>
      </c>
      <c r="AP297" s="129">
        <f t="shared" si="116"/>
        <v>0</v>
      </c>
      <c r="AQ297" s="129">
        <f t="shared" si="117"/>
        <v>0</v>
      </c>
      <c r="AR297" s="129">
        <f t="shared" si="118"/>
        <v>0</v>
      </c>
      <c r="AS297" s="129">
        <f t="shared" si="119"/>
        <v>0.08872</v>
      </c>
      <c r="AT297" s="132">
        <v>0</v>
      </c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32"/>
      <c r="BK297" s="132" t="s">
        <v>102</v>
      </c>
    </row>
    <row r="298" ht="22.5" customHeight="1" spans="1:63">
      <c r="A298" s="126">
        <v>293</v>
      </c>
      <c r="B298" s="127" t="s">
        <v>573</v>
      </c>
      <c r="C298" s="127" t="s">
        <v>571</v>
      </c>
      <c r="D298" s="127" t="s">
        <v>286</v>
      </c>
      <c r="E298" s="134">
        <v>47.43</v>
      </c>
      <c r="F298" s="129">
        <f t="shared" si="100"/>
        <v>9.86877590132827</v>
      </c>
      <c r="G298" s="129">
        <f t="shared" si="101"/>
        <v>468.076041</v>
      </c>
      <c r="H298" s="130">
        <v>4</v>
      </c>
      <c r="I298" s="130"/>
      <c r="J298" s="131" t="s">
        <v>256</v>
      </c>
      <c r="K298" s="129">
        <f t="shared" si="102"/>
        <v>462.867417</v>
      </c>
      <c r="L298" s="129">
        <f t="shared" si="103"/>
        <v>462.867417</v>
      </c>
      <c r="M298" s="128">
        <v>0</v>
      </c>
      <c r="N298" s="129">
        <f t="shared" si="104"/>
        <v>94.86</v>
      </c>
      <c r="O298" s="128">
        <v>164.791216</v>
      </c>
      <c r="P298" s="129">
        <f t="shared" si="105"/>
        <v>0</v>
      </c>
      <c r="Q298" s="129">
        <f t="shared" si="106"/>
        <v>164.791216</v>
      </c>
      <c r="R298" s="129">
        <f t="shared" si="107"/>
        <v>462.867417</v>
      </c>
      <c r="S298" s="132">
        <f t="shared" si="108"/>
        <v>0</v>
      </c>
      <c r="T298" s="128">
        <v>0</v>
      </c>
      <c r="U298" s="128">
        <v>0</v>
      </c>
      <c r="V298" s="128">
        <v>0</v>
      </c>
      <c r="W298" s="132"/>
      <c r="X298" s="134">
        <v>298.076201</v>
      </c>
      <c r="Y298" s="134">
        <v>0</v>
      </c>
      <c r="Z298" s="129">
        <f t="shared" si="109"/>
        <v>0</v>
      </c>
      <c r="AA298" s="132">
        <f t="shared" si="110"/>
        <v>0</v>
      </c>
      <c r="AB298" s="134">
        <v>0</v>
      </c>
      <c r="AC298" s="134">
        <v>0</v>
      </c>
      <c r="AD298" s="128">
        <v>0</v>
      </c>
      <c r="AE298" s="128">
        <v>0</v>
      </c>
      <c r="AF298" s="128">
        <v>0</v>
      </c>
      <c r="AG298" s="128">
        <v>0</v>
      </c>
      <c r="AH298" s="132">
        <f t="shared" si="111"/>
        <v>5.208624</v>
      </c>
      <c r="AI298" s="128">
        <v>0</v>
      </c>
      <c r="AJ298" s="134">
        <v>0</v>
      </c>
      <c r="AK298" s="134">
        <v>5.208624</v>
      </c>
      <c r="AL298" s="129">
        <f t="shared" si="112"/>
        <v>47.43</v>
      </c>
      <c r="AM298" s="129">
        <f t="shared" si="113"/>
        <v>0</v>
      </c>
      <c r="AN298" s="129">
        <f t="shared" si="114"/>
        <v>0</v>
      </c>
      <c r="AO298" s="129">
        <f t="shared" si="115"/>
        <v>0</v>
      </c>
      <c r="AP298" s="129">
        <f t="shared" si="116"/>
        <v>0</v>
      </c>
      <c r="AQ298" s="129">
        <f t="shared" si="117"/>
        <v>0</v>
      </c>
      <c r="AR298" s="129">
        <f t="shared" si="118"/>
        <v>0</v>
      </c>
      <c r="AS298" s="129">
        <f t="shared" si="119"/>
        <v>0.12648</v>
      </c>
      <c r="AT298" s="132">
        <v>0</v>
      </c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32"/>
      <c r="BK298" s="132" t="s">
        <v>102</v>
      </c>
    </row>
    <row r="299" ht="22.5" customHeight="1" spans="1:63">
      <c r="A299" s="126">
        <v>294</v>
      </c>
      <c r="B299" s="127" t="s">
        <v>574</v>
      </c>
      <c r="C299" s="127" t="s">
        <v>570</v>
      </c>
      <c r="D299" s="127" t="s">
        <v>571</v>
      </c>
      <c r="E299" s="134">
        <v>31.68</v>
      </c>
      <c r="F299" s="129">
        <f t="shared" si="100"/>
        <v>11.9714860479798</v>
      </c>
      <c r="G299" s="129">
        <f t="shared" si="101"/>
        <v>379.256678</v>
      </c>
      <c r="H299" s="130">
        <v>4</v>
      </c>
      <c r="I299" s="130"/>
      <c r="J299" s="131" t="s">
        <v>256</v>
      </c>
      <c r="K299" s="129">
        <f t="shared" si="102"/>
        <v>333.772288</v>
      </c>
      <c r="L299" s="129">
        <f t="shared" si="103"/>
        <v>333.772288</v>
      </c>
      <c r="M299" s="128">
        <v>0</v>
      </c>
      <c r="N299" s="129">
        <f t="shared" si="104"/>
        <v>63.36</v>
      </c>
      <c r="O299" s="128">
        <v>118.183753</v>
      </c>
      <c r="P299" s="129">
        <f t="shared" si="105"/>
        <v>0</v>
      </c>
      <c r="Q299" s="129">
        <f t="shared" si="106"/>
        <v>118.183753</v>
      </c>
      <c r="R299" s="129">
        <f t="shared" si="107"/>
        <v>333.772288</v>
      </c>
      <c r="S299" s="132">
        <f t="shared" si="108"/>
        <v>0</v>
      </c>
      <c r="T299" s="128">
        <v>0</v>
      </c>
      <c r="U299" s="128">
        <v>0</v>
      </c>
      <c r="V299" s="128">
        <v>0</v>
      </c>
      <c r="W299" s="132"/>
      <c r="X299" s="134">
        <v>215.588535</v>
      </c>
      <c r="Y299" s="134">
        <v>0</v>
      </c>
      <c r="Z299" s="129">
        <f t="shared" si="109"/>
        <v>0</v>
      </c>
      <c r="AA299" s="132">
        <f t="shared" si="110"/>
        <v>0</v>
      </c>
      <c r="AB299" s="134">
        <v>0</v>
      </c>
      <c r="AC299" s="134">
        <v>0</v>
      </c>
      <c r="AD299" s="128">
        <v>0</v>
      </c>
      <c r="AE299" s="128">
        <v>0</v>
      </c>
      <c r="AF299" s="128">
        <v>0</v>
      </c>
      <c r="AG299" s="128">
        <v>0</v>
      </c>
      <c r="AH299" s="132">
        <f t="shared" si="111"/>
        <v>45.48439</v>
      </c>
      <c r="AI299" s="128">
        <v>0</v>
      </c>
      <c r="AJ299" s="134">
        <v>0</v>
      </c>
      <c r="AK299" s="134">
        <v>45.48439</v>
      </c>
      <c r="AL299" s="129">
        <f t="shared" si="112"/>
        <v>31.68</v>
      </c>
      <c r="AM299" s="129">
        <f t="shared" si="113"/>
        <v>0</v>
      </c>
      <c r="AN299" s="129">
        <f t="shared" si="114"/>
        <v>0</v>
      </c>
      <c r="AO299" s="129">
        <f t="shared" si="115"/>
        <v>0</v>
      </c>
      <c r="AP299" s="129">
        <f t="shared" si="116"/>
        <v>0</v>
      </c>
      <c r="AQ299" s="129">
        <f t="shared" si="117"/>
        <v>0</v>
      </c>
      <c r="AR299" s="129">
        <f t="shared" si="118"/>
        <v>0</v>
      </c>
      <c r="AS299" s="129">
        <f t="shared" si="119"/>
        <v>0.08448</v>
      </c>
      <c r="AT299" s="132">
        <v>0</v>
      </c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32"/>
      <c r="BK299" s="132" t="s">
        <v>102</v>
      </c>
    </row>
    <row r="300" ht="22.5" customHeight="1" spans="1:63">
      <c r="A300" s="126">
        <v>295</v>
      </c>
      <c r="B300" s="127" t="s">
        <v>574</v>
      </c>
      <c r="C300" s="127" t="s">
        <v>571</v>
      </c>
      <c r="D300" s="127" t="s">
        <v>286</v>
      </c>
      <c r="E300" s="134">
        <v>47.22</v>
      </c>
      <c r="F300" s="129">
        <f t="shared" si="100"/>
        <v>10.4278002541296</v>
      </c>
      <c r="G300" s="129">
        <f t="shared" si="101"/>
        <v>492.400728</v>
      </c>
      <c r="H300" s="130">
        <v>4</v>
      </c>
      <c r="I300" s="130"/>
      <c r="J300" s="131" t="s">
        <v>256</v>
      </c>
      <c r="K300" s="129">
        <f t="shared" si="102"/>
        <v>388.905869</v>
      </c>
      <c r="L300" s="129">
        <f t="shared" si="103"/>
        <v>388.905869</v>
      </c>
      <c r="M300" s="128">
        <v>0</v>
      </c>
      <c r="N300" s="129">
        <f t="shared" si="104"/>
        <v>94.44</v>
      </c>
      <c r="O300" s="128">
        <v>388.905869</v>
      </c>
      <c r="P300" s="129">
        <f t="shared" si="105"/>
        <v>0</v>
      </c>
      <c r="Q300" s="129">
        <f t="shared" si="106"/>
        <v>388.905869</v>
      </c>
      <c r="R300" s="129">
        <f t="shared" si="107"/>
        <v>388.905869</v>
      </c>
      <c r="S300" s="132">
        <f t="shared" si="108"/>
        <v>0</v>
      </c>
      <c r="T300" s="128">
        <v>0</v>
      </c>
      <c r="U300" s="128">
        <v>0</v>
      </c>
      <c r="V300" s="128">
        <v>0</v>
      </c>
      <c r="W300" s="132"/>
      <c r="X300" s="134">
        <v>0</v>
      </c>
      <c r="Y300" s="134">
        <v>0</v>
      </c>
      <c r="Z300" s="129">
        <f t="shared" si="109"/>
        <v>0</v>
      </c>
      <c r="AA300" s="132">
        <f t="shared" si="110"/>
        <v>0</v>
      </c>
      <c r="AB300" s="134">
        <v>0</v>
      </c>
      <c r="AC300" s="134">
        <v>0</v>
      </c>
      <c r="AD300" s="128">
        <v>0</v>
      </c>
      <c r="AE300" s="128">
        <v>0</v>
      </c>
      <c r="AF300" s="128">
        <v>0</v>
      </c>
      <c r="AG300" s="128">
        <v>0</v>
      </c>
      <c r="AH300" s="132">
        <f t="shared" si="111"/>
        <v>103.494859</v>
      </c>
      <c r="AI300" s="128">
        <v>0</v>
      </c>
      <c r="AJ300" s="134">
        <v>0</v>
      </c>
      <c r="AK300" s="134">
        <v>103.494859</v>
      </c>
      <c r="AL300" s="129">
        <f t="shared" si="112"/>
        <v>47.22</v>
      </c>
      <c r="AM300" s="129">
        <f t="shared" si="113"/>
        <v>0</v>
      </c>
      <c r="AN300" s="129">
        <f t="shared" si="114"/>
        <v>0</v>
      </c>
      <c r="AO300" s="129">
        <f t="shared" si="115"/>
        <v>0</v>
      </c>
      <c r="AP300" s="129">
        <f t="shared" si="116"/>
        <v>0</v>
      </c>
      <c r="AQ300" s="129">
        <f t="shared" si="117"/>
        <v>0</v>
      </c>
      <c r="AR300" s="129">
        <f t="shared" si="118"/>
        <v>0</v>
      </c>
      <c r="AS300" s="129">
        <f t="shared" si="119"/>
        <v>0.12592</v>
      </c>
      <c r="AT300" s="132">
        <v>0</v>
      </c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32"/>
      <c r="BK300" s="132" t="s">
        <v>102</v>
      </c>
    </row>
    <row r="301" ht="22.5" customHeight="1" spans="1:63">
      <c r="A301" s="126">
        <v>296</v>
      </c>
      <c r="B301" s="127" t="s">
        <v>575</v>
      </c>
      <c r="C301" s="127" t="s">
        <v>570</v>
      </c>
      <c r="D301" s="127" t="s">
        <v>571</v>
      </c>
      <c r="E301" s="134">
        <v>30.14</v>
      </c>
      <c r="F301" s="129">
        <f t="shared" si="100"/>
        <v>8.56152704047777</v>
      </c>
      <c r="G301" s="129">
        <f t="shared" si="101"/>
        <v>258.044425</v>
      </c>
      <c r="H301" s="130">
        <v>4</v>
      </c>
      <c r="I301" s="130"/>
      <c r="J301" s="131" t="s">
        <v>256</v>
      </c>
      <c r="K301" s="129">
        <f t="shared" si="102"/>
        <v>258.044425</v>
      </c>
      <c r="L301" s="129">
        <f t="shared" si="103"/>
        <v>258.044425</v>
      </c>
      <c r="M301" s="128">
        <v>0</v>
      </c>
      <c r="N301" s="129">
        <f t="shared" si="104"/>
        <v>60.28</v>
      </c>
      <c r="O301" s="128">
        <v>258.044425</v>
      </c>
      <c r="P301" s="129">
        <f t="shared" si="105"/>
        <v>0</v>
      </c>
      <c r="Q301" s="129">
        <f t="shared" si="106"/>
        <v>258.044425</v>
      </c>
      <c r="R301" s="129">
        <f t="shared" si="107"/>
        <v>258.044425</v>
      </c>
      <c r="S301" s="132">
        <f t="shared" si="108"/>
        <v>0</v>
      </c>
      <c r="T301" s="128">
        <v>0</v>
      </c>
      <c r="U301" s="128">
        <v>0</v>
      </c>
      <c r="V301" s="128">
        <v>0</v>
      </c>
      <c r="W301" s="132"/>
      <c r="X301" s="134">
        <v>0</v>
      </c>
      <c r="Y301" s="134">
        <v>0</v>
      </c>
      <c r="Z301" s="129">
        <f t="shared" si="109"/>
        <v>0</v>
      </c>
      <c r="AA301" s="132">
        <f t="shared" si="110"/>
        <v>0</v>
      </c>
      <c r="AB301" s="134">
        <v>0</v>
      </c>
      <c r="AC301" s="134">
        <v>0</v>
      </c>
      <c r="AD301" s="128">
        <v>0</v>
      </c>
      <c r="AE301" s="128">
        <v>0</v>
      </c>
      <c r="AF301" s="128">
        <v>0</v>
      </c>
      <c r="AG301" s="128">
        <v>0</v>
      </c>
      <c r="AH301" s="132">
        <f t="shared" si="111"/>
        <v>0</v>
      </c>
      <c r="AI301" s="128">
        <v>0</v>
      </c>
      <c r="AJ301" s="134">
        <v>0</v>
      </c>
      <c r="AK301" s="134">
        <v>0</v>
      </c>
      <c r="AL301" s="129">
        <f t="shared" si="112"/>
        <v>30.14</v>
      </c>
      <c r="AM301" s="129">
        <f t="shared" si="113"/>
        <v>0</v>
      </c>
      <c r="AN301" s="129">
        <f t="shared" si="114"/>
        <v>0</v>
      </c>
      <c r="AO301" s="129">
        <f t="shared" si="115"/>
        <v>0</v>
      </c>
      <c r="AP301" s="129">
        <f t="shared" si="116"/>
        <v>0</v>
      </c>
      <c r="AQ301" s="129">
        <f t="shared" si="117"/>
        <v>0</v>
      </c>
      <c r="AR301" s="129">
        <f t="shared" si="118"/>
        <v>0</v>
      </c>
      <c r="AS301" s="129">
        <f t="shared" si="119"/>
        <v>0.0803733333333333</v>
      </c>
      <c r="AT301" s="132">
        <v>0</v>
      </c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32"/>
      <c r="BK301" s="132" t="s">
        <v>102</v>
      </c>
    </row>
    <row r="302" ht="22.5" customHeight="1" spans="1:63">
      <c r="A302" s="126">
        <v>297</v>
      </c>
      <c r="B302" s="127" t="s">
        <v>359</v>
      </c>
      <c r="C302" s="127" t="s">
        <v>105</v>
      </c>
      <c r="D302" s="127" t="s">
        <v>120</v>
      </c>
      <c r="E302" s="134">
        <v>919.38</v>
      </c>
      <c r="F302" s="129">
        <f t="shared" si="100"/>
        <v>13.0853206845918</v>
      </c>
      <c r="G302" s="129">
        <f t="shared" si="101"/>
        <v>12030.382131</v>
      </c>
      <c r="H302" s="130">
        <v>4</v>
      </c>
      <c r="I302" s="130"/>
      <c r="J302" s="131" t="s">
        <v>256</v>
      </c>
      <c r="K302" s="129">
        <f t="shared" si="102"/>
        <v>6449.410101</v>
      </c>
      <c r="L302" s="129">
        <f t="shared" si="103"/>
        <v>6449.410101</v>
      </c>
      <c r="M302" s="128">
        <v>0</v>
      </c>
      <c r="N302" s="129">
        <f t="shared" si="104"/>
        <v>1838.76</v>
      </c>
      <c r="O302" s="128">
        <v>4844.631596</v>
      </c>
      <c r="P302" s="129">
        <f t="shared" si="105"/>
        <v>0</v>
      </c>
      <c r="Q302" s="129">
        <f t="shared" si="106"/>
        <v>4844.631596</v>
      </c>
      <c r="R302" s="129">
        <f t="shared" si="107"/>
        <v>6449.410101</v>
      </c>
      <c r="S302" s="132">
        <f t="shared" si="108"/>
        <v>0</v>
      </c>
      <c r="T302" s="128">
        <v>0</v>
      </c>
      <c r="U302" s="128">
        <v>0</v>
      </c>
      <c r="V302" s="128">
        <v>0</v>
      </c>
      <c r="W302" s="132"/>
      <c r="X302" s="134">
        <v>1604.778505</v>
      </c>
      <c r="Y302" s="134">
        <v>0</v>
      </c>
      <c r="Z302" s="129">
        <f t="shared" si="109"/>
        <v>0</v>
      </c>
      <c r="AA302" s="132">
        <f t="shared" si="110"/>
        <v>0</v>
      </c>
      <c r="AB302" s="134">
        <v>0</v>
      </c>
      <c r="AC302" s="134">
        <v>0</v>
      </c>
      <c r="AD302" s="128">
        <v>0</v>
      </c>
      <c r="AE302" s="128">
        <v>0</v>
      </c>
      <c r="AF302" s="128">
        <v>0</v>
      </c>
      <c r="AG302" s="128">
        <v>0</v>
      </c>
      <c r="AH302" s="132">
        <f t="shared" si="111"/>
        <v>5580.97203</v>
      </c>
      <c r="AI302" s="128">
        <v>0</v>
      </c>
      <c r="AJ302" s="134">
        <v>0</v>
      </c>
      <c r="AK302" s="134">
        <v>5580.97203</v>
      </c>
      <c r="AL302" s="129">
        <f t="shared" si="112"/>
        <v>919.38</v>
      </c>
      <c r="AM302" s="129">
        <f t="shared" si="113"/>
        <v>0</v>
      </c>
      <c r="AN302" s="129">
        <f t="shared" si="114"/>
        <v>0</v>
      </c>
      <c r="AO302" s="129">
        <f t="shared" si="115"/>
        <v>0</v>
      </c>
      <c r="AP302" s="129">
        <f t="shared" si="116"/>
        <v>0</v>
      </c>
      <c r="AQ302" s="129">
        <f t="shared" si="117"/>
        <v>0</v>
      </c>
      <c r="AR302" s="129">
        <f t="shared" si="118"/>
        <v>0</v>
      </c>
      <c r="AS302" s="129">
        <f t="shared" si="119"/>
        <v>2.45168</v>
      </c>
      <c r="AT302" s="132">
        <v>0</v>
      </c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32"/>
      <c r="BK302" s="132" t="s">
        <v>102</v>
      </c>
    </row>
    <row r="303" ht="22.5" customHeight="1" spans="1:63">
      <c r="A303" s="126">
        <v>298</v>
      </c>
      <c r="B303" s="127" t="s">
        <v>576</v>
      </c>
      <c r="C303" s="127" t="s">
        <v>300</v>
      </c>
      <c r="D303" s="127" t="s">
        <v>163</v>
      </c>
      <c r="E303" s="134">
        <v>206.73</v>
      </c>
      <c r="F303" s="129">
        <f t="shared" si="100"/>
        <v>6.68806538963866</v>
      </c>
      <c r="G303" s="129">
        <f t="shared" si="101"/>
        <v>1382.623758</v>
      </c>
      <c r="H303" s="130">
        <v>4</v>
      </c>
      <c r="I303" s="130"/>
      <c r="J303" s="131" t="s">
        <v>256</v>
      </c>
      <c r="K303" s="129">
        <f t="shared" si="102"/>
        <v>1382.623758</v>
      </c>
      <c r="L303" s="129">
        <f t="shared" si="103"/>
        <v>1382.623758</v>
      </c>
      <c r="M303" s="128">
        <v>0</v>
      </c>
      <c r="N303" s="129">
        <f t="shared" si="104"/>
        <v>413.46</v>
      </c>
      <c r="O303" s="128">
        <v>1382.623758</v>
      </c>
      <c r="P303" s="129">
        <f t="shared" si="105"/>
        <v>0</v>
      </c>
      <c r="Q303" s="129">
        <f t="shared" si="106"/>
        <v>1382.623758</v>
      </c>
      <c r="R303" s="129">
        <f t="shared" si="107"/>
        <v>1382.623758</v>
      </c>
      <c r="S303" s="132">
        <f t="shared" si="108"/>
        <v>0</v>
      </c>
      <c r="T303" s="128">
        <v>0</v>
      </c>
      <c r="U303" s="128">
        <v>0</v>
      </c>
      <c r="V303" s="128">
        <v>0</v>
      </c>
      <c r="W303" s="132"/>
      <c r="X303" s="134">
        <v>0</v>
      </c>
      <c r="Y303" s="134">
        <v>0</v>
      </c>
      <c r="Z303" s="129">
        <f t="shared" si="109"/>
        <v>0</v>
      </c>
      <c r="AA303" s="132">
        <f t="shared" si="110"/>
        <v>0</v>
      </c>
      <c r="AB303" s="134">
        <v>0</v>
      </c>
      <c r="AC303" s="134">
        <v>0</v>
      </c>
      <c r="AD303" s="128">
        <v>0</v>
      </c>
      <c r="AE303" s="128">
        <v>0</v>
      </c>
      <c r="AF303" s="128">
        <v>0</v>
      </c>
      <c r="AG303" s="128">
        <v>0</v>
      </c>
      <c r="AH303" s="132">
        <f t="shared" si="111"/>
        <v>0</v>
      </c>
      <c r="AI303" s="128">
        <v>0</v>
      </c>
      <c r="AJ303" s="134">
        <v>0</v>
      </c>
      <c r="AK303" s="134">
        <v>0</v>
      </c>
      <c r="AL303" s="129">
        <f t="shared" si="112"/>
        <v>206.73</v>
      </c>
      <c r="AM303" s="129">
        <f t="shared" si="113"/>
        <v>0</v>
      </c>
      <c r="AN303" s="129">
        <f t="shared" si="114"/>
        <v>0</v>
      </c>
      <c r="AO303" s="129">
        <f t="shared" si="115"/>
        <v>0</v>
      </c>
      <c r="AP303" s="129">
        <f t="shared" si="116"/>
        <v>0</v>
      </c>
      <c r="AQ303" s="129">
        <f t="shared" si="117"/>
        <v>0</v>
      </c>
      <c r="AR303" s="129">
        <f t="shared" si="118"/>
        <v>0</v>
      </c>
      <c r="AS303" s="129">
        <f t="shared" si="119"/>
        <v>0</v>
      </c>
      <c r="AT303" s="132">
        <v>0</v>
      </c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32"/>
      <c r="BK303" s="132" t="s">
        <v>102</v>
      </c>
    </row>
    <row r="304" ht="22.5" customHeight="1" spans="1:63">
      <c r="A304" s="126">
        <v>299</v>
      </c>
      <c r="B304" s="127" t="s">
        <v>507</v>
      </c>
      <c r="C304" s="127" t="s">
        <v>300</v>
      </c>
      <c r="D304" s="127" t="s">
        <v>555</v>
      </c>
      <c r="E304" s="134">
        <v>614.63</v>
      </c>
      <c r="F304" s="129">
        <f t="shared" si="100"/>
        <v>18.2799098058995</v>
      </c>
      <c r="G304" s="129">
        <f t="shared" si="101"/>
        <v>11235.380964</v>
      </c>
      <c r="H304" s="130">
        <v>4</v>
      </c>
      <c r="I304" s="130"/>
      <c r="J304" s="131" t="s">
        <v>256</v>
      </c>
      <c r="K304" s="129">
        <f t="shared" si="102"/>
        <v>6377.256766</v>
      </c>
      <c r="L304" s="129">
        <f t="shared" si="103"/>
        <v>6377.256766</v>
      </c>
      <c r="M304" s="128">
        <v>0</v>
      </c>
      <c r="N304" s="129">
        <f t="shared" si="104"/>
        <v>1229.26</v>
      </c>
      <c r="O304" s="128">
        <v>4203.346523</v>
      </c>
      <c r="P304" s="129">
        <f t="shared" si="105"/>
        <v>0</v>
      </c>
      <c r="Q304" s="129">
        <f t="shared" si="106"/>
        <v>4203.346523</v>
      </c>
      <c r="R304" s="129">
        <f t="shared" si="107"/>
        <v>6377.256766</v>
      </c>
      <c r="S304" s="132">
        <f t="shared" si="108"/>
        <v>0</v>
      </c>
      <c r="T304" s="128">
        <v>0</v>
      </c>
      <c r="U304" s="128">
        <v>0</v>
      </c>
      <c r="V304" s="128">
        <v>0</v>
      </c>
      <c r="W304" s="132"/>
      <c r="X304" s="134">
        <v>2173.910243</v>
      </c>
      <c r="Y304" s="134">
        <v>0</v>
      </c>
      <c r="Z304" s="129">
        <f t="shared" si="109"/>
        <v>0</v>
      </c>
      <c r="AA304" s="132">
        <f t="shared" si="110"/>
        <v>0</v>
      </c>
      <c r="AB304" s="134">
        <v>0</v>
      </c>
      <c r="AC304" s="134">
        <v>0</v>
      </c>
      <c r="AD304" s="128">
        <v>0</v>
      </c>
      <c r="AE304" s="128">
        <v>0</v>
      </c>
      <c r="AF304" s="128">
        <v>0</v>
      </c>
      <c r="AG304" s="128">
        <v>1616.035832</v>
      </c>
      <c r="AH304" s="132">
        <f t="shared" si="111"/>
        <v>3242.088366</v>
      </c>
      <c r="AI304" s="128">
        <v>0</v>
      </c>
      <c r="AJ304" s="134">
        <v>0</v>
      </c>
      <c r="AK304" s="134">
        <v>3242.088366</v>
      </c>
      <c r="AL304" s="129">
        <f t="shared" si="112"/>
        <v>614.63</v>
      </c>
      <c r="AM304" s="129">
        <f t="shared" si="113"/>
        <v>0</v>
      </c>
      <c r="AN304" s="129">
        <f t="shared" si="114"/>
        <v>0</v>
      </c>
      <c r="AO304" s="129">
        <f t="shared" si="115"/>
        <v>0</v>
      </c>
      <c r="AP304" s="129">
        <f t="shared" si="116"/>
        <v>0</v>
      </c>
      <c r="AQ304" s="129">
        <f t="shared" si="117"/>
        <v>0</v>
      </c>
      <c r="AR304" s="129">
        <f t="shared" si="118"/>
        <v>0</v>
      </c>
      <c r="AS304" s="129">
        <f t="shared" si="119"/>
        <v>1.63901333333333</v>
      </c>
      <c r="AT304" s="132">
        <v>0</v>
      </c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32"/>
      <c r="BK304" s="132" t="s">
        <v>102</v>
      </c>
    </row>
    <row r="305" ht="22.5" customHeight="1" spans="1:63">
      <c r="A305" s="126">
        <v>300</v>
      </c>
      <c r="B305" s="127" t="s">
        <v>507</v>
      </c>
      <c r="C305" s="127" t="s">
        <v>555</v>
      </c>
      <c r="D305" s="127" t="s">
        <v>577</v>
      </c>
      <c r="E305" s="134">
        <v>415.66</v>
      </c>
      <c r="F305" s="129">
        <f t="shared" si="100"/>
        <v>15.3138832122408</v>
      </c>
      <c r="G305" s="129">
        <f t="shared" si="101"/>
        <v>6365.368696</v>
      </c>
      <c r="H305" s="130">
        <v>4</v>
      </c>
      <c r="I305" s="130"/>
      <c r="J305" s="131" t="s">
        <v>256</v>
      </c>
      <c r="K305" s="129">
        <f t="shared" si="102"/>
        <v>1855.298489</v>
      </c>
      <c r="L305" s="129">
        <f t="shared" si="103"/>
        <v>1855.298489</v>
      </c>
      <c r="M305" s="128">
        <v>0</v>
      </c>
      <c r="N305" s="129">
        <f t="shared" si="104"/>
        <v>831.32</v>
      </c>
      <c r="O305" s="128">
        <v>1678.438312</v>
      </c>
      <c r="P305" s="129">
        <f t="shared" si="105"/>
        <v>0</v>
      </c>
      <c r="Q305" s="129">
        <f t="shared" si="106"/>
        <v>1678.438312</v>
      </c>
      <c r="R305" s="129">
        <f t="shared" si="107"/>
        <v>1855.298489</v>
      </c>
      <c r="S305" s="132">
        <f t="shared" si="108"/>
        <v>0</v>
      </c>
      <c r="T305" s="128">
        <v>0</v>
      </c>
      <c r="U305" s="128">
        <v>0</v>
      </c>
      <c r="V305" s="128">
        <v>0</v>
      </c>
      <c r="W305" s="132"/>
      <c r="X305" s="134">
        <v>176.860177</v>
      </c>
      <c r="Y305" s="134">
        <v>0</v>
      </c>
      <c r="Z305" s="129">
        <f t="shared" si="109"/>
        <v>0</v>
      </c>
      <c r="AA305" s="132">
        <f t="shared" si="110"/>
        <v>0</v>
      </c>
      <c r="AB305" s="134">
        <v>0</v>
      </c>
      <c r="AC305" s="134">
        <v>0</v>
      </c>
      <c r="AD305" s="128">
        <v>0</v>
      </c>
      <c r="AE305" s="128">
        <v>0</v>
      </c>
      <c r="AF305" s="128">
        <v>0</v>
      </c>
      <c r="AG305" s="128">
        <v>2513.02289</v>
      </c>
      <c r="AH305" s="132">
        <f t="shared" si="111"/>
        <v>1997.047317</v>
      </c>
      <c r="AI305" s="128">
        <v>0</v>
      </c>
      <c r="AJ305" s="134">
        <v>0</v>
      </c>
      <c r="AK305" s="134">
        <v>1997.047317</v>
      </c>
      <c r="AL305" s="129">
        <f t="shared" si="112"/>
        <v>415.66</v>
      </c>
      <c r="AM305" s="129">
        <f t="shared" si="113"/>
        <v>0</v>
      </c>
      <c r="AN305" s="129">
        <f t="shared" si="114"/>
        <v>0</v>
      </c>
      <c r="AO305" s="129">
        <f t="shared" si="115"/>
        <v>0</v>
      </c>
      <c r="AP305" s="129">
        <f t="shared" si="116"/>
        <v>0</v>
      </c>
      <c r="AQ305" s="129">
        <f t="shared" si="117"/>
        <v>0</v>
      </c>
      <c r="AR305" s="129">
        <f t="shared" si="118"/>
        <v>0</v>
      </c>
      <c r="AS305" s="129">
        <f t="shared" si="119"/>
        <v>1.10842666666667</v>
      </c>
      <c r="AT305" s="132">
        <v>0</v>
      </c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32"/>
      <c r="BK305" s="132" t="s">
        <v>102</v>
      </c>
    </row>
    <row r="306" ht="22.5" customHeight="1" spans="1:63">
      <c r="A306" s="126">
        <v>301</v>
      </c>
      <c r="B306" s="127" t="s">
        <v>578</v>
      </c>
      <c r="C306" s="127" t="s">
        <v>531</v>
      </c>
      <c r="D306" s="127" t="s">
        <v>163</v>
      </c>
      <c r="E306" s="134">
        <v>192.31</v>
      </c>
      <c r="F306" s="129">
        <f t="shared" si="100"/>
        <v>12.0853554729343</v>
      </c>
      <c r="G306" s="129">
        <f t="shared" si="101"/>
        <v>2324.134711</v>
      </c>
      <c r="H306" s="130">
        <v>4</v>
      </c>
      <c r="I306" s="130"/>
      <c r="J306" s="131" t="s">
        <v>256</v>
      </c>
      <c r="K306" s="129">
        <f t="shared" si="102"/>
        <v>1294.063115</v>
      </c>
      <c r="L306" s="129">
        <f t="shared" si="103"/>
        <v>1294.063115</v>
      </c>
      <c r="M306" s="128">
        <v>0</v>
      </c>
      <c r="N306" s="129">
        <f t="shared" si="104"/>
        <v>384.62</v>
      </c>
      <c r="O306" s="128">
        <v>974.125086</v>
      </c>
      <c r="P306" s="129">
        <f t="shared" si="105"/>
        <v>0</v>
      </c>
      <c r="Q306" s="129">
        <f t="shared" si="106"/>
        <v>974.125086</v>
      </c>
      <c r="R306" s="129">
        <f t="shared" si="107"/>
        <v>1294.063115</v>
      </c>
      <c r="S306" s="132">
        <f t="shared" si="108"/>
        <v>0</v>
      </c>
      <c r="T306" s="128">
        <v>0</v>
      </c>
      <c r="U306" s="128">
        <v>0</v>
      </c>
      <c r="V306" s="128">
        <v>0</v>
      </c>
      <c r="W306" s="132"/>
      <c r="X306" s="134">
        <v>319.938029</v>
      </c>
      <c r="Y306" s="134">
        <v>0</v>
      </c>
      <c r="Z306" s="129">
        <f t="shared" si="109"/>
        <v>0</v>
      </c>
      <c r="AA306" s="132">
        <f t="shared" si="110"/>
        <v>0</v>
      </c>
      <c r="AB306" s="134">
        <v>0</v>
      </c>
      <c r="AC306" s="134">
        <v>0</v>
      </c>
      <c r="AD306" s="128">
        <v>0</v>
      </c>
      <c r="AE306" s="128">
        <v>0</v>
      </c>
      <c r="AF306" s="128">
        <v>0</v>
      </c>
      <c r="AG306" s="128">
        <v>0</v>
      </c>
      <c r="AH306" s="132">
        <f t="shared" si="111"/>
        <v>1030.071596</v>
      </c>
      <c r="AI306" s="128">
        <v>0</v>
      </c>
      <c r="AJ306" s="134">
        <v>0</v>
      </c>
      <c r="AK306" s="134">
        <v>1030.071596</v>
      </c>
      <c r="AL306" s="129">
        <f t="shared" si="112"/>
        <v>192.31</v>
      </c>
      <c r="AM306" s="129">
        <f t="shared" si="113"/>
        <v>0</v>
      </c>
      <c r="AN306" s="129">
        <f t="shared" si="114"/>
        <v>0</v>
      </c>
      <c r="AO306" s="129">
        <f t="shared" si="115"/>
        <v>0</v>
      </c>
      <c r="AP306" s="129">
        <f t="shared" si="116"/>
        <v>0</v>
      </c>
      <c r="AQ306" s="129">
        <f t="shared" si="117"/>
        <v>0</v>
      </c>
      <c r="AR306" s="129">
        <f t="shared" si="118"/>
        <v>0</v>
      </c>
      <c r="AS306" s="129">
        <f t="shared" si="119"/>
        <v>0.512826666666667</v>
      </c>
      <c r="AT306" s="132">
        <v>0</v>
      </c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32"/>
      <c r="BK306" s="132" t="s">
        <v>102</v>
      </c>
    </row>
    <row r="307" ht="22.5" customHeight="1" spans="1:63">
      <c r="A307" s="126">
        <v>302</v>
      </c>
      <c r="B307" s="127" t="s">
        <v>579</v>
      </c>
      <c r="C307" s="127" t="s">
        <v>265</v>
      </c>
      <c r="D307" s="127" t="s">
        <v>580</v>
      </c>
      <c r="E307" s="134">
        <v>43.12</v>
      </c>
      <c r="F307" s="129">
        <f t="shared" si="100"/>
        <v>11.6593773886827</v>
      </c>
      <c r="G307" s="129">
        <f t="shared" si="101"/>
        <v>502.752353</v>
      </c>
      <c r="H307" s="130">
        <v>4</v>
      </c>
      <c r="I307" s="130"/>
      <c r="J307" s="131" t="s">
        <v>256</v>
      </c>
      <c r="K307" s="129">
        <f t="shared" si="102"/>
        <v>502.752353</v>
      </c>
      <c r="L307" s="129">
        <f t="shared" si="103"/>
        <v>502.752353</v>
      </c>
      <c r="M307" s="128">
        <v>0</v>
      </c>
      <c r="N307" s="129">
        <f t="shared" si="104"/>
        <v>86.24</v>
      </c>
      <c r="O307" s="128">
        <v>121.549881</v>
      </c>
      <c r="P307" s="129">
        <f t="shared" si="105"/>
        <v>0</v>
      </c>
      <c r="Q307" s="129">
        <f t="shared" si="106"/>
        <v>121.549881</v>
      </c>
      <c r="R307" s="129">
        <f t="shared" si="107"/>
        <v>502.752353</v>
      </c>
      <c r="S307" s="132">
        <f t="shared" si="108"/>
        <v>0</v>
      </c>
      <c r="T307" s="128">
        <v>0</v>
      </c>
      <c r="U307" s="128">
        <v>0</v>
      </c>
      <c r="V307" s="128">
        <v>0</v>
      </c>
      <c r="W307" s="132"/>
      <c r="X307" s="134">
        <v>381.202472</v>
      </c>
      <c r="Y307" s="134">
        <v>0</v>
      </c>
      <c r="Z307" s="129">
        <f t="shared" si="109"/>
        <v>0</v>
      </c>
      <c r="AA307" s="132">
        <f t="shared" si="110"/>
        <v>0</v>
      </c>
      <c r="AB307" s="134">
        <v>0</v>
      </c>
      <c r="AC307" s="134">
        <v>0</v>
      </c>
      <c r="AD307" s="128">
        <v>0</v>
      </c>
      <c r="AE307" s="128">
        <v>0</v>
      </c>
      <c r="AF307" s="128">
        <v>0</v>
      </c>
      <c r="AG307" s="128">
        <v>0</v>
      </c>
      <c r="AH307" s="132">
        <f t="shared" si="111"/>
        <v>0</v>
      </c>
      <c r="AI307" s="128">
        <v>0</v>
      </c>
      <c r="AJ307" s="134">
        <v>0</v>
      </c>
      <c r="AK307" s="134">
        <v>0</v>
      </c>
      <c r="AL307" s="129">
        <f t="shared" si="112"/>
        <v>43.12</v>
      </c>
      <c r="AM307" s="129">
        <f t="shared" si="113"/>
        <v>0</v>
      </c>
      <c r="AN307" s="129">
        <f t="shared" si="114"/>
        <v>0</v>
      </c>
      <c r="AO307" s="129">
        <f t="shared" si="115"/>
        <v>0</v>
      </c>
      <c r="AP307" s="129">
        <f t="shared" si="116"/>
        <v>0</v>
      </c>
      <c r="AQ307" s="129">
        <f t="shared" si="117"/>
        <v>0</v>
      </c>
      <c r="AR307" s="129">
        <f t="shared" si="118"/>
        <v>0</v>
      </c>
      <c r="AS307" s="129">
        <f t="shared" si="119"/>
        <v>0.114986666666667</v>
      </c>
      <c r="AT307" s="132">
        <v>0</v>
      </c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32"/>
      <c r="BK307" s="132" t="s">
        <v>102</v>
      </c>
    </row>
    <row r="308" ht="22.5" customHeight="1" spans="1:63">
      <c r="A308" s="126">
        <v>303</v>
      </c>
      <c r="B308" s="127" t="s">
        <v>580</v>
      </c>
      <c r="C308" s="127" t="s">
        <v>265</v>
      </c>
      <c r="D308" s="127" t="s">
        <v>163</v>
      </c>
      <c r="E308" s="134">
        <v>86.2</v>
      </c>
      <c r="F308" s="129">
        <f t="shared" si="100"/>
        <v>6.45899542923434</v>
      </c>
      <c r="G308" s="129">
        <f t="shared" si="101"/>
        <v>556.765406</v>
      </c>
      <c r="H308" s="130">
        <v>4</v>
      </c>
      <c r="I308" s="130"/>
      <c r="J308" s="131" t="s">
        <v>256</v>
      </c>
      <c r="K308" s="129">
        <f t="shared" si="102"/>
        <v>556.765406</v>
      </c>
      <c r="L308" s="129">
        <f t="shared" si="103"/>
        <v>556.765406</v>
      </c>
      <c r="M308" s="128">
        <v>0</v>
      </c>
      <c r="N308" s="129">
        <f t="shared" si="104"/>
        <v>172.4</v>
      </c>
      <c r="O308" s="128">
        <v>230.847162</v>
      </c>
      <c r="P308" s="129">
        <f t="shared" si="105"/>
        <v>0</v>
      </c>
      <c r="Q308" s="129">
        <f t="shared" si="106"/>
        <v>230.847162</v>
      </c>
      <c r="R308" s="129">
        <f t="shared" si="107"/>
        <v>556.765406</v>
      </c>
      <c r="S308" s="132">
        <f t="shared" si="108"/>
        <v>0</v>
      </c>
      <c r="T308" s="128">
        <v>0</v>
      </c>
      <c r="U308" s="128">
        <v>0</v>
      </c>
      <c r="V308" s="128">
        <v>0</v>
      </c>
      <c r="W308" s="132"/>
      <c r="X308" s="134">
        <v>325.918244</v>
      </c>
      <c r="Y308" s="134">
        <v>0</v>
      </c>
      <c r="Z308" s="129">
        <f t="shared" si="109"/>
        <v>0</v>
      </c>
      <c r="AA308" s="132">
        <f t="shared" si="110"/>
        <v>0</v>
      </c>
      <c r="AB308" s="134">
        <v>0</v>
      </c>
      <c r="AC308" s="134">
        <v>0</v>
      </c>
      <c r="AD308" s="128">
        <v>0</v>
      </c>
      <c r="AE308" s="128">
        <v>0</v>
      </c>
      <c r="AF308" s="128">
        <v>0</v>
      </c>
      <c r="AG308" s="128">
        <v>0</v>
      </c>
      <c r="AH308" s="132">
        <f t="shared" si="111"/>
        <v>0</v>
      </c>
      <c r="AI308" s="128">
        <v>0</v>
      </c>
      <c r="AJ308" s="134">
        <v>0</v>
      </c>
      <c r="AK308" s="134">
        <v>0</v>
      </c>
      <c r="AL308" s="129">
        <f t="shared" si="112"/>
        <v>86.2</v>
      </c>
      <c r="AM308" s="129">
        <f t="shared" si="113"/>
        <v>0</v>
      </c>
      <c r="AN308" s="129">
        <f t="shared" si="114"/>
        <v>0</v>
      </c>
      <c r="AO308" s="129">
        <f t="shared" si="115"/>
        <v>0</v>
      </c>
      <c r="AP308" s="129">
        <f t="shared" si="116"/>
        <v>0</v>
      </c>
      <c r="AQ308" s="129">
        <f t="shared" si="117"/>
        <v>0</v>
      </c>
      <c r="AR308" s="129">
        <f t="shared" si="118"/>
        <v>0</v>
      </c>
      <c r="AS308" s="129">
        <f t="shared" si="119"/>
        <v>0</v>
      </c>
      <c r="AT308" s="132">
        <v>0</v>
      </c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32"/>
      <c r="BK308" s="132" t="s">
        <v>102</v>
      </c>
    </row>
    <row r="309" ht="22.5" customHeight="1" spans="1:63">
      <c r="A309" s="126">
        <v>304</v>
      </c>
      <c r="B309" s="127" t="s">
        <v>581</v>
      </c>
      <c r="C309" s="127" t="s">
        <v>582</v>
      </c>
      <c r="D309" s="127" t="s">
        <v>578</v>
      </c>
      <c r="E309" s="134">
        <v>112.45</v>
      </c>
      <c r="F309" s="129">
        <f t="shared" si="100"/>
        <v>10.7348700222321</v>
      </c>
      <c r="G309" s="129">
        <f t="shared" si="101"/>
        <v>1207.136134</v>
      </c>
      <c r="H309" s="130">
        <v>4</v>
      </c>
      <c r="I309" s="130"/>
      <c r="J309" s="131" t="s">
        <v>256</v>
      </c>
      <c r="K309" s="129">
        <f t="shared" si="102"/>
        <v>1193.413621</v>
      </c>
      <c r="L309" s="129">
        <f t="shared" si="103"/>
        <v>1193.413621</v>
      </c>
      <c r="M309" s="128">
        <v>0</v>
      </c>
      <c r="N309" s="129">
        <f t="shared" si="104"/>
        <v>224.9</v>
      </c>
      <c r="O309" s="128">
        <v>429.319315</v>
      </c>
      <c r="P309" s="129">
        <f t="shared" si="105"/>
        <v>0</v>
      </c>
      <c r="Q309" s="129">
        <f t="shared" si="106"/>
        <v>429.319315</v>
      </c>
      <c r="R309" s="129">
        <f t="shared" si="107"/>
        <v>1193.413621</v>
      </c>
      <c r="S309" s="132">
        <f t="shared" si="108"/>
        <v>0</v>
      </c>
      <c r="T309" s="128">
        <v>0</v>
      </c>
      <c r="U309" s="128">
        <v>0</v>
      </c>
      <c r="V309" s="128">
        <v>0</v>
      </c>
      <c r="W309" s="132"/>
      <c r="X309" s="134">
        <v>764.094306</v>
      </c>
      <c r="Y309" s="134">
        <v>0</v>
      </c>
      <c r="Z309" s="129">
        <f t="shared" si="109"/>
        <v>0</v>
      </c>
      <c r="AA309" s="132">
        <f t="shared" si="110"/>
        <v>0</v>
      </c>
      <c r="AB309" s="134">
        <v>0</v>
      </c>
      <c r="AC309" s="134">
        <v>0</v>
      </c>
      <c r="AD309" s="128">
        <v>0</v>
      </c>
      <c r="AE309" s="128">
        <v>0</v>
      </c>
      <c r="AF309" s="128">
        <v>0</v>
      </c>
      <c r="AG309" s="128">
        <v>0</v>
      </c>
      <c r="AH309" s="132">
        <f t="shared" si="111"/>
        <v>13.722513</v>
      </c>
      <c r="AI309" s="128">
        <v>0</v>
      </c>
      <c r="AJ309" s="134">
        <v>0</v>
      </c>
      <c r="AK309" s="134">
        <v>13.722513</v>
      </c>
      <c r="AL309" s="129">
        <f t="shared" si="112"/>
        <v>112.45</v>
      </c>
      <c r="AM309" s="129">
        <f t="shared" si="113"/>
        <v>0</v>
      </c>
      <c r="AN309" s="129">
        <f t="shared" si="114"/>
        <v>0</v>
      </c>
      <c r="AO309" s="129">
        <f t="shared" si="115"/>
        <v>0</v>
      </c>
      <c r="AP309" s="129">
        <f t="shared" si="116"/>
        <v>0</v>
      </c>
      <c r="AQ309" s="129">
        <f t="shared" si="117"/>
        <v>0</v>
      </c>
      <c r="AR309" s="129">
        <f t="shared" si="118"/>
        <v>0</v>
      </c>
      <c r="AS309" s="129">
        <f t="shared" si="119"/>
        <v>0.299866666666667</v>
      </c>
      <c r="AT309" s="132">
        <v>0</v>
      </c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32"/>
      <c r="BK309" s="132" t="s">
        <v>102</v>
      </c>
    </row>
    <row r="310" ht="22.5" customHeight="1" spans="1:63">
      <c r="A310" s="126">
        <v>305</v>
      </c>
      <c r="B310" s="127" t="s">
        <v>582</v>
      </c>
      <c r="C310" s="127" t="s">
        <v>163</v>
      </c>
      <c r="D310" s="127" t="s">
        <v>578</v>
      </c>
      <c r="E310" s="134">
        <v>267.19</v>
      </c>
      <c r="F310" s="129">
        <f t="shared" si="100"/>
        <v>5.81936844941802</v>
      </c>
      <c r="G310" s="129">
        <f t="shared" si="101"/>
        <v>1554.877056</v>
      </c>
      <c r="H310" s="130">
        <v>4</v>
      </c>
      <c r="I310" s="130"/>
      <c r="J310" s="131" t="s">
        <v>256</v>
      </c>
      <c r="K310" s="129">
        <f t="shared" si="102"/>
        <v>1554.877056</v>
      </c>
      <c r="L310" s="129">
        <f t="shared" si="103"/>
        <v>1554.877056</v>
      </c>
      <c r="M310" s="128">
        <v>0</v>
      </c>
      <c r="N310" s="129">
        <f t="shared" si="104"/>
        <v>534.38</v>
      </c>
      <c r="O310" s="128">
        <v>1257.762201</v>
      </c>
      <c r="P310" s="129">
        <f t="shared" si="105"/>
        <v>0</v>
      </c>
      <c r="Q310" s="129">
        <f t="shared" si="106"/>
        <v>1257.762201</v>
      </c>
      <c r="R310" s="129">
        <f t="shared" si="107"/>
        <v>1554.877056</v>
      </c>
      <c r="S310" s="132">
        <f t="shared" si="108"/>
        <v>0</v>
      </c>
      <c r="T310" s="128">
        <v>0</v>
      </c>
      <c r="U310" s="128">
        <v>0</v>
      </c>
      <c r="V310" s="128">
        <v>0</v>
      </c>
      <c r="W310" s="132"/>
      <c r="X310" s="134">
        <v>297.114855</v>
      </c>
      <c r="Y310" s="134">
        <v>0</v>
      </c>
      <c r="Z310" s="129">
        <f t="shared" si="109"/>
        <v>0</v>
      </c>
      <c r="AA310" s="132">
        <f t="shared" si="110"/>
        <v>0</v>
      </c>
      <c r="AB310" s="134">
        <v>0</v>
      </c>
      <c r="AC310" s="134">
        <v>0</v>
      </c>
      <c r="AD310" s="128">
        <v>0</v>
      </c>
      <c r="AE310" s="128">
        <v>0</v>
      </c>
      <c r="AF310" s="128">
        <v>0</v>
      </c>
      <c r="AG310" s="128">
        <v>0</v>
      </c>
      <c r="AH310" s="132">
        <f t="shared" si="111"/>
        <v>0</v>
      </c>
      <c r="AI310" s="128">
        <v>0</v>
      </c>
      <c r="AJ310" s="134">
        <v>0</v>
      </c>
      <c r="AK310" s="134">
        <v>0</v>
      </c>
      <c r="AL310" s="129">
        <f t="shared" si="112"/>
        <v>267.19</v>
      </c>
      <c r="AM310" s="129">
        <f t="shared" si="113"/>
        <v>0</v>
      </c>
      <c r="AN310" s="129">
        <f t="shared" si="114"/>
        <v>0</v>
      </c>
      <c r="AO310" s="129">
        <f t="shared" si="115"/>
        <v>0</v>
      </c>
      <c r="AP310" s="129">
        <f t="shared" si="116"/>
        <v>0</v>
      </c>
      <c r="AQ310" s="129">
        <f t="shared" si="117"/>
        <v>0</v>
      </c>
      <c r="AR310" s="129">
        <f t="shared" si="118"/>
        <v>0</v>
      </c>
      <c r="AS310" s="129">
        <f t="shared" si="119"/>
        <v>0</v>
      </c>
      <c r="AT310" s="132">
        <v>0</v>
      </c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/>
      <c r="BI310" s="129"/>
      <c r="BJ310" s="132"/>
      <c r="BK310" s="132" t="s">
        <v>102</v>
      </c>
    </row>
    <row r="311" ht="22.5" customHeight="1" spans="1:63">
      <c r="A311" s="126">
        <v>306</v>
      </c>
      <c r="B311" s="127" t="s">
        <v>583</v>
      </c>
      <c r="C311" s="127" t="s">
        <v>522</v>
      </c>
      <c r="D311" s="127" t="s">
        <v>582</v>
      </c>
      <c r="E311" s="134">
        <v>237.78</v>
      </c>
      <c r="F311" s="129">
        <f t="shared" si="100"/>
        <v>2.82050525696022</v>
      </c>
      <c r="G311" s="129">
        <f t="shared" si="101"/>
        <v>670.65974</v>
      </c>
      <c r="H311" s="130">
        <v>4</v>
      </c>
      <c r="I311" s="130"/>
      <c r="J311" s="131" t="s">
        <v>256</v>
      </c>
      <c r="K311" s="129">
        <f t="shared" si="102"/>
        <v>670.65974</v>
      </c>
      <c r="L311" s="129">
        <f t="shared" si="103"/>
        <v>670.65974</v>
      </c>
      <c r="M311" s="128">
        <v>0</v>
      </c>
      <c r="N311" s="129">
        <f t="shared" si="104"/>
        <v>475.56</v>
      </c>
      <c r="O311" s="128">
        <v>670.65974</v>
      </c>
      <c r="P311" s="129">
        <f t="shared" si="105"/>
        <v>0</v>
      </c>
      <c r="Q311" s="129">
        <f t="shared" si="106"/>
        <v>670.65974</v>
      </c>
      <c r="R311" s="129">
        <f t="shared" si="107"/>
        <v>670.65974</v>
      </c>
      <c r="S311" s="132">
        <f t="shared" si="108"/>
        <v>0</v>
      </c>
      <c r="T311" s="128">
        <v>0</v>
      </c>
      <c r="U311" s="128">
        <v>0</v>
      </c>
      <c r="V311" s="128">
        <v>0</v>
      </c>
      <c r="W311" s="132"/>
      <c r="X311" s="134">
        <v>0</v>
      </c>
      <c r="Y311" s="134">
        <v>0</v>
      </c>
      <c r="Z311" s="129">
        <f t="shared" si="109"/>
        <v>0</v>
      </c>
      <c r="AA311" s="132">
        <f t="shared" si="110"/>
        <v>0</v>
      </c>
      <c r="AB311" s="134">
        <v>0</v>
      </c>
      <c r="AC311" s="134">
        <v>0</v>
      </c>
      <c r="AD311" s="128">
        <v>0</v>
      </c>
      <c r="AE311" s="128">
        <v>0</v>
      </c>
      <c r="AF311" s="128">
        <v>0</v>
      </c>
      <c r="AG311" s="128">
        <v>0</v>
      </c>
      <c r="AH311" s="132">
        <f t="shared" si="111"/>
        <v>0</v>
      </c>
      <c r="AI311" s="128">
        <v>0</v>
      </c>
      <c r="AJ311" s="134">
        <v>0</v>
      </c>
      <c r="AK311" s="134">
        <v>0</v>
      </c>
      <c r="AL311" s="129">
        <f t="shared" si="112"/>
        <v>237.78</v>
      </c>
      <c r="AM311" s="129">
        <f t="shared" si="113"/>
        <v>0</v>
      </c>
      <c r="AN311" s="129">
        <f t="shared" si="114"/>
        <v>0</v>
      </c>
      <c r="AO311" s="129">
        <f t="shared" si="115"/>
        <v>0</v>
      </c>
      <c r="AP311" s="129">
        <f t="shared" si="116"/>
        <v>0</v>
      </c>
      <c r="AQ311" s="129">
        <f t="shared" si="117"/>
        <v>0</v>
      </c>
      <c r="AR311" s="129">
        <f t="shared" si="118"/>
        <v>0</v>
      </c>
      <c r="AS311" s="129">
        <f t="shared" si="119"/>
        <v>0</v>
      </c>
      <c r="AT311" s="132">
        <v>0</v>
      </c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  <c r="BE311" s="129"/>
      <c r="BF311" s="129"/>
      <c r="BG311" s="129"/>
      <c r="BH311" s="129"/>
      <c r="BI311" s="129"/>
      <c r="BJ311" s="132"/>
      <c r="BK311" s="132" t="s">
        <v>102</v>
      </c>
    </row>
    <row r="312" ht="22.5" customHeight="1" spans="1:63">
      <c r="A312" s="126">
        <v>307</v>
      </c>
      <c r="B312" s="127" t="s">
        <v>584</v>
      </c>
      <c r="C312" s="127" t="s">
        <v>582</v>
      </c>
      <c r="D312" s="127" t="s">
        <v>582</v>
      </c>
      <c r="E312" s="134">
        <v>87.94</v>
      </c>
      <c r="F312" s="129">
        <f t="shared" si="100"/>
        <v>5.45460667500569</v>
      </c>
      <c r="G312" s="129">
        <f t="shared" si="101"/>
        <v>479.678111</v>
      </c>
      <c r="H312" s="130">
        <v>4</v>
      </c>
      <c r="I312" s="130"/>
      <c r="J312" s="131" t="s">
        <v>256</v>
      </c>
      <c r="K312" s="129">
        <f t="shared" si="102"/>
        <v>479.678111</v>
      </c>
      <c r="L312" s="129">
        <f t="shared" si="103"/>
        <v>479.678111</v>
      </c>
      <c r="M312" s="128">
        <v>0</v>
      </c>
      <c r="N312" s="129">
        <f t="shared" si="104"/>
        <v>175.88</v>
      </c>
      <c r="O312" s="128">
        <v>479.678111</v>
      </c>
      <c r="P312" s="129">
        <f t="shared" si="105"/>
        <v>0</v>
      </c>
      <c r="Q312" s="129">
        <f t="shared" si="106"/>
        <v>479.678111</v>
      </c>
      <c r="R312" s="129">
        <f t="shared" si="107"/>
        <v>479.678111</v>
      </c>
      <c r="S312" s="132">
        <f t="shared" si="108"/>
        <v>0</v>
      </c>
      <c r="T312" s="128">
        <v>0</v>
      </c>
      <c r="U312" s="128">
        <v>0</v>
      </c>
      <c r="V312" s="128">
        <v>0</v>
      </c>
      <c r="W312" s="132"/>
      <c r="X312" s="134">
        <v>0</v>
      </c>
      <c r="Y312" s="134">
        <v>0</v>
      </c>
      <c r="Z312" s="129">
        <f t="shared" si="109"/>
        <v>0</v>
      </c>
      <c r="AA312" s="132">
        <f t="shared" si="110"/>
        <v>0</v>
      </c>
      <c r="AB312" s="134">
        <v>0</v>
      </c>
      <c r="AC312" s="134">
        <v>0</v>
      </c>
      <c r="AD312" s="128">
        <v>0</v>
      </c>
      <c r="AE312" s="128">
        <v>0</v>
      </c>
      <c r="AF312" s="128">
        <v>0</v>
      </c>
      <c r="AG312" s="128">
        <v>0</v>
      </c>
      <c r="AH312" s="132">
        <f t="shared" si="111"/>
        <v>0</v>
      </c>
      <c r="AI312" s="128">
        <v>0</v>
      </c>
      <c r="AJ312" s="134">
        <v>0</v>
      </c>
      <c r="AK312" s="134">
        <v>0</v>
      </c>
      <c r="AL312" s="129">
        <f t="shared" si="112"/>
        <v>87.94</v>
      </c>
      <c r="AM312" s="129">
        <f t="shared" si="113"/>
        <v>0</v>
      </c>
      <c r="AN312" s="129">
        <f t="shared" si="114"/>
        <v>0</v>
      </c>
      <c r="AO312" s="129">
        <f t="shared" si="115"/>
        <v>0</v>
      </c>
      <c r="AP312" s="129">
        <f t="shared" si="116"/>
        <v>0</v>
      </c>
      <c r="AQ312" s="129">
        <f t="shared" si="117"/>
        <v>0</v>
      </c>
      <c r="AR312" s="129">
        <f t="shared" si="118"/>
        <v>0</v>
      </c>
      <c r="AS312" s="129">
        <f t="shared" si="119"/>
        <v>0</v>
      </c>
      <c r="AT312" s="132">
        <v>0</v>
      </c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32"/>
      <c r="BK312" s="132" t="s">
        <v>102</v>
      </c>
    </row>
    <row r="313" ht="22.5" customHeight="1" spans="1:63">
      <c r="A313" s="126">
        <v>308</v>
      </c>
      <c r="B313" s="127" t="s">
        <v>585</v>
      </c>
      <c r="C313" s="127" t="s">
        <v>265</v>
      </c>
      <c r="D313" s="127" t="s">
        <v>582</v>
      </c>
      <c r="E313" s="134">
        <v>60.07</v>
      </c>
      <c r="F313" s="129">
        <f t="shared" si="100"/>
        <v>7.04337957383053</v>
      </c>
      <c r="G313" s="129">
        <f t="shared" si="101"/>
        <v>423.095811</v>
      </c>
      <c r="H313" s="130">
        <v>4</v>
      </c>
      <c r="I313" s="130"/>
      <c r="J313" s="131" t="s">
        <v>256</v>
      </c>
      <c r="K313" s="129">
        <f t="shared" si="102"/>
        <v>423.095811</v>
      </c>
      <c r="L313" s="129">
        <f t="shared" si="103"/>
        <v>423.095811</v>
      </c>
      <c r="M313" s="128">
        <v>0</v>
      </c>
      <c r="N313" s="129">
        <f t="shared" si="104"/>
        <v>120.14</v>
      </c>
      <c r="O313" s="128">
        <v>423.095811</v>
      </c>
      <c r="P313" s="129">
        <f t="shared" si="105"/>
        <v>0</v>
      </c>
      <c r="Q313" s="129">
        <f t="shared" si="106"/>
        <v>423.095811</v>
      </c>
      <c r="R313" s="129">
        <f t="shared" si="107"/>
        <v>423.095811</v>
      </c>
      <c r="S313" s="132">
        <f t="shared" si="108"/>
        <v>0</v>
      </c>
      <c r="T313" s="128">
        <v>0</v>
      </c>
      <c r="U313" s="128">
        <v>0</v>
      </c>
      <c r="V313" s="128">
        <v>0</v>
      </c>
      <c r="W313" s="132"/>
      <c r="X313" s="134">
        <v>0</v>
      </c>
      <c r="Y313" s="134">
        <v>0</v>
      </c>
      <c r="Z313" s="129">
        <f t="shared" si="109"/>
        <v>0</v>
      </c>
      <c r="AA313" s="132">
        <f t="shared" si="110"/>
        <v>0</v>
      </c>
      <c r="AB313" s="134">
        <v>0</v>
      </c>
      <c r="AC313" s="134">
        <v>0</v>
      </c>
      <c r="AD313" s="128">
        <v>0</v>
      </c>
      <c r="AE313" s="128">
        <v>0</v>
      </c>
      <c r="AF313" s="128">
        <v>0</v>
      </c>
      <c r="AG313" s="128">
        <v>0</v>
      </c>
      <c r="AH313" s="132">
        <f t="shared" si="111"/>
        <v>0</v>
      </c>
      <c r="AI313" s="128">
        <v>0</v>
      </c>
      <c r="AJ313" s="134">
        <v>0</v>
      </c>
      <c r="AK313" s="134">
        <v>0</v>
      </c>
      <c r="AL313" s="129">
        <f t="shared" si="112"/>
        <v>60.07</v>
      </c>
      <c r="AM313" s="129">
        <f t="shared" si="113"/>
        <v>0</v>
      </c>
      <c r="AN313" s="129">
        <f t="shared" si="114"/>
        <v>0</v>
      </c>
      <c r="AO313" s="129">
        <f t="shared" si="115"/>
        <v>0</v>
      </c>
      <c r="AP313" s="129">
        <f t="shared" si="116"/>
        <v>0</v>
      </c>
      <c r="AQ313" s="129">
        <f t="shared" si="117"/>
        <v>0</v>
      </c>
      <c r="AR313" s="129">
        <f t="shared" si="118"/>
        <v>0</v>
      </c>
      <c r="AS313" s="129">
        <f t="shared" si="119"/>
        <v>0.160186666666667</v>
      </c>
      <c r="AT313" s="132">
        <v>0</v>
      </c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32"/>
      <c r="BK313" s="132" t="s">
        <v>102</v>
      </c>
    </row>
    <row r="314" ht="22.5" customHeight="1" spans="1:63">
      <c r="A314" s="126">
        <v>309</v>
      </c>
      <c r="B314" s="127" t="s">
        <v>586</v>
      </c>
      <c r="C314" s="127" t="s">
        <v>554</v>
      </c>
      <c r="D314" s="127" t="s">
        <v>300</v>
      </c>
      <c r="E314" s="134">
        <v>500.27</v>
      </c>
      <c r="F314" s="129">
        <f t="shared" si="100"/>
        <v>5.31648870210087</v>
      </c>
      <c r="G314" s="129">
        <f t="shared" si="101"/>
        <v>2659.679803</v>
      </c>
      <c r="H314" s="130">
        <v>4</v>
      </c>
      <c r="I314" s="130"/>
      <c r="J314" s="131" t="s">
        <v>256</v>
      </c>
      <c r="K314" s="129">
        <f t="shared" si="102"/>
        <v>2238.20858</v>
      </c>
      <c r="L314" s="129">
        <f t="shared" si="103"/>
        <v>2238.20858</v>
      </c>
      <c r="M314" s="128">
        <v>0</v>
      </c>
      <c r="N314" s="129">
        <f t="shared" si="104"/>
        <v>1000.54</v>
      </c>
      <c r="O314" s="128">
        <v>1639.281004</v>
      </c>
      <c r="P314" s="129">
        <f t="shared" si="105"/>
        <v>0</v>
      </c>
      <c r="Q314" s="129">
        <f t="shared" si="106"/>
        <v>1639.281004</v>
      </c>
      <c r="R314" s="129">
        <f t="shared" si="107"/>
        <v>2238.20858</v>
      </c>
      <c r="S314" s="132">
        <f t="shared" si="108"/>
        <v>0</v>
      </c>
      <c r="T314" s="128">
        <v>0</v>
      </c>
      <c r="U314" s="128">
        <v>0</v>
      </c>
      <c r="V314" s="128">
        <v>0</v>
      </c>
      <c r="W314" s="132"/>
      <c r="X314" s="134">
        <v>598.927576</v>
      </c>
      <c r="Y314" s="134">
        <v>0</v>
      </c>
      <c r="Z314" s="129">
        <f t="shared" si="109"/>
        <v>0</v>
      </c>
      <c r="AA314" s="132">
        <f t="shared" si="110"/>
        <v>0</v>
      </c>
      <c r="AB314" s="134">
        <v>0</v>
      </c>
      <c r="AC314" s="134">
        <v>0</v>
      </c>
      <c r="AD314" s="128">
        <v>0</v>
      </c>
      <c r="AE314" s="128">
        <v>0</v>
      </c>
      <c r="AF314" s="128">
        <v>0</v>
      </c>
      <c r="AG314" s="128">
        <v>0</v>
      </c>
      <c r="AH314" s="132">
        <f t="shared" si="111"/>
        <v>421.471223</v>
      </c>
      <c r="AI314" s="128">
        <v>0</v>
      </c>
      <c r="AJ314" s="134">
        <v>0</v>
      </c>
      <c r="AK314" s="134">
        <v>421.471223</v>
      </c>
      <c r="AL314" s="129">
        <f t="shared" si="112"/>
        <v>500.27</v>
      </c>
      <c r="AM314" s="129">
        <f t="shared" si="113"/>
        <v>0</v>
      </c>
      <c r="AN314" s="129">
        <f t="shared" si="114"/>
        <v>0</v>
      </c>
      <c r="AO314" s="129">
        <f t="shared" si="115"/>
        <v>0</v>
      </c>
      <c r="AP314" s="129">
        <f t="shared" si="116"/>
        <v>0</v>
      </c>
      <c r="AQ314" s="129">
        <f t="shared" si="117"/>
        <v>0</v>
      </c>
      <c r="AR314" s="129">
        <f t="shared" si="118"/>
        <v>0</v>
      </c>
      <c r="AS314" s="129">
        <f t="shared" si="119"/>
        <v>0</v>
      </c>
      <c r="AT314" s="132">
        <v>0</v>
      </c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32"/>
      <c r="BK314" s="132" t="s">
        <v>102</v>
      </c>
    </row>
    <row r="315" ht="22.5" customHeight="1" spans="1:63">
      <c r="A315" s="126">
        <v>310</v>
      </c>
      <c r="B315" s="127" t="s">
        <v>555</v>
      </c>
      <c r="C315" s="127" t="s">
        <v>286</v>
      </c>
      <c r="D315" s="127" t="s">
        <v>586</v>
      </c>
      <c r="E315" s="134">
        <v>93.7</v>
      </c>
      <c r="F315" s="129">
        <f t="shared" si="100"/>
        <v>9.68829959445037</v>
      </c>
      <c r="G315" s="129">
        <f t="shared" si="101"/>
        <v>907.793672</v>
      </c>
      <c r="H315" s="130">
        <v>4</v>
      </c>
      <c r="I315" s="130"/>
      <c r="J315" s="131" t="s">
        <v>256</v>
      </c>
      <c r="K315" s="129">
        <f t="shared" si="102"/>
        <v>907.793672</v>
      </c>
      <c r="L315" s="129">
        <f t="shared" si="103"/>
        <v>907.793672</v>
      </c>
      <c r="M315" s="128">
        <v>0</v>
      </c>
      <c r="N315" s="129">
        <f t="shared" si="104"/>
        <v>187.4</v>
      </c>
      <c r="O315" s="128">
        <v>558.478225</v>
      </c>
      <c r="P315" s="129">
        <f t="shared" si="105"/>
        <v>0</v>
      </c>
      <c r="Q315" s="129">
        <f t="shared" si="106"/>
        <v>558.478225</v>
      </c>
      <c r="R315" s="129">
        <f t="shared" si="107"/>
        <v>907.793672</v>
      </c>
      <c r="S315" s="132">
        <f t="shared" si="108"/>
        <v>0</v>
      </c>
      <c r="T315" s="128">
        <v>0</v>
      </c>
      <c r="U315" s="128">
        <v>0</v>
      </c>
      <c r="V315" s="128">
        <v>0</v>
      </c>
      <c r="W315" s="132"/>
      <c r="X315" s="134">
        <v>349.315447</v>
      </c>
      <c r="Y315" s="134">
        <v>0</v>
      </c>
      <c r="Z315" s="129">
        <f t="shared" si="109"/>
        <v>0</v>
      </c>
      <c r="AA315" s="132">
        <f t="shared" si="110"/>
        <v>0</v>
      </c>
      <c r="AB315" s="134">
        <v>0</v>
      </c>
      <c r="AC315" s="134">
        <v>0</v>
      </c>
      <c r="AD315" s="128">
        <v>0</v>
      </c>
      <c r="AE315" s="128">
        <v>0</v>
      </c>
      <c r="AF315" s="128">
        <v>0</v>
      </c>
      <c r="AG315" s="128">
        <v>0</v>
      </c>
      <c r="AH315" s="132">
        <f t="shared" si="111"/>
        <v>0</v>
      </c>
      <c r="AI315" s="128">
        <v>0</v>
      </c>
      <c r="AJ315" s="134">
        <v>0</v>
      </c>
      <c r="AK315" s="134">
        <v>0</v>
      </c>
      <c r="AL315" s="129">
        <f t="shared" si="112"/>
        <v>93.7</v>
      </c>
      <c r="AM315" s="129">
        <f t="shared" si="113"/>
        <v>0</v>
      </c>
      <c r="AN315" s="129">
        <f t="shared" si="114"/>
        <v>0</v>
      </c>
      <c r="AO315" s="129">
        <f t="shared" si="115"/>
        <v>0</v>
      </c>
      <c r="AP315" s="129">
        <f t="shared" si="116"/>
        <v>0</v>
      </c>
      <c r="AQ315" s="129">
        <f t="shared" si="117"/>
        <v>0</v>
      </c>
      <c r="AR315" s="129">
        <f t="shared" si="118"/>
        <v>0</v>
      </c>
      <c r="AS315" s="129">
        <f t="shared" si="119"/>
        <v>0.249866666666667</v>
      </c>
      <c r="AT315" s="132">
        <v>0</v>
      </c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  <c r="BJ315" s="132"/>
      <c r="BK315" s="132" t="s">
        <v>102</v>
      </c>
    </row>
    <row r="316" ht="22.5" customHeight="1" spans="1:63">
      <c r="A316" s="126">
        <v>311</v>
      </c>
      <c r="B316" s="127" t="s">
        <v>555</v>
      </c>
      <c r="C316" s="127" t="s">
        <v>586</v>
      </c>
      <c r="D316" s="127" t="s">
        <v>163</v>
      </c>
      <c r="E316" s="134">
        <v>197.27</v>
      </c>
      <c r="F316" s="129">
        <f t="shared" si="100"/>
        <v>15.8219532113347</v>
      </c>
      <c r="G316" s="129">
        <f t="shared" si="101"/>
        <v>3121.19671</v>
      </c>
      <c r="H316" s="130">
        <v>4</v>
      </c>
      <c r="I316" s="130"/>
      <c r="J316" s="131" t="s">
        <v>256</v>
      </c>
      <c r="K316" s="129">
        <f t="shared" si="102"/>
        <v>1063.741373</v>
      </c>
      <c r="L316" s="129">
        <f t="shared" si="103"/>
        <v>1063.741373</v>
      </c>
      <c r="M316" s="128">
        <v>0</v>
      </c>
      <c r="N316" s="129">
        <f t="shared" si="104"/>
        <v>394.54</v>
      </c>
      <c r="O316" s="128">
        <v>778.409977</v>
      </c>
      <c r="P316" s="129">
        <f t="shared" si="105"/>
        <v>0</v>
      </c>
      <c r="Q316" s="129">
        <f t="shared" si="106"/>
        <v>778.409977</v>
      </c>
      <c r="R316" s="129">
        <f t="shared" si="107"/>
        <v>1063.741373</v>
      </c>
      <c r="S316" s="132">
        <f t="shared" si="108"/>
        <v>0</v>
      </c>
      <c r="T316" s="128">
        <v>0</v>
      </c>
      <c r="U316" s="128">
        <v>0</v>
      </c>
      <c r="V316" s="128">
        <v>0</v>
      </c>
      <c r="W316" s="132"/>
      <c r="X316" s="134">
        <v>285.331396</v>
      </c>
      <c r="Y316" s="134">
        <v>0</v>
      </c>
      <c r="Z316" s="129">
        <f t="shared" si="109"/>
        <v>0</v>
      </c>
      <c r="AA316" s="132">
        <f t="shared" si="110"/>
        <v>0</v>
      </c>
      <c r="AB316" s="134">
        <v>0</v>
      </c>
      <c r="AC316" s="134">
        <v>0</v>
      </c>
      <c r="AD316" s="128">
        <v>0</v>
      </c>
      <c r="AE316" s="128">
        <v>0</v>
      </c>
      <c r="AF316" s="128">
        <v>0</v>
      </c>
      <c r="AG316" s="128">
        <v>148.102254</v>
      </c>
      <c r="AH316" s="132">
        <f t="shared" si="111"/>
        <v>1909.353083</v>
      </c>
      <c r="AI316" s="128">
        <v>0</v>
      </c>
      <c r="AJ316" s="134">
        <v>0</v>
      </c>
      <c r="AK316" s="134">
        <v>1909.353083</v>
      </c>
      <c r="AL316" s="129">
        <f t="shared" si="112"/>
        <v>197.27</v>
      </c>
      <c r="AM316" s="129">
        <f t="shared" si="113"/>
        <v>0</v>
      </c>
      <c r="AN316" s="129">
        <f t="shared" si="114"/>
        <v>0</v>
      </c>
      <c r="AO316" s="129">
        <f t="shared" si="115"/>
        <v>0</v>
      </c>
      <c r="AP316" s="129">
        <f t="shared" si="116"/>
        <v>0</v>
      </c>
      <c r="AQ316" s="129">
        <f t="shared" si="117"/>
        <v>0</v>
      </c>
      <c r="AR316" s="129">
        <f t="shared" si="118"/>
        <v>0</v>
      </c>
      <c r="AS316" s="129">
        <f t="shared" si="119"/>
        <v>0.526053333333333</v>
      </c>
      <c r="AT316" s="132">
        <v>0</v>
      </c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32"/>
      <c r="BK316" s="132" t="s">
        <v>102</v>
      </c>
    </row>
    <row r="317" ht="22.5" customHeight="1" spans="1:63">
      <c r="A317" s="126">
        <v>312</v>
      </c>
      <c r="B317" s="127" t="s">
        <v>587</v>
      </c>
      <c r="C317" s="127" t="s">
        <v>507</v>
      </c>
      <c r="D317" s="127" t="s">
        <v>163</v>
      </c>
      <c r="E317" s="134">
        <v>78.14</v>
      </c>
      <c r="F317" s="129">
        <f t="shared" si="100"/>
        <v>9.22251214486819</v>
      </c>
      <c r="G317" s="129">
        <f t="shared" si="101"/>
        <v>720.647099</v>
      </c>
      <c r="H317" s="130">
        <v>4</v>
      </c>
      <c r="I317" s="130"/>
      <c r="J317" s="131" t="s">
        <v>256</v>
      </c>
      <c r="K317" s="129">
        <f t="shared" si="102"/>
        <v>365.153306</v>
      </c>
      <c r="L317" s="129">
        <f t="shared" si="103"/>
        <v>365.153306</v>
      </c>
      <c r="M317" s="128">
        <v>0</v>
      </c>
      <c r="N317" s="129">
        <f t="shared" si="104"/>
        <v>156.28</v>
      </c>
      <c r="O317" s="128">
        <v>365.153306</v>
      </c>
      <c r="P317" s="129">
        <f t="shared" si="105"/>
        <v>0</v>
      </c>
      <c r="Q317" s="129">
        <f t="shared" si="106"/>
        <v>365.153306</v>
      </c>
      <c r="R317" s="129">
        <f t="shared" si="107"/>
        <v>365.153306</v>
      </c>
      <c r="S317" s="132">
        <f t="shared" si="108"/>
        <v>0</v>
      </c>
      <c r="T317" s="128">
        <v>0</v>
      </c>
      <c r="U317" s="128">
        <v>0</v>
      </c>
      <c r="V317" s="128">
        <v>0</v>
      </c>
      <c r="W317" s="132"/>
      <c r="X317" s="134">
        <v>0</v>
      </c>
      <c r="Y317" s="134">
        <v>0</v>
      </c>
      <c r="Z317" s="129">
        <f t="shared" si="109"/>
        <v>0</v>
      </c>
      <c r="AA317" s="132">
        <f t="shared" si="110"/>
        <v>0</v>
      </c>
      <c r="AB317" s="134">
        <v>0</v>
      </c>
      <c r="AC317" s="134">
        <v>0</v>
      </c>
      <c r="AD317" s="128">
        <v>0</v>
      </c>
      <c r="AE317" s="128">
        <v>0</v>
      </c>
      <c r="AF317" s="128">
        <v>0</v>
      </c>
      <c r="AG317" s="128">
        <v>0</v>
      </c>
      <c r="AH317" s="132">
        <f t="shared" si="111"/>
        <v>355.493793</v>
      </c>
      <c r="AI317" s="128">
        <v>0</v>
      </c>
      <c r="AJ317" s="134">
        <v>0</v>
      </c>
      <c r="AK317" s="134">
        <v>355.493793</v>
      </c>
      <c r="AL317" s="129">
        <f t="shared" si="112"/>
        <v>78.14</v>
      </c>
      <c r="AM317" s="129">
        <f t="shared" si="113"/>
        <v>0</v>
      </c>
      <c r="AN317" s="129">
        <f t="shared" si="114"/>
        <v>0</v>
      </c>
      <c r="AO317" s="129">
        <f t="shared" si="115"/>
        <v>0</v>
      </c>
      <c r="AP317" s="129">
        <f t="shared" si="116"/>
        <v>0</v>
      </c>
      <c r="AQ317" s="129">
        <f t="shared" si="117"/>
        <v>0</v>
      </c>
      <c r="AR317" s="129">
        <f t="shared" si="118"/>
        <v>0</v>
      </c>
      <c r="AS317" s="129">
        <f t="shared" si="119"/>
        <v>0.208373333333333</v>
      </c>
      <c r="AT317" s="132">
        <v>0</v>
      </c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32"/>
      <c r="BK317" s="132" t="s">
        <v>102</v>
      </c>
    </row>
    <row r="318" ht="22.5" customHeight="1" spans="1:63">
      <c r="A318" s="126">
        <v>313</v>
      </c>
      <c r="B318" s="127" t="s">
        <v>588</v>
      </c>
      <c r="C318" s="127" t="s">
        <v>507</v>
      </c>
      <c r="D318" s="127" t="s">
        <v>163</v>
      </c>
      <c r="E318" s="134">
        <v>83.82</v>
      </c>
      <c r="F318" s="129">
        <f t="shared" si="100"/>
        <v>8.00705651395848</v>
      </c>
      <c r="G318" s="129">
        <f t="shared" si="101"/>
        <v>671.151477</v>
      </c>
      <c r="H318" s="130">
        <v>4</v>
      </c>
      <c r="I318" s="130"/>
      <c r="J318" s="131" t="s">
        <v>256</v>
      </c>
      <c r="K318" s="129">
        <f t="shared" si="102"/>
        <v>425.557498</v>
      </c>
      <c r="L318" s="129">
        <f t="shared" si="103"/>
        <v>425.557498</v>
      </c>
      <c r="M318" s="128">
        <v>0</v>
      </c>
      <c r="N318" s="129">
        <f t="shared" si="104"/>
        <v>167.64</v>
      </c>
      <c r="O318" s="128">
        <v>425.557498</v>
      </c>
      <c r="P318" s="129">
        <f t="shared" si="105"/>
        <v>0</v>
      </c>
      <c r="Q318" s="129">
        <f t="shared" si="106"/>
        <v>425.557498</v>
      </c>
      <c r="R318" s="129">
        <f t="shared" si="107"/>
        <v>425.557498</v>
      </c>
      <c r="S318" s="132">
        <f t="shared" si="108"/>
        <v>0</v>
      </c>
      <c r="T318" s="128">
        <v>0</v>
      </c>
      <c r="U318" s="128">
        <v>0</v>
      </c>
      <c r="V318" s="128">
        <v>0</v>
      </c>
      <c r="W318" s="132"/>
      <c r="X318" s="134">
        <v>0</v>
      </c>
      <c r="Y318" s="134">
        <v>0</v>
      </c>
      <c r="Z318" s="129">
        <f t="shared" si="109"/>
        <v>0</v>
      </c>
      <c r="AA318" s="132">
        <f t="shared" si="110"/>
        <v>0</v>
      </c>
      <c r="AB318" s="134">
        <v>0</v>
      </c>
      <c r="AC318" s="134">
        <v>0</v>
      </c>
      <c r="AD318" s="128">
        <v>0</v>
      </c>
      <c r="AE318" s="128">
        <v>0</v>
      </c>
      <c r="AF318" s="128">
        <v>0</v>
      </c>
      <c r="AG318" s="128">
        <v>0</v>
      </c>
      <c r="AH318" s="132">
        <f t="shared" si="111"/>
        <v>245.593979</v>
      </c>
      <c r="AI318" s="128">
        <v>0</v>
      </c>
      <c r="AJ318" s="134">
        <v>0</v>
      </c>
      <c r="AK318" s="134">
        <v>245.593979</v>
      </c>
      <c r="AL318" s="129">
        <f t="shared" si="112"/>
        <v>83.82</v>
      </c>
      <c r="AM318" s="129">
        <f t="shared" si="113"/>
        <v>0</v>
      </c>
      <c r="AN318" s="129">
        <f t="shared" si="114"/>
        <v>0</v>
      </c>
      <c r="AO318" s="129">
        <f t="shared" si="115"/>
        <v>0</v>
      </c>
      <c r="AP318" s="129">
        <f t="shared" si="116"/>
        <v>0</v>
      </c>
      <c r="AQ318" s="129">
        <f t="shared" si="117"/>
        <v>0</v>
      </c>
      <c r="AR318" s="129">
        <f t="shared" si="118"/>
        <v>0</v>
      </c>
      <c r="AS318" s="129">
        <f t="shared" si="119"/>
        <v>0.22352</v>
      </c>
      <c r="AT318" s="132">
        <v>0</v>
      </c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32"/>
      <c r="BK318" s="132" t="s">
        <v>102</v>
      </c>
    </row>
    <row r="319" ht="22.5" customHeight="1" spans="1:63">
      <c r="A319" s="126">
        <v>314</v>
      </c>
      <c r="B319" s="127" t="s">
        <v>519</v>
      </c>
      <c r="C319" s="127" t="s">
        <v>586</v>
      </c>
      <c r="D319" s="127" t="s">
        <v>163</v>
      </c>
      <c r="E319" s="134">
        <v>285.94</v>
      </c>
      <c r="F319" s="129">
        <f t="shared" ref="F319:F358" si="120">G319/E319</f>
        <v>3.19563019514583</v>
      </c>
      <c r="G319" s="129">
        <f t="shared" ref="G319:G358" si="121">O319+U319+X319+Z319+AF319+AG319+AH319</f>
        <v>913.758498</v>
      </c>
      <c r="H319" s="130">
        <v>4</v>
      </c>
      <c r="I319" s="130"/>
      <c r="J319" s="131" t="s">
        <v>256</v>
      </c>
      <c r="K319" s="129">
        <f t="shared" ref="K319:K358" si="122">P319+Q319+U319+X319+Z319</f>
        <v>913.758498</v>
      </c>
      <c r="L319" s="129">
        <f t="shared" ref="L319:L358" si="123">Q319+T319+X319+Z319</f>
        <v>913.758498</v>
      </c>
      <c r="M319" s="128">
        <v>0</v>
      </c>
      <c r="N319" s="129">
        <f t="shared" ref="N319:N358" si="124">E319*IF(M319=4,4,IF(M319=6,6,2))</f>
        <v>571.88</v>
      </c>
      <c r="O319" s="128">
        <v>763.594586</v>
      </c>
      <c r="P319" s="129">
        <f t="shared" ref="P319:P358" si="125">N319*3*IF(H319=4,0,1)</f>
        <v>0</v>
      </c>
      <c r="Q319" s="129">
        <f t="shared" ref="Q319:Q358" si="126">O319*IF(H319=4,1,0)</f>
        <v>763.594586</v>
      </c>
      <c r="R319" s="129">
        <f t="shared" ref="R319:R358" si="127">Q319+T319+X319+Z319+AF319</f>
        <v>913.758498</v>
      </c>
      <c r="S319" s="132">
        <f t="shared" ref="S319:S358" si="128">V319*3</f>
        <v>0</v>
      </c>
      <c r="T319" s="128">
        <v>0</v>
      </c>
      <c r="U319" s="128">
        <v>0</v>
      </c>
      <c r="V319" s="128">
        <v>0</v>
      </c>
      <c r="W319" s="132"/>
      <c r="X319" s="134">
        <v>150.163912</v>
      </c>
      <c r="Y319" s="134">
        <v>0</v>
      </c>
      <c r="Z319" s="129">
        <f t="shared" ref="Z319:Z358" si="129">Y319*2</f>
        <v>0</v>
      </c>
      <c r="AA319" s="132">
        <f t="shared" ref="AA319:AA358" si="130">AB319+AC319+AD319+AE319</f>
        <v>0</v>
      </c>
      <c r="AB319" s="134">
        <v>0</v>
      </c>
      <c r="AC319" s="134">
        <v>0</v>
      </c>
      <c r="AD319" s="128">
        <v>0</v>
      </c>
      <c r="AE319" s="128">
        <v>0</v>
      </c>
      <c r="AF319" s="128">
        <v>0</v>
      </c>
      <c r="AG319" s="128">
        <v>0</v>
      </c>
      <c r="AH319" s="132">
        <f t="shared" ref="AH319:AH358" si="131">AI319+AJ319+AK319</f>
        <v>0</v>
      </c>
      <c r="AI319" s="128">
        <v>0</v>
      </c>
      <c r="AJ319" s="134">
        <v>0</v>
      </c>
      <c r="AK319" s="134">
        <v>0</v>
      </c>
      <c r="AL319" s="129">
        <f t="shared" ref="AL319:AL358" si="132">E319</f>
        <v>285.94</v>
      </c>
      <c r="AM319" s="129">
        <f t="shared" ref="AM319:AM358" si="133">N319*IF(H319=1,0,IF(H319=2,0,IF(H319=3,1,IF(H319=4,0))))/1000</f>
        <v>0</v>
      </c>
      <c r="AN319" s="129">
        <f t="shared" ref="AN319:AN358" si="134">AM319/60</f>
        <v>0</v>
      </c>
      <c r="AO319" s="129">
        <f t="shared" ref="AO319:AO358" si="135">N319*IF(H319=1,2,IF(H319=2,2,IF(H319=3,1,IF(H319=4,0))))/1000</f>
        <v>0</v>
      </c>
      <c r="AP319" s="129">
        <f t="shared" ref="AP319:AP358" si="136">AO319/32</f>
        <v>0</v>
      </c>
      <c r="AQ319" s="129">
        <f t="shared" ref="AQ319:AQ358" si="137">N319/1000/2*IF(H319=1,3,IF(H319=2,3,IF(H319=3,2,IF(H319=4,0))))</f>
        <v>0</v>
      </c>
      <c r="AR319" s="129">
        <f t="shared" ref="AR319:AR358" si="138">AQ319/48</f>
        <v>0</v>
      </c>
      <c r="AS319" s="129">
        <f t="shared" ref="AS319:AS358" si="139">(E319*V319/1000*2+AL319*2*2/1000*IF(F319&gt;7,1,0))*2/3</f>
        <v>0</v>
      </c>
      <c r="AT319" s="132">
        <v>0</v>
      </c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32"/>
      <c r="BK319" s="132" t="s">
        <v>102</v>
      </c>
    </row>
    <row r="320" ht="22.5" customHeight="1" spans="1:63">
      <c r="A320" s="126">
        <v>315</v>
      </c>
      <c r="B320" s="127" t="s">
        <v>589</v>
      </c>
      <c r="C320" s="127" t="s">
        <v>519</v>
      </c>
      <c r="D320" s="127" t="s">
        <v>168</v>
      </c>
      <c r="E320" s="134">
        <v>60.5</v>
      </c>
      <c r="F320" s="129">
        <f t="shared" si="120"/>
        <v>2.89685639669421</v>
      </c>
      <c r="G320" s="129">
        <f t="shared" si="121"/>
        <v>175.259812</v>
      </c>
      <c r="H320" s="130">
        <v>4</v>
      </c>
      <c r="I320" s="130"/>
      <c r="J320" s="131" t="s">
        <v>256</v>
      </c>
      <c r="K320" s="129">
        <f t="shared" si="122"/>
        <v>175.259812</v>
      </c>
      <c r="L320" s="129">
        <f t="shared" si="123"/>
        <v>175.259812</v>
      </c>
      <c r="M320" s="128">
        <v>0</v>
      </c>
      <c r="N320" s="129">
        <f t="shared" si="124"/>
        <v>121</v>
      </c>
      <c r="O320" s="128">
        <v>175.259812</v>
      </c>
      <c r="P320" s="129">
        <f t="shared" si="125"/>
        <v>0</v>
      </c>
      <c r="Q320" s="129">
        <f t="shared" si="126"/>
        <v>175.259812</v>
      </c>
      <c r="R320" s="129">
        <f t="shared" si="127"/>
        <v>175.259812</v>
      </c>
      <c r="S320" s="132">
        <f t="shared" si="128"/>
        <v>0</v>
      </c>
      <c r="T320" s="128">
        <v>0</v>
      </c>
      <c r="U320" s="128">
        <v>0</v>
      </c>
      <c r="V320" s="128">
        <v>0</v>
      </c>
      <c r="W320" s="132"/>
      <c r="X320" s="134">
        <v>0</v>
      </c>
      <c r="Y320" s="134">
        <v>0</v>
      </c>
      <c r="Z320" s="129">
        <f t="shared" si="129"/>
        <v>0</v>
      </c>
      <c r="AA320" s="132">
        <f t="shared" si="130"/>
        <v>0</v>
      </c>
      <c r="AB320" s="134">
        <v>0</v>
      </c>
      <c r="AC320" s="134">
        <v>0</v>
      </c>
      <c r="AD320" s="128">
        <v>0</v>
      </c>
      <c r="AE320" s="128">
        <v>0</v>
      </c>
      <c r="AF320" s="128">
        <v>0</v>
      </c>
      <c r="AG320" s="128">
        <v>0</v>
      </c>
      <c r="AH320" s="132">
        <f t="shared" si="131"/>
        <v>0</v>
      </c>
      <c r="AI320" s="128">
        <v>0</v>
      </c>
      <c r="AJ320" s="134">
        <v>0</v>
      </c>
      <c r="AK320" s="134">
        <v>0</v>
      </c>
      <c r="AL320" s="129">
        <f t="shared" si="132"/>
        <v>60.5</v>
      </c>
      <c r="AM320" s="129">
        <f t="shared" si="133"/>
        <v>0</v>
      </c>
      <c r="AN320" s="129">
        <f t="shared" si="134"/>
        <v>0</v>
      </c>
      <c r="AO320" s="129">
        <f t="shared" si="135"/>
        <v>0</v>
      </c>
      <c r="AP320" s="129">
        <f t="shared" si="136"/>
        <v>0</v>
      </c>
      <c r="AQ320" s="129">
        <f t="shared" si="137"/>
        <v>0</v>
      </c>
      <c r="AR320" s="129">
        <f t="shared" si="138"/>
        <v>0</v>
      </c>
      <c r="AS320" s="129">
        <f t="shared" si="139"/>
        <v>0</v>
      </c>
      <c r="AT320" s="132">
        <v>0</v>
      </c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32"/>
      <c r="BK320" s="132" t="s">
        <v>102</v>
      </c>
    </row>
    <row r="321" ht="22.5" customHeight="1" spans="1:63">
      <c r="A321" s="126">
        <v>316</v>
      </c>
      <c r="B321" s="127" t="s">
        <v>590</v>
      </c>
      <c r="C321" s="127" t="s">
        <v>168</v>
      </c>
      <c r="D321" s="127" t="s">
        <v>265</v>
      </c>
      <c r="E321" s="134">
        <v>140.56</v>
      </c>
      <c r="F321" s="129">
        <f t="shared" si="120"/>
        <v>13.0214533224246</v>
      </c>
      <c r="G321" s="129">
        <f t="shared" si="121"/>
        <v>1830.295479</v>
      </c>
      <c r="H321" s="130">
        <v>4</v>
      </c>
      <c r="I321" s="130"/>
      <c r="J321" s="131" t="s">
        <v>256</v>
      </c>
      <c r="K321" s="129">
        <f t="shared" si="122"/>
        <v>658.178357</v>
      </c>
      <c r="L321" s="129">
        <f t="shared" si="123"/>
        <v>658.178357</v>
      </c>
      <c r="M321" s="128">
        <v>0</v>
      </c>
      <c r="N321" s="129">
        <f t="shared" si="124"/>
        <v>281.12</v>
      </c>
      <c r="O321" s="128">
        <v>658.178357</v>
      </c>
      <c r="P321" s="129">
        <f t="shared" si="125"/>
        <v>0</v>
      </c>
      <c r="Q321" s="129">
        <f t="shared" si="126"/>
        <v>658.178357</v>
      </c>
      <c r="R321" s="129">
        <f t="shared" si="127"/>
        <v>658.178357</v>
      </c>
      <c r="S321" s="132">
        <f t="shared" si="128"/>
        <v>0</v>
      </c>
      <c r="T321" s="128">
        <v>0</v>
      </c>
      <c r="U321" s="128">
        <v>0</v>
      </c>
      <c r="V321" s="128">
        <v>0</v>
      </c>
      <c r="W321" s="132"/>
      <c r="X321" s="134">
        <v>0</v>
      </c>
      <c r="Y321" s="134">
        <v>0</v>
      </c>
      <c r="Z321" s="129">
        <f t="shared" si="129"/>
        <v>0</v>
      </c>
      <c r="AA321" s="132">
        <f t="shared" si="130"/>
        <v>0</v>
      </c>
      <c r="AB321" s="134">
        <v>0</v>
      </c>
      <c r="AC321" s="134">
        <v>0</v>
      </c>
      <c r="AD321" s="128">
        <v>0</v>
      </c>
      <c r="AE321" s="128">
        <v>0</v>
      </c>
      <c r="AF321" s="128">
        <v>0</v>
      </c>
      <c r="AG321" s="128">
        <v>0</v>
      </c>
      <c r="AH321" s="132">
        <f t="shared" si="131"/>
        <v>1172.117122</v>
      </c>
      <c r="AI321" s="128">
        <v>0</v>
      </c>
      <c r="AJ321" s="134">
        <v>0</v>
      </c>
      <c r="AK321" s="134">
        <v>1172.117122</v>
      </c>
      <c r="AL321" s="129">
        <f t="shared" si="132"/>
        <v>140.56</v>
      </c>
      <c r="AM321" s="129">
        <f t="shared" si="133"/>
        <v>0</v>
      </c>
      <c r="AN321" s="129">
        <f t="shared" si="134"/>
        <v>0</v>
      </c>
      <c r="AO321" s="129">
        <f t="shared" si="135"/>
        <v>0</v>
      </c>
      <c r="AP321" s="129">
        <f t="shared" si="136"/>
        <v>0</v>
      </c>
      <c r="AQ321" s="129">
        <f t="shared" si="137"/>
        <v>0</v>
      </c>
      <c r="AR321" s="129">
        <f t="shared" si="138"/>
        <v>0</v>
      </c>
      <c r="AS321" s="129">
        <f t="shared" si="139"/>
        <v>0.374826666666667</v>
      </c>
      <c r="AT321" s="132">
        <v>0</v>
      </c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32"/>
      <c r="BK321" s="132" t="s">
        <v>102</v>
      </c>
    </row>
    <row r="322" ht="22.5" customHeight="1" spans="1:63">
      <c r="A322" s="126">
        <v>317</v>
      </c>
      <c r="B322" s="127" t="s">
        <v>591</v>
      </c>
      <c r="C322" s="127" t="s">
        <v>353</v>
      </c>
      <c r="D322" s="127" t="s">
        <v>586</v>
      </c>
      <c r="E322" s="134">
        <v>104.78</v>
      </c>
      <c r="F322" s="129">
        <f t="shared" si="120"/>
        <v>6.97590596487879</v>
      </c>
      <c r="G322" s="129">
        <f t="shared" si="121"/>
        <v>730.935427</v>
      </c>
      <c r="H322" s="130">
        <v>4</v>
      </c>
      <c r="I322" s="130"/>
      <c r="J322" s="131" t="s">
        <v>256</v>
      </c>
      <c r="K322" s="129">
        <f t="shared" si="122"/>
        <v>730.935427</v>
      </c>
      <c r="L322" s="129">
        <f t="shared" si="123"/>
        <v>730.935427</v>
      </c>
      <c r="M322" s="128">
        <v>0</v>
      </c>
      <c r="N322" s="129">
        <f t="shared" si="124"/>
        <v>209.56</v>
      </c>
      <c r="O322" s="128">
        <v>400.285003</v>
      </c>
      <c r="P322" s="129">
        <f t="shared" si="125"/>
        <v>0</v>
      </c>
      <c r="Q322" s="129">
        <f t="shared" si="126"/>
        <v>400.285003</v>
      </c>
      <c r="R322" s="129">
        <f t="shared" si="127"/>
        <v>730.935427</v>
      </c>
      <c r="S322" s="132">
        <f t="shared" si="128"/>
        <v>0</v>
      </c>
      <c r="T322" s="128">
        <v>0</v>
      </c>
      <c r="U322" s="128">
        <v>0</v>
      </c>
      <c r="V322" s="128">
        <v>0</v>
      </c>
      <c r="W322" s="132"/>
      <c r="X322" s="134">
        <v>330.650424</v>
      </c>
      <c r="Y322" s="134">
        <v>0</v>
      </c>
      <c r="Z322" s="129">
        <f t="shared" si="129"/>
        <v>0</v>
      </c>
      <c r="AA322" s="132">
        <f t="shared" si="130"/>
        <v>0</v>
      </c>
      <c r="AB322" s="134">
        <v>0</v>
      </c>
      <c r="AC322" s="134">
        <v>0</v>
      </c>
      <c r="AD322" s="128">
        <v>0</v>
      </c>
      <c r="AE322" s="128">
        <v>0</v>
      </c>
      <c r="AF322" s="128">
        <v>0</v>
      </c>
      <c r="AG322" s="128">
        <v>0</v>
      </c>
      <c r="AH322" s="132">
        <f t="shared" si="131"/>
        <v>0</v>
      </c>
      <c r="AI322" s="128">
        <v>0</v>
      </c>
      <c r="AJ322" s="134">
        <v>0</v>
      </c>
      <c r="AK322" s="134">
        <v>0</v>
      </c>
      <c r="AL322" s="129">
        <f t="shared" si="132"/>
        <v>104.78</v>
      </c>
      <c r="AM322" s="129">
        <f t="shared" si="133"/>
        <v>0</v>
      </c>
      <c r="AN322" s="129">
        <f t="shared" si="134"/>
        <v>0</v>
      </c>
      <c r="AO322" s="129">
        <f t="shared" si="135"/>
        <v>0</v>
      </c>
      <c r="AP322" s="129">
        <f t="shared" si="136"/>
        <v>0</v>
      </c>
      <c r="AQ322" s="129">
        <f t="shared" si="137"/>
        <v>0</v>
      </c>
      <c r="AR322" s="129">
        <f t="shared" si="138"/>
        <v>0</v>
      </c>
      <c r="AS322" s="129">
        <f t="shared" si="139"/>
        <v>0</v>
      </c>
      <c r="AT322" s="132">
        <v>0</v>
      </c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  <c r="BJ322" s="132"/>
      <c r="BK322" s="132" t="s">
        <v>102</v>
      </c>
    </row>
    <row r="323" ht="22.5" customHeight="1" spans="1:63">
      <c r="A323" s="126">
        <v>318</v>
      </c>
      <c r="B323" s="127" t="s">
        <v>490</v>
      </c>
      <c r="C323" s="127" t="s">
        <v>163</v>
      </c>
      <c r="D323" s="127" t="s">
        <v>489</v>
      </c>
      <c r="E323" s="134">
        <v>288.92</v>
      </c>
      <c r="F323" s="129">
        <f t="shared" si="120"/>
        <v>17.141760400803</v>
      </c>
      <c r="G323" s="129">
        <f t="shared" si="121"/>
        <v>4952.597415</v>
      </c>
      <c r="H323" s="130">
        <v>4</v>
      </c>
      <c r="I323" s="130"/>
      <c r="J323" s="131" t="s">
        <v>256</v>
      </c>
      <c r="K323" s="129">
        <f t="shared" si="122"/>
        <v>2079.045465</v>
      </c>
      <c r="L323" s="129">
        <f t="shared" si="123"/>
        <v>2079.045465</v>
      </c>
      <c r="M323" s="128">
        <v>0</v>
      </c>
      <c r="N323" s="129">
        <f t="shared" si="124"/>
        <v>577.84</v>
      </c>
      <c r="O323" s="128">
        <v>1847.109866</v>
      </c>
      <c r="P323" s="129">
        <f t="shared" si="125"/>
        <v>0</v>
      </c>
      <c r="Q323" s="129">
        <f t="shared" si="126"/>
        <v>1847.109866</v>
      </c>
      <c r="R323" s="129">
        <f t="shared" si="127"/>
        <v>2079.045465</v>
      </c>
      <c r="S323" s="132">
        <f t="shared" si="128"/>
        <v>0</v>
      </c>
      <c r="T323" s="128">
        <v>0</v>
      </c>
      <c r="U323" s="128">
        <v>0</v>
      </c>
      <c r="V323" s="128">
        <v>0</v>
      </c>
      <c r="W323" s="132"/>
      <c r="X323" s="134">
        <v>231.935599</v>
      </c>
      <c r="Y323" s="134">
        <v>0</v>
      </c>
      <c r="Z323" s="129">
        <f t="shared" si="129"/>
        <v>0</v>
      </c>
      <c r="AA323" s="132">
        <f t="shared" si="130"/>
        <v>0</v>
      </c>
      <c r="AB323" s="134">
        <v>0</v>
      </c>
      <c r="AC323" s="134">
        <v>0</v>
      </c>
      <c r="AD323" s="128">
        <v>0</v>
      </c>
      <c r="AE323" s="128">
        <v>0</v>
      </c>
      <c r="AF323" s="128">
        <v>0</v>
      </c>
      <c r="AG323" s="128">
        <v>1192.437891</v>
      </c>
      <c r="AH323" s="132">
        <f t="shared" si="131"/>
        <v>1681.114059</v>
      </c>
      <c r="AI323" s="128">
        <v>0</v>
      </c>
      <c r="AJ323" s="134">
        <v>0</v>
      </c>
      <c r="AK323" s="134">
        <v>1681.114059</v>
      </c>
      <c r="AL323" s="129">
        <f t="shared" si="132"/>
        <v>288.92</v>
      </c>
      <c r="AM323" s="129">
        <f t="shared" si="133"/>
        <v>0</v>
      </c>
      <c r="AN323" s="129">
        <f t="shared" si="134"/>
        <v>0</v>
      </c>
      <c r="AO323" s="129">
        <f t="shared" si="135"/>
        <v>0</v>
      </c>
      <c r="AP323" s="129">
        <f t="shared" si="136"/>
        <v>0</v>
      </c>
      <c r="AQ323" s="129">
        <f t="shared" si="137"/>
        <v>0</v>
      </c>
      <c r="AR323" s="129">
        <f t="shared" si="138"/>
        <v>0</v>
      </c>
      <c r="AS323" s="129">
        <f t="shared" si="139"/>
        <v>0.770453333333333</v>
      </c>
      <c r="AT323" s="132">
        <v>0</v>
      </c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  <c r="BJ323" s="132"/>
      <c r="BK323" s="132" t="s">
        <v>102</v>
      </c>
    </row>
    <row r="324" ht="22.5" customHeight="1" spans="1:63">
      <c r="A324" s="126">
        <v>319</v>
      </c>
      <c r="B324" s="127" t="s">
        <v>592</v>
      </c>
      <c r="C324" s="127" t="s">
        <v>593</v>
      </c>
      <c r="D324" s="127" t="s">
        <v>536</v>
      </c>
      <c r="E324" s="134">
        <v>137.31</v>
      </c>
      <c r="F324" s="129">
        <f t="shared" si="120"/>
        <v>3.54307114558299</v>
      </c>
      <c r="G324" s="129">
        <f t="shared" si="121"/>
        <v>486.499099</v>
      </c>
      <c r="H324" s="130">
        <v>4</v>
      </c>
      <c r="I324" s="130"/>
      <c r="J324" s="131" t="s">
        <v>256</v>
      </c>
      <c r="K324" s="129">
        <f t="shared" si="122"/>
        <v>486.499099</v>
      </c>
      <c r="L324" s="129">
        <f t="shared" si="123"/>
        <v>486.499099</v>
      </c>
      <c r="M324" s="128">
        <v>0</v>
      </c>
      <c r="N324" s="129">
        <f t="shared" si="124"/>
        <v>274.62</v>
      </c>
      <c r="O324" s="128">
        <v>486.499099</v>
      </c>
      <c r="P324" s="129">
        <f t="shared" si="125"/>
        <v>0</v>
      </c>
      <c r="Q324" s="129">
        <f t="shared" si="126"/>
        <v>486.499099</v>
      </c>
      <c r="R324" s="129">
        <f t="shared" si="127"/>
        <v>486.499099</v>
      </c>
      <c r="S324" s="132">
        <f t="shared" si="128"/>
        <v>0</v>
      </c>
      <c r="T324" s="128">
        <v>0</v>
      </c>
      <c r="U324" s="128">
        <v>0</v>
      </c>
      <c r="V324" s="128">
        <v>0</v>
      </c>
      <c r="W324" s="132"/>
      <c r="X324" s="134">
        <v>0</v>
      </c>
      <c r="Y324" s="134">
        <v>0</v>
      </c>
      <c r="Z324" s="129">
        <f t="shared" si="129"/>
        <v>0</v>
      </c>
      <c r="AA324" s="132">
        <f t="shared" si="130"/>
        <v>0</v>
      </c>
      <c r="AB324" s="134">
        <v>0</v>
      </c>
      <c r="AC324" s="134">
        <v>0</v>
      </c>
      <c r="AD324" s="128">
        <v>0</v>
      </c>
      <c r="AE324" s="128">
        <v>0</v>
      </c>
      <c r="AF324" s="128">
        <v>0</v>
      </c>
      <c r="AG324" s="128">
        <v>0</v>
      </c>
      <c r="AH324" s="132">
        <f t="shared" si="131"/>
        <v>0</v>
      </c>
      <c r="AI324" s="128">
        <v>0</v>
      </c>
      <c r="AJ324" s="134">
        <v>0</v>
      </c>
      <c r="AK324" s="134">
        <v>0</v>
      </c>
      <c r="AL324" s="129">
        <f t="shared" si="132"/>
        <v>137.31</v>
      </c>
      <c r="AM324" s="129">
        <f t="shared" si="133"/>
        <v>0</v>
      </c>
      <c r="AN324" s="129">
        <f t="shared" si="134"/>
        <v>0</v>
      </c>
      <c r="AO324" s="129">
        <f t="shared" si="135"/>
        <v>0</v>
      </c>
      <c r="AP324" s="129">
        <f t="shared" si="136"/>
        <v>0</v>
      </c>
      <c r="AQ324" s="129">
        <f t="shared" si="137"/>
        <v>0</v>
      </c>
      <c r="AR324" s="129">
        <f t="shared" si="138"/>
        <v>0</v>
      </c>
      <c r="AS324" s="129">
        <f t="shared" si="139"/>
        <v>0</v>
      </c>
      <c r="AT324" s="132">
        <v>0</v>
      </c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32"/>
      <c r="BK324" s="132" t="s">
        <v>102</v>
      </c>
    </row>
    <row r="325" ht="22.5" customHeight="1" spans="1:63">
      <c r="A325" s="126">
        <v>320</v>
      </c>
      <c r="B325" s="127" t="s">
        <v>593</v>
      </c>
      <c r="C325" s="127" t="s">
        <v>116</v>
      </c>
      <c r="D325" s="127" t="s">
        <v>309</v>
      </c>
      <c r="E325" s="134">
        <v>180</v>
      </c>
      <c r="F325" s="129">
        <f t="shared" si="120"/>
        <v>12.6199926166667</v>
      </c>
      <c r="G325" s="129">
        <f t="shared" si="121"/>
        <v>2271.598671</v>
      </c>
      <c r="H325" s="130">
        <v>4</v>
      </c>
      <c r="I325" s="130"/>
      <c r="J325" s="131" t="s">
        <v>256</v>
      </c>
      <c r="K325" s="129">
        <f t="shared" si="122"/>
        <v>1974.66033</v>
      </c>
      <c r="L325" s="129">
        <f t="shared" si="123"/>
        <v>1974.66033</v>
      </c>
      <c r="M325" s="128">
        <v>0</v>
      </c>
      <c r="N325" s="129">
        <f t="shared" si="124"/>
        <v>360</v>
      </c>
      <c r="O325" s="128">
        <v>1105.954434</v>
      </c>
      <c r="P325" s="129">
        <f t="shared" si="125"/>
        <v>0</v>
      </c>
      <c r="Q325" s="129">
        <f t="shared" si="126"/>
        <v>1105.954434</v>
      </c>
      <c r="R325" s="129">
        <f t="shared" si="127"/>
        <v>1974.66033</v>
      </c>
      <c r="S325" s="132">
        <f t="shared" si="128"/>
        <v>0</v>
      </c>
      <c r="T325" s="128">
        <v>0</v>
      </c>
      <c r="U325" s="128">
        <v>0</v>
      </c>
      <c r="V325" s="128">
        <v>0</v>
      </c>
      <c r="W325" s="132"/>
      <c r="X325" s="134">
        <v>868.705896</v>
      </c>
      <c r="Y325" s="134">
        <v>0</v>
      </c>
      <c r="Z325" s="129">
        <f t="shared" si="129"/>
        <v>0</v>
      </c>
      <c r="AA325" s="132">
        <f t="shared" si="130"/>
        <v>0</v>
      </c>
      <c r="AB325" s="134">
        <v>0</v>
      </c>
      <c r="AC325" s="134">
        <v>0</v>
      </c>
      <c r="AD325" s="128">
        <v>0</v>
      </c>
      <c r="AE325" s="128">
        <v>0</v>
      </c>
      <c r="AF325" s="128">
        <v>0</v>
      </c>
      <c r="AG325" s="128">
        <v>0</v>
      </c>
      <c r="AH325" s="132">
        <f t="shared" si="131"/>
        <v>296.938341</v>
      </c>
      <c r="AI325" s="128">
        <v>0</v>
      </c>
      <c r="AJ325" s="134">
        <v>0</v>
      </c>
      <c r="AK325" s="134">
        <v>296.938341</v>
      </c>
      <c r="AL325" s="129">
        <f t="shared" si="132"/>
        <v>180</v>
      </c>
      <c r="AM325" s="129">
        <f t="shared" si="133"/>
        <v>0</v>
      </c>
      <c r="AN325" s="129">
        <f t="shared" si="134"/>
        <v>0</v>
      </c>
      <c r="AO325" s="129">
        <f t="shared" si="135"/>
        <v>0</v>
      </c>
      <c r="AP325" s="129">
        <f t="shared" si="136"/>
        <v>0</v>
      </c>
      <c r="AQ325" s="129">
        <f t="shared" si="137"/>
        <v>0</v>
      </c>
      <c r="AR325" s="129">
        <f t="shared" si="138"/>
        <v>0</v>
      </c>
      <c r="AS325" s="129">
        <f t="shared" si="139"/>
        <v>0.48</v>
      </c>
      <c r="AT325" s="132">
        <v>0</v>
      </c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32"/>
      <c r="BK325" s="132" t="s">
        <v>102</v>
      </c>
    </row>
    <row r="326" ht="22.5" customHeight="1" spans="1:63">
      <c r="A326" s="126">
        <v>321</v>
      </c>
      <c r="B326" s="127" t="s">
        <v>593</v>
      </c>
      <c r="C326" s="127" t="s">
        <v>309</v>
      </c>
      <c r="D326" s="127" t="s">
        <v>594</v>
      </c>
      <c r="E326" s="134">
        <v>334.12</v>
      </c>
      <c r="F326" s="129">
        <f t="shared" si="120"/>
        <v>6.2935396833473</v>
      </c>
      <c r="G326" s="129">
        <f t="shared" si="121"/>
        <v>2102.797479</v>
      </c>
      <c r="H326" s="130">
        <v>4</v>
      </c>
      <c r="I326" s="130"/>
      <c r="J326" s="131" t="s">
        <v>256</v>
      </c>
      <c r="K326" s="129">
        <f t="shared" si="122"/>
        <v>1904.98773</v>
      </c>
      <c r="L326" s="129">
        <f t="shared" si="123"/>
        <v>1904.98773</v>
      </c>
      <c r="M326" s="128">
        <v>0</v>
      </c>
      <c r="N326" s="129">
        <f t="shared" si="124"/>
        <v>668.24</v>
      </c>
      <c r="O326" s="128">
        <v>1030.067616</v>
      </c>
      <c r="P326" s="129">
        <f t="shared" si="125"/>
        <v>0</v>
      </c>
      <c r="Q326" s="129">
        <f t="shared" si="126"/>
        <v>1030.067616</v>
      </c>
      <c r="R326" s="129">
        <f t="shared" si="127"/>
        <v>1904.98773</v>
      </c>
      <c r="S326" s="132">
        <f t="shared" si="128"/>
        <v>0</v>
      </c>
      <c r="T326" s="128">
        <v>0</v>
      </c>
      <c r="U326" s="128">
        <v>0</v>
      </c>
      <c r="V326" s="128">
        <v>0</v>
      </c>
      <c r="W326" s="132"/>
      <c r="X326" s="134">
        <v>874.920114</v>
      </c>
      <c r="Y326" s="134">
        <v>0</v>
      </c>
      <c r="Z326" s="129">
        <f t="shared" si="129"/>
        <v>0</v>
      </c>
      <c r="AA326" s="132">
        <f t="shared" si="130"/>
        <v>0</v>
      </c>
      <c r="AB326" s="134">
        <v>0</v>
      </c>
      <c r="AC326" s="134">
        <v>0</v>
      </c>
      <c r="AD326" s="128">
        <v>0</v>
      </c>
      <c r="AE326" s="128">
        <v>0</v>
      </c>
      <c r="AF326" s="128">
        <v>0</v>
      </c>
      <c r="AG326" s="128">
        <v>0</v>
      </c>
      <c r="AH326" s="132">
        <f t="shared" si="131"/>
        <v>197.809749</v>
      </c>
      <c r="AI326" s="128">
        <v>0</v>
      </c>
      <c r="AJ326" s="134">
        <v>0</v>
      </c>
      <c r="AK326" s="134">
        <v>197.809749</v>
      </c>
      <c r="AL326" s="129">
        <f t="shared" si="132"/>
        <v>334.12</v>
      </c>
      <c r="AM326" s="129">
        <f t="shared" si="133"/>
        <v>0</v>
      </c>
      <c r="AN326" s="129">
        <f t="shared" si="134"/>
        <v>0</v>
      </c>
      <c r="AO326" s="129">
        <f t="shared" si="135"/>
        <v>0</v>
      </c>
      <c r="AP326" s="129">
        <f t="shared" si="136"/>
        <v>0</v>
      </c>
      <c r="AQ326" s="129">
        <f t="shared" si="137"/>
        <v>0</v>
      </c>
      <c r="AR326" s="129">
        <f t="shared" si="138"/>
        <v>0</v>
      </c>
      <c r="AS326" s="129">
        <f t="shared" si="139"/>
        <v>0</v>
      </c>
      <c r="AT326" s="132">
        <v>0</v>
      </c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32"/>
      <c r="BK326" s="132" t="s">
        <v>102</v>
      </c>
    </row>
    <row r="327" ht="22.5" customHeight="1" spans="1:63">
      <c r="A327" s="126">
        <v>322</v>
      </c>
      <c r="B327" s="127" t="s">
        <v>595</v>
      </c>
      <c r="C327" s="127" t="s">
        <v>593</v>
      </c>
      <c r="D327" s="127" t="s">
        <v>265</v>
      </c>
      <c r="E327" s="134">
        <v>132.68</v>
      </c>
      <c r="F327" s="129">
        <f t="shared" si="120"/>
        <v>6.62911306150136</v>
      </c>
      <c r="G327" s="129">
        <f t="shared" si="121"/>
        <v>879.550721</v>
      </c>
      <c r="H327" s="130">
        <v>4</v>
      </c>
      <c r="I327" s="130"/>
      <c r="J327" s="131" t="s">
        <v>256</v>
      </c>
      <c r="K327" s="129">
        <f t="shared" si="122"/>
        <v>879.550721</v>
      </c>
      <c r="L327" s="129">
        <f t="shared" si="123"/>
        <v>879.550721</v>
      </c>
      <c r="M327" s="128">
        <v>0</v>
      </c>
      <c r="N327" s="129">
        <f t="shared" si="124"/>
        <v>265.36</v>
      </c>
      <c r="O327" s="128">
        <v>690.263063</v>
      </c>
      <c r="P327" s="129">
        <f t="shared" si="125"/>
        <v>0</v>
      </c>
      <c r="Q327" s="129">
        <f t="shared" si="126"/>
        <v>690.263063</v>
      </c>
      <c r="R327" s="129">
        <f t="shared" si="127"/>
        <v>879.550721</v>
      </c>
      <c r="S327" s="132">
        <f t="shared" si="128"/>
        <v>0</v>
      </c>
      <c r="T327" s="128">
        <v>0</v>
      </c>
      <c r="U327" s="128">
        <v>0</v>
      </c>
      <c r="V327" s="128">
        <v>0</v>
      </c>
      <c r="W327" s="132"/>
      <c r="X327" s="134">
        <v>189.287658</v>
      </c>
      <c r="Y327" s="134">
        <v>0</v>
      </c>
      <c r="Z327" s="129">
        <f t="shared" si="129"/>
        <v>0</v>
      </c>
      <c r="AA327" s="132">
        <f t="shared" si="130"/>
        <v>0</v>
      </c>
      <c r="AB327" s="134">
        <v>0</v>
      </c>
      <c r="AC327" s="134">
        <v>0</v>
      </c>
      <c r="AD327" s="128">
        <v>0</v>
      </c>
      <c r="AE327" s="128">
        <v>0</v>
      </c>
      <c r="AF327" s="128">
        <v>0</v>
      </c>
      <c r="AG327" s="128">
        <v>0</v>
      </c>
      <c r="AH327" s="132">
        <f t="shared" si="131"/>
        <v>0</v>
      </c>
      <c r="AI327" s="128">
        <v>0</v>
      </c>
      <c r="AJ327" s="134">
        <v>0</v>
      </c>
      <c r="AK327" s="134">
        <v>0</v>
      </c>
      <c r="AL327" s="129">
        <f t="shared" si="132"/>
        <v>132.68</v>
      </c>
      <c r="AM327" s="129">
        <f t="shared" si="133"/>
        <v>0</v>
      </c>
      <c r="AN327" s="129">
        <f t="shared" si="134"/>
        <v>0</v>
      </c>
      <c r="AO327" s="129">
        <f t="shared" si="135"/>
        <v>0</v>
      </c>
      <c r="AP327" s="129">
        <f t="shared" si="136"/>
        <v>0</v>
      </c>
      <c r="AQ327" s="129">
        <f t="shared" si="137"/>
        <v>0</v>
      </c>
      <c r="AR327" s="129">
        <f t="shared" si="138"/>
        <v>0</v>
      </c>
      <c r="AS327" s="129">
        <f t="shared" si="139"/>
        <v>0</v>
      </c>
      <c r="AT327" s="132">
        <v>0</v>
      </c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  <c r="BJ327" s="132"/>
      <c r="BK327" s="132" t="s">
        <v>102</v>
      </c>
    </row>
    <row r="328" ht="22.5" customHeight="1" spans="1:63">
      <c r="A328" s="126">
        <v>323</v>
      </c>
      <c r="B328" s="127" t="s">
        <v>407</v>
      </c>
      <c r="C328" s="127" t="s">
        <v>155</v>
      </c>
      <c r="D328" s="127" t="s">
        <v>596</v>
      </c>
      <c r="E328" s="134">
        <v>515</v>
      </c>
      <c r="F328" s="129">
        <f t="shared" si="120"/>
        <v>7.43047969514563</v>
      </c>
      <c r="G328" s="129">
        <f t="shared" si="121"/>
        <v>3826.697043</v>
      </c>
      <c r="H328" s="130">
        <v>4</v>
      </c>
      <c r="I328" s="130"/>
      <c r="J328" s="131" t="s">
        <v>256</v>
      </c>
      <c r="K328" s="129">
        <f t="shared" si="122"/>
        <v>2998.568707</v>
      </c>
      <c r="L328" s="129">
        <f t="shared" si="123"/>
        <v>2998.568707</v>
      </c>
      <c r="M328" s="128">
        <v>0</v>
      </c>
      <c r="N328" s="129">
        <f t="shared" si="124"/>
        <v>1030</v>
      </c>
      <c r="O328" s="128">
        <v>2293.42452</v>
      </c>
      <c r="P328" s="129">
        <f t="shared" si="125"/>
        <v>0</v>
      </c>
      <c r="Q328" s="129">
        <f t="shared" si="126"/>
        <v>2293.42452</v>
      </c>
      <c r="R328" s="129">
        <f t="shared" si="127"/>
        <v>2998.568707</v>
      </c>
      <c r="S328" s="132">
        <f t="shared" si="128"/>
        <v>0</v>
      </c>
      <c r="T328" s="128">
        <v>0</v>
      </c>
      <c r="U328" s="128">
        <v>0</v>
      </c>
      <c r="V328" s="128">
        <v>0</v>
      </c>
      <c r="W328" s="132"/>
      <c r="X328" s="134">
        <v>705.144187</v>
      </c>
      <c r="Y328" s="134">
        <v>0</v>
      </c>
      <c r="Z328" s="129">
        <f t="shared" si="129"/>
        <v>0</v>
      </c>
      <c r="AA328" s="132">
        <f t="shared" si="130"/>
        <v>0</v>
      </c>
      <c r="AB328" s="134">
        <v>0</v>
      </c>
      <c r="AC328" s="134">
        <v>0</v>
      </c>
      <c r="AD328" s="128">
        <v>0</v>
      </c>
      <c r="AE328" s="128">
        <v>0</v>
      </c>
      <c r="AF328" s="128">
        <v>0</v>
      </c>
      <c r="AG328" s="128">
        <v>0</v>
      </c>
      <c r="AH328" s="132">
        <f t="shared" si="131"/>
        <v>828.128336</v>
      </c>
      <c r="AI328" s="128">
        <v>0</v>
      </c>
      <c r="AJ328" s="134">
        <v>0</v>
      </c>
      <c r="AK328" s="134">
        <v>828.128336</v>
      </c>
      <c r="AL328" s="129">
        <f t="shared" si="132"/>
        <v>515</v>
      </c>
      <c r="AM328" s="129">
        <f t="shared" si="133"/>
        <v>0</v>
      </c>
      <c r="AN328" s="129">
        <f t="shared" si="134"/>
        <v>0</v>
      </c>
      <c r="AO328" s="129">
        <f t="shared" si="135"/>
        <v>0</v>
      </c>
      <c r="AP328" s="129">
        <f t="shared" si="136"/>
        <v>0</v>
      </c>
      <c r="AQ328" s="129">
        <f t="shared" si="137"/>
        <v>0</v>
      </c>
      <c r="AR328" s="129">
        <f t="shared" si="138"/>
        <v>0</v>
      </c>
      <c r="AS328" s="129">
        <f t="shared" si="139"/>
        <v>1.37333333333333</v>
      </c>
      <c r="AT328" s="132">
        <v>0</v>
      </c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/>
      <c r="BI328" s="129"/>
      <c r="BJ328" s="132"/>
      <c r="BK328" s="132" t="s">
        <v>102</v>
      </c>
    </row>
    <row r="329" ht="22.5" customHeight="1" spans="1:63">
      <c r="A329" s="126">
        <v>324</v>
      </c>
      <c r="B329" s="127" t="s">
        <v>597</v>
      </c>
      <c r="C329" s="127" t="s">
        <v>407</v>
      </c>
      <c r="D329" s="127" t="s">
        <v>300</v>
      </c>
      <c r="E329" s="134">
        <v>540.76</v>
      </c>
      <c r="F329" s="129">
        <f t="shared" si="120"/>
        <v>9.36515856202382</v>
      </c>
      <c r="G329" s="129">
        <f t="shared" si="121"/>
        <v>5064.303144</v>
      </c>
      <c r="H329" s="130">
        <v>4</v>
      </c>
      <c r="I329" s="130"/>
      <c r="J329" s="131" t="s">
        <v>256</v>
      </c>
      <c r="K329" s="129">
        <f t="shared" si="122"/>
        <v>4263.043614</v>
      </c>
      <c r="L329" s="129">
        <f t="shared" si="123"/>
        <v>4263.043614</v>
      </c>
      <c r="M329" s="128">
        <v>0</v>
      </c>
      <c r="N329" s="129">
        <f t="shared" si="124"/>
        <v>1081.52</v>
      </c>
      <c r="O329" s="128">
        <v>2382.499868</v>
      </c>
      <c r="P329" s="129">
        <f t="shared" si="125"/>
        <v>0</v>
      </c>
      <c r="Q329" s="129">
        <f t="shared" si="126"/>
        <v>2382.499868</v>
      </c>
      <c r="R329" s="129">
        <f t="shared" si="127"/>
        <v>4263.043614</v>
      </c>
      <c r="S329" s="132">
        <f t="shared" si="128"/>
        <v>0</v>
      </c>
      <c r="T329" s="128">
        <v>0</v>
      </c>
      <c r="U329" s="128">
        <v>0</v>
      </c>
      <c r="V329" s="128">
        <v>0</v>
      </c>
      <c r="W329" s="132"/>
      <c r="X329" s="134">
        <v>1880.543746</v>
      </c>
      <c r="Y329" s="134">
        <v>0</v>
      </c>
      <c r="Z329" s="129">
        <f t="shared" si="129"/>
        <v>0</v>
      </c>
      <c r="AA329" s="132">
        <f t="shared" si="130"/>
        <v>57.101314</v>
      </c>
      <c r="AB329" s="134">
        <v>0</v>
      </c>
      <c r="AC329" s="134">
        <v>0</v>
      </c>
      <c r="AD329" s="128">
        <v>0</v>
      </c>
      <c r="AE329" s="128">
        <v>57.101314</v>
      </c>
      <c r="AF329" s="128">
        <v>0</v>
      </c>
      <c r="AG329" s="128">
        <v>0</v>
      </c>
      <c r="AH329" s="132">
        <f t="shared" si="131"/>
        <v>801.25953</v>
      </c>
      <c r="AI329" s="128">
        <v>0</v>
      </c>
      <c r="AJ329" s="134">
        <v>0</v>
      </c>
      <c r="AK329" s="134">
        <v>801.25953</v>
      </c>
      <c r="AL329" s="129">
        <f t="shared" si="132"/>
        <v>540.76</v>
      </c>
      <c r="AM329" s="129">
        <f t="shared" si="133"/>
        <v>0</v>
      </c>
      <c r="AN329" s="129">
        <f t="shared" si="134"/>
        <v>0</v>
      </c>
      <c r="AO329" s="129">
        <f t="shared" si="135"/>
        <v>0</v>
      </c>
      <c r="AP329" s="129">
        <f t="shared" si="136"/>
        <v>0</v>
      </c>
      <c r="AQ329" s="129">
        <f t="shared" si="137"/>
        <v>0</v>
      </c>
      <c r="AR329" s="129">
        <f t="shared" si="138"/>
        <v>0</v>
      </c>
      <c r="AS329" s="129">
        <f t="shared" si="139"/>
        <v>1.44202666666667</v>
      </c>
      <c r="AT329" s="132">
        <v>0</v>
      </c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32"/>
      <c r="BK329" s="132" t="s">
        <v>102</v>
      </c>
    </row>
    <row r="330" ht="22.5" customHeight="1" spans="1:63">
      <c r="A330" s="126">
        <v>325</v>
      </c>
      <c r="B330" s="127" t="s">
        <v>598</v>
      </c>
      <c r="C330" s="127" t="s">
        <v>597</v>
      </c>
      <c r="D330" s="127" t="s">
        <v>300</v>
      </c>
      <c r="E330" s="134">
        <v>192.37</v>
      </c>
      <c r="F330" s="129">
        <f t="shared" si="120"/>
        <v>11.5879519623642</v>
      </c>
      <c r="G330" s="129">
        <f t="shared" si="121"/>
        <v>2229.174319</v>
      </c>
      <c r="H330" s="130">
        <v>4</v>
      </c>
      <c r="I330" s="130"/>
      <c r="J330" s="131" t="s">
        <v>256</v>
      </c>
      <c r="K330" s="129">
        <f t="shared" si="122"/>
        <v>2074.031155</v>
      </c>
      <c r="L330" s="129">
        <f t="shared" si="123"/>
        <v>2074.031155</v>
      </c>
      <c r="M330" s="128">
        <v>0</v>
      </c>
      <c r="N330" s="129">
        <f t="shared" si="124"/>
        <v>384.74</v>
      </c>
      <c r="O330" s="128">
        <v>1023.932325</v>
      </c>
      <c r="P330" s="129">
        <f t="shared" si="125"/>
        <v>0</v>
      </c>
      <c r="Q330" s="129">
        <f t="shared" si="126"/>
        <v>1023.932325</v>
      </c>
      <c r="R330" s="129">
        <f t="shared" si="127"/>
        <v>2074.031155</v>
      </c>
      <c r="S330" s="132">
        <f t="shared" si="128"/>
        <v>0</v>
      </c>
      <c r="T330" s="128">
        <v>0</v>
      </c>
      <c r="U330" s="128">
        <v>0</v>
      </c>
      <c r="V330" s="128">
        <v>0</v>
      </c>
      <c r="W330" s="132"/>
      <c r="X330" s="134">
        <v>1050.09883</v>
      </c>
      <c r="Y330" s="134">
        <v>0</v>
      </c>
      <c r="Z330" s="129">
        <f t="shared" si="129"/>
        <v>0</v>
      </c>
      <c r="AA330" s="132">
        <f t="shared" si="130"/>
        <v>0</v>
      </c>
      <c r="AB330" s="134">
        <v>0</v>
      </c>
      <c r="AC330" s="134">
        <v>0</v>
      </c>
      <c r="AD330" s="128">
        <v>0</v>
      </c>
      <c r="AE330" s="128">
        <v>0</v>
      </c>
      <c r="AF330" s="128">
        <v>0</v>
      </c>
      <c r="AG330" s="128">
        <v>0</v>
      </c>
      <c r="AH330" s="132">
        <f t="shared" si="131"/>
        <v>155.143164</v>
      </c>
      <c r="AI330" s="128">
        <v>0</v>
      </c>
      <c r="AJ330" s="134">
        <v>0</v>
      </c>
      <c r="AK330" s="134">
        <v>155.143164</v>
      </c>
      <c r="AL330" s="129">
        <f t="shared" si="132"/>
        <v>192.37</v>
      </c>
      <c r="AM330" s="129">
        <f t="shared" si="133"/>
        <v>0</v>
      </c>
      <c r="AN330" s="129">
        <f t="shared" si="134"/>
        <v>0</v>
      </c>
      <c r="AO330" s="129">
        <f t="shared" si="135"/>
        <v>0</v>
      </c>
      <c r="AP330" s="129">
        <f t="shared" si="136"/>
        <v>0</v>
      </c>
      <c r="AQ330" s="129">
        <f t="shared" si="137"/>
        <v>0</v>
      </c>
      <c r="AR330" s="129">
        <f t="shared" si="138"/>
        <v>0</v>
      </c>
      <c r="AS330" s="129">
        <f t="shared" si="139"/>
        <v>0.512986666666667</v>
      </c>
      <c r="AT330" s="132">
        <v>0</v>
      </c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32"/>
      <c r="BK330" s="132" t="s">
        <v>102</v>
      </c>
    </row>
    <row r="331" ht="22.5" customHeight="1" spans="1:63">
      <c r="A331" s="126">
        <v>326</v>
      </c>
      <c r="B331" s="127" t="s">
        <v>599</v>
      </c>
      <c r="C331" s="127" t="s">
        <v>597</v>
      </c>
      <c r="D331" s="127" t="s">
        <v>300</v>
      </c>
      <c r="E331" s="134">
        <v>59.63</v>
      </c>
      <c r="F331" s="129">
        <f t="shared" si="120"/>
        <v>11.2838170048633</v>
      </c>
      <c r="G331" s="129">
        <f t="shared" si="121"/>
        <v>672.854008</v>
      </c>
      <c r="H331" s="130">
        <v>4</v>
      </c>
      <c r="I331" s="130"/>
      <c r="J331" s="131" t="s">
        <v>256</v>
      </c>
      <c r="K331" s="129">
        <f t="shared" si="122"/>
        <v>381.665704</v>
      </c>
      <c r="L331" s="129">
        <f t="shared" si="123"/>
        <v>381.665704</v>
      </c>
      <c r="M331" s="128">
        <v>0</v>
      </c>
      <c r="N331" s="129">
        <f t="shared" si="124"/>
        <v>119.26</v>
      </c>
      <c r="O331" s="128">
        <v>381.665704</v>
      </c>
      <c r="P331" s="129">
        <f t="shared" si="125"/>
        <v>0</v>
      </c>
      <c r="Q331" s="129">
        <f t="shared" si="126"/>
        <v>381.665704</v>
      </c>
      <c r="R331" s="129">
        <f t="shared" si="127"/>
        <v>381.665704</v>
      </c>
      <c r="S331" s="132">
        <f t="shared" si="128"/>
        <v>0</v>
      </c>
      <c r="T331" s="128">
        <v>0</v>
      </c>
      <c r="U331" s="128">
        <v>0</v>
      </c>
      <c r="V331" s="128">
        <v>0</v>
      </c>
      <c r="W331" s="132"/>
      <c r="X331" s="134">
        <v>0</v>
      </c>
      <c r="Y331" s="134">
        <v>0</v>
      </c>
      <c r="Z331" s="129">
        <f t="shared" si="129"/>
        <v>0</v>
      </c>
      <c r="AA331" s="132">
        <f t="shared" si="130"/>
        <v>0</v>
      </c>
      <c r="AB331" s="134">
        <v>0</v>
      </c>
      <c r="AC331" s="134">
        <v>0</v>
      </c>
      <c r="AD331" s="128">
        <v>0</v>
      </c>
      <c r="AE331" s="128">
        <v>0</v>
      </c>
      <c r="AF331" s="128">
        <v>0</v>
      </c>
      <c r="AG331" s="128">
        <v>0</v>
      </c>
      <c r="AH331" s="132">
        <f t="shared" si="131"/>
        <v>291.188304</v>
      </c>
      <c r="AI331" s="128">
        <v>0</v>
      </c>
      <c r="AJ331" s="134">
        <v>0</v>
      </c>
      <c r="AK331" s="134">
        <v>291.188304</v>
      </c>
      <c r="AL331" s="129">
        <f t="shared" si="132"/>
        <v>59.63</v>
      </c>
      <c r="AM331" s="129">
        <f t="shared" si="133"/>
        <v>0</v>
      </c>
      <c r="AN331" s="129">
        <f t="shared" si="134"/>
        <v>0</v>
      </c>
      <c r="AO331" s="129">
        <f t="shared" si="135"/>
        <v>0</v>
      </c>
      <c r="AP331" s="129">
        <f t="shared" si="136"/>
        <v>0</v>
      </c>
      <c r="AQ331" s="129">
        <f t="shared" si="137"/>
        <v>0</v>
      </c>
      <c r="AR331" s="129">
        <f t="shared" si="138"/>
        <v>0</v>
      </c>
      <c r="AS331" s="129">
        <f t="shared" si="139"/>
        <v>0.159013333333333</v>
      </c>
      <c r="AT331" s="132">
        <v>0</v>
      </c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32"/>
      <c r="BK331" s="132" t="s">
        <v>102</v>
      </c>
    </row>
    <row r="332" ht="22.5" customHeight="1" spans="1:63">
      <c r="A332" s="126">
        <v>327</v>
      </c>
      <c r="B332" s="127" t="s">
        <v>600</v>
      </c>
      <c r="C332" s="127" t="s">
        <v>117</v>
      </c>
      <c r="D332" s="127" t="s">
        <v>105</v>
      </c>
      <c r="E332" s="134">
        <v>344.39</v>
      </c>
      <c r="F332" s="129">
        <f t="shared" si="120"/>
        <v>13.9603916519063</v>
      </c>
      <c r="G332" s="129">
        <f t="shared" si="121"/>
        <v>4807.819281</v>
      </c>
      <c r="H332" s="130">
        <v>4</v>
      </c>
      <c r="I332" s="130"/>
      <c r="J332" s="131" t="s">
        <v>256</v>
      </c>
      <c r="K332" s="129">
        <f t="shared" si="122"/>
        <v>4134.549867</v>
      </c>
      <c r="L332" s="129">
        <f t="shared" si="123"/>
        <v>4134.549867</v>
      </c>
      <c r="M332" s="128">
        <v>0</v>
      </c>
      <c r="N332" s="129">
        <f t="shared" si="124"/>
        <v>688.78</v>
      </c>
      <c r="O332" s="128">
        <v>1056.604941</v>
      </c>
      <c r="P332" s="129">
        <f t="shared" si="125"/>
        <v>0</v>
      </c>
      <c r="Q332" s="129">
        <f t="shared" si="126"/>
        <v>1056.604941</v>
      </c>
      <c r="R332" s="129">
        <f t="shared" si="127"/>
        <v>4134.549867</v>
      </c>
      <c r="S332" s="132">
        <f t="shared" si="128"/>
        <v>0</v>
      </c>
      <c r="T332" s="128">
        <v>0</v>
      </c>
      <c r="U332" s="128">
        <v>0</v>
      </c>
      <c r="V332" s="128">
        <v>0</v>
      </c>
      <c r="W332" s="132"/>
      <c r="X332" s="134">
        <v>3077.944926</v>
      </c>
      <c r="Y332" s="134">
        <v>0</v>
      </c>
      <c r="Z332" s="129">
        <f t="shared" si="129"/>
        <v>0</v>
      </c>
      <c r="AA332" s="132">
        <f t="shared" si="130"/>
        <v>0</v>
      </c>
      <c r="AB332" s="134">
        <v>0</v>
      </c>
      <c r="AC332" s="134">
        <v>0</v>
      </c>
      <c r="AD332" s="128">
        <v>0</v>
      </c>
      <c r="AE332" s="128">
        <v>0</v>
      </c>
      <c r="AF332" s="128">
        <v>0</v>
      </c>
      <c r="AG332" s="128">
        <v>0</v>
      </c>
      <c r="AH332" s="132">
        <f t="shared" si="131"/>
        <v>673.269414</v>
      </c>
      <c r="AI332" s="128">
        <v>0</v>
      </c>
      <c r="AJ332" s="134">
        <v>0</v>
      </c>
      <c r="AK332" s="134">
        <v>673.269414</v>
      </c>
      <c r="AL332" s="129">
        <f t="shared" si="132"/>
        <v>344.39</v>
      </c>
      <c r="AM332" s="129">
        <f t="shared" si="133"/>
        <v>0</v>
      </c>
      <c r="AN332" s="129">
        <f t="shared" si="134"/>
        <v>0</v>
      </c>
      <c r="AO332" s="129">
        <f t="shared" si="135"/>
        <v>0</v>
      </c>
      <c r="AP332" s="129">
        <f t="shared" si="136"/>
        <v>0</v>
      </c>
      <c r="AQ332" s="129">
        <f t="shared" si="137"/>
        <v>0</v>
      </c>
      <c r="AR332" s="129">
        <f t="shared" si="138"/>
        <v>0</v>
      </c>
      <c r="AS332" s="129">
        <f t="shared" si="139"/>
        <v>0.918373333333333</v>
      </c>
      <c r="AT332" s="132">
        <v>0</v>
      </c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/>
      <c r="BJ332" s="132"/>
      <c r="BK332" s="132" t="s">
        <v>102</v>
      </c>
    </row>
    <row r="333" ht="22.5" customHeight="1" spans="1:63">
      <c r="A333" s="126">
        <v>328</v>
      </c>
      <c r="B333" s="127" t="s">
        <v>601</v>
      </c>
      <c r="C333" s="127" t="s">
        <v>155</v>
      </c>
      <c r="D333" s="127" t="s">
        <v>295</v>
      </c>
      <c r="E333" s="134">
        <v>185.99</v>
      </c>
      <c r="F333" s="129">
        <f t="shared" si="120"/>
        <v>13.5284981719447</v>
      </c>
      <c r="G333" s="129">
        <f t="shared" si="121"/>
        <v>2516.165375</v>
      </c>
      <c r="H333" s="130">
        <v>4</v>
      </c>
      <c r="I333" s="130"/>
      <c r="J333" s="131" t="s">
        <v>256</v>
      </c>
      <c r="K333" s="129">
        <f t="shared" si="122"/>
        <v>2468.299928</v>
      </c>
      <c r="L333" s="129">
        <f t="shared" si="123"/>
        <v>2468.299928</v>
      </c>
      <c r="M333" s="128">
        <v>0</v>
      </c>
      <c r="N333" s="129">
        <f t="shared" si="124"/>
        <v>371.98</v>
      </c>
      <c r="O333" s="128">
        <v>1511.180675</v>
      </c>
      <c r="P333" s="129">
        <f t="shared" si="125"/>
        <v>0</v>
      </c>
      <c r="Q333" s="129">
        <f t="shared" si="126"/>
        <v>1511.180675</v>
      </c>
      <c r="R333" s="129">
        <f t="shared" si="127"/>
        <v>2468.299928</v>
      </c>
      <c r="S333" s="132">
        <f t="shared" si="128"/>
        <v>0</v>
      </c>
      <c r="T333" s="128">
        <v>0</v>
      </c>
      <c r="U333" s="128">
        <v>0</v>
      </c>
      <c r="V333" s="128">
        <v>0</v>
      </c>
      <c r="W333" s="132"/>
      <c r="X333" s="134">
        <v>957.119253</v>
      </c>
      <c r="Y333" s="134">
        <v>0</v>
      </c>
      <c r="Z333" s="129">
        <f t="shared" si="129"/>
        <v>0</v>
      </c>
      <c r="AA333" s="132">
        <f t="shared" si="130"/>
        <v>0</v>
      </c>
      <c r="AB333" s="134">
        <v>0</v>
      </c>
      <c r="AC333" s="134">
        <v>0</v>
      </c>
      <c r="AD333" s="128">
        <v>0</v>
      </c>
      <c r="AE333" s="128">
        <v>0</v>
      </c>
      <c r="AF333" s="128">
        <v>0</v>
      </c>
      <c r="AG333" s="128">
        <v>0</v>
      </c>
      <c r="AH333" s="132">
        <f t="shared" si="131"/>
        <v>47.865447</v>
      </c>
      <c r="AI333" s="128">
        <v>0</v>
      </c>
      <c r="AJ333" s="134">
        <v>0</v>
      </c>
      <c r="AK333" s="134">
        <v>47.865447</v>
      </c>
      <c r="AL333" s="129">
        <f t="shared" si="132"/>
        <v>185.99</v>
      </c>
      <c r="AM333" s="129">
        <f t="shared" si="133"/>
        <v>0</v>
      </c>
      <c r="AN333" s="129">
        <f t="shared" si="134"/>
        <v>0</v>
      </c>
      <c r="AO333" s="129">
        <f t="shared" si="135"/>
        <v>0</v>
      </c>
      <c r="AP333" s="129">
        <f t="shared" si="136"/>
        <v>0</v>
      </c>
      <c r="AQ333" s="129">
        <f t="shared" si="137"/>
        <v>0</v>
      </c>
      <c r="AR333" s="129">
        <f t="shared" si="138"/>
        <v>0</v>
      </c>
      <c r="AS333" s="129">
        <f t="shared" si="139"/>
        <v>0.495973333333333</v>
      </c>
      <c r="AT333" s="132">
        <v>0</v>
      </c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32"/>
      <c r="BK333" s="132" t="s">
        <v>102</v>
      </c>
    </row>
    <row r="334" ht="22.5" customHeight="1" spans="1:63">
      <c r="A334" s="126">
        <v>329</v>
      </c>
      <c r="B334" s="127" t="s">
        <v>602</v>
      </c>
      <c r="C334" s="127" t="s">
        <v>155</v>
      </c>
      <c r="D334" s="127" t="s">
        <v>295</v>
      </c>
      <c r="E334" s="134">
        <v>168.67</v>
      </c>
      <c r="F334" s="129">
        <f t="shared" si="120"/>
        <v>18.3612391889488</v>
      </c>
      <c r="G334" s="129">
        <f t="shared" si="121"/>
        <v>3096.990214</v>
      </c>
      <c r="H334" s="130">
        <v>4</v>
      </c>
      <c r="I334" s="130"/>
      <c r="J334" s="131" t="s">
        <v>256</v>
      </c>
      <c r="K334" s="129">
        <f t="shared" si="122"/>
        <v>2714.920471</v>
      </c>
      <c r="L334" s="129">
        <f t="shared" si="123"/>
        <v>2714.920471</v>
      </c>
      <c r="M334" s="128">
        <v>0</v>
      </c>
      <c r="N334" s="129">
        <f t="shared" si="124"/>
        <v>337.34</v>
      </c>
      <c r="O334" s="128">
        <v>1694.591832</v>
      </c>
      <c r="P334" s="129">
        <f t="shared" si="125"/>
        <v>0</v>
      </c>
      <c r="Q334" s="129">
        <f t="shared" si="126"/>
        <v>1694.591832</v>
      </c>
      <c r="R334" s="129">
        <f t="shared" si="127"/>
        <v>2714.920471</v>
      </c>
      <c r="S334" s="132">
        <f t="shared" si="128"/>
        <v>0</v>
      </c>
      <c r="T334" s="128">
        <v>0</v>
      </c>
      <c r="U334" s="128">
        <v>0</v>
      </c>
      <c r="V334" s="128">
        <v>0</v>
      </c>
      <c r="W334" s="132"/>
      <c r="X334" s="134">
        <v>1020.328639</v>
      </c>
      <c r="Y334" s="134">
        <v>0</v>
      </c>
      <c r="Z334" s="129">
        <f t="shared" si="129"/>
        <v>0</v>
      </c>
      <c r="AA334" s="132">
        <f t="shared" si="130"/>
        <v>0</v>
      </c>
      <c r="AB334" s="134">
        <v>0</v>
      </c>
      <c r="AC334" s="134">
        <v>0</v>
      </c>
      <c r="AD334" s="128">
        <v>0</v>
      </c>
      <c r="AE334" s="128">
        <v>0</v>
      </c>
      <c r="AF334" s="128">
        <v>0</v>
      </c>
      <c r="AG334" s="128">
        <v>0</v>
      </c>
      <c r="AH334" s="132">
        <f t="shared" si="131"/>
        <v>382.069743</v>
      </c>
      <c r="AI334" s="128">
        <v>0</v>
      </c>
      <c r="AJ334" s="134">
        <v>0</v>
      </c>
      <c r="AK334" s="134">
        <v>382.069743</v>
      </c>
      <c r="AL334" s="129">
        <f t="shared" si="132"/>
        <v>168.67</v>
      </c>
      <c r="AM334" s="129">
        <f t="shared" si="133"/>
        <v>0</v>
      </c>
      <c r="AN334" s="129">
        <f t="shared" si="134"/>
        <v>0</v>
      </c>
      <c r="AO334" s="129">
        <f t="shared" si="135"/>
        <v>0</v>
      </c>
      <c r="AP334" s="129">
        <f t="shared" si="136"/>
        <v>0</v>
      </c>
      <c r="AQ334" s="129">
        <f t="shared" si="137"/>
        <v>0</v>
      </c>
      <c r="AR334" s="129">
        <f t="shared" si="138"/>
        <v>0</v>
      </c>
      <c r="AS334" s="129">
        <f t="shared" si="139"/>
        <v>0.449786666666667</v>
      </c>
      <c r="AT334" s="132">
        <v>0</v>
      </c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32"/>
      <c r="BK334" s="132" t="s">
        <v>102</v>
      </c>
    </row>
    <row r="335" ht="22.5" customHeight="1" spans="1:63">
      <c r="A335" s="126">
        <v>330</v>
      </c>
      <c r="B335" s="127" t="s">
        <v>162</v>
      </c>
      <c r="C335" s="127" t="s">
        <v>218</v>
      </c>
      <c r="D335" s="127" t="s">
        <v>167</v>
      </c>
      <c r="E335" s="134">
        <v>489.43</v>
      </c>
      <c r="F335" s="129">
        <f t="shared" si="120"/>
        <v>6.15059193960321</v>
      </c>
      <c r="G335" s="129">
        <f t="shared" si="121"/>
        <v>3010.284213</v>
      </c>
      <c r="H335" s="130">
        <v>4</v>
      </c>
      <c r="I335" s="130"/>
      <c r="J335" s="131" t="s">
        <v>256</v>
      </c>
      <c r="K335" s="129">
        <f t="shared" si="122"/>
        <v>3010.284213</v>
      </c>
      <c r="L335" s="129">
        <f t="shared" si="123"/>
        <v>3010.284213</v>
      </c>
      <c r="M335" s="128">
        <v>0</v>
      </c>
      <c r="N335" s="129">
        <f t="shared" si="124"/>
        <v>978.86</v>
      </c>
      <c r="O335" s="128">
        <v>2796.222445</v>
      </c>
      <c r="P335" s="129">
        <f t="shared" si="125"/>
        <v>0</v>
      </c>
      <c r="Q335" s="129">
        <f t="shared" si="126"/>
        <v>2796.222445</v>
      </c>
      <c r="R335" s="129">
        <f t="shared" si="127"/>
        <v>3010.284213</v>
      </c>
      <c r="S335" s="132">
        <f t="shared" si="128"/>
        <v>0</v>
      </c>
      <c r="T335" s="128">
        <v>0</v>
      </c>
      <c r="U335" s="128">
        <v>0</v>
      </c>
      <c r="V335" s="128">
        <v>0</v>
      </c>
      <c r="W335" s="132"/>
      <c r="X335" s="134">
        <v>214.061768</v>
      </c>
      <c r="Y335" s="134">
        <v>0</v>
      </c>
      <c r="Z335" s="129">
        <f t="shared" si="129"/>
        <v>0</v>
      </c>
      <c r="AA335" s="132">
        <f t="shared" si="130"/>
        <v>0</v>
      </c>
      <c r="AB335" s="134">
        <v>0</v>
      </c>
      <c r="AC335" s="134">
        <v>0</v>
      </c>
      <c r="AD335" s="128">
        <v>0</v>
      </c>
      <c r="AE335" s="128">
        <v>0</v>
      </c>
      <c r="AF335" s="128">
        <v>0</v>
      </c>
      <c r="AG335" s="128">
        <v>0</v>
      </c>
      <c r="AH335" s="132">
        <f t="shared" si="131"/>
        <v>0</v>
      </c>
      <c r="AI335" s="128">
        <v>0</v>
      </c>
      <c r="AJ335" s="134">
        <v>0</v>
      </c>
      <c r="AK335" s="134">
        <v>0</v>
      </c>
      <c r="AL335" s="129">
        <f t="shared" si="132"/>
        <v>489.43</v>
      </c>
      <c r="AM335" s="129">
        <f t="shared" si="133"/>
        <v>0</v>
      </c>
      <c r="AN335" s="129">
        <f t="shared" si="134"/>
        <v>0</v>
      </c>
      <c r="AO335" s="129">
        <f t="shared" si="135"/>
        <v>0</v>
      </c>
      <c r="AP335" s="129">
        <f t="shared" si="136"/>
        <v>0</v>
      </c>
      <c r="AQ335" s="129">
        <f t="shared" si="137"/>
        <v>0</v>
      </c>
      <c r="AR335" s="129">
        <f t="shared" si="138"/>
        <v>0</v>
      </c>
      <c r="AS335" s="129">
        <f t="shared" si="139"/>
        <v>0</v>
      </c>
      <c r="AT335" s="132">
        <v>0</v>
      </c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32"/>
      <c r="BK335" s="132" t="s">
        <v>102</v>
      </c>
    </row>
    <row r="336" ht="22.5" customHeight="1" spans="1:63">
      <c r="A336" s="126">
        <v>331</v>
      </c>
      <c r="B336" s="127" t="s">
        <v>603</v>
      </c>
      <c r="C336" s="127" t="s">
        <v>132</v>
      </c>
      <c r="D336" s="127" t="s">
        <v>300</v>
      </c>
      <c r="E336" s="134">
        <v>102.2</v>
      </c>
      <c r="F336" s="129">
        <f t="shared" si="120"/>
        <v>3.44643879647749</v>
      </c>
      <c r="G336" s="129">
        <f t="shared" si="121"/>
        <v>352.226045</v>
      </c>
      <c r="H336" s="130">
        <v>4</v>
      </c>
      <c r="I336" s="130"/>
      <c r="J336" s="131" t="s">
        <v>256</v>
      </c>
      <c r="K336" s="129">
        <f t="shared" si="122"/>
        <v>352.226045</v>
      </c>
      <c r="L336" s="129">
        <f t="shared" si="123"/>
        <v>352.226045</v>
      </c>
      <c r="M336" s="128">
        <v>0</v>
      </c>
      <c r="N336" s="129">
        <f t="shared" si="124"/>
        <v>204.4</v>
      </c>
      <c r="O336" s="128">
        <v>352.226045</v>
      </c>
      <c r="P336" s="129">
        <f t="shared" si="125"/>
        <v>0</v>
      </c>
      <c r="Q336" s="129">
        <f t="shared" si="126"/>
        <v>352.226045</v>
      </c>
      <c r="R336" s="129">
        <f t="shared" si="127"/>
        <v>352.226045</v>
      </c>
      <c r="S336" s="132">
        <f t="shared" si="128"/>
        <v>0</v>
      </c>
      <c r="T336" s="128">
        <v>0</v>
      </c>
      <c r="U336" s="128">
        <v>0</v>
      </c>
      <c r="V336" s="128">
        <v>0</v>
      </c>
      <c r="W336" s="132"/>
      <c r="X336" s="134">
        <v>0</v>
      </c>
      <c r="Y336" s="134">
        <v>0</v>
      </c>
      <c r="Z336" s="129">
        <f t="shared" si="129"/>
        <v>0</v>
      </c>
      <c r="AA336" s="132">
        <f t="shared" si="130"/>
        <v>0</v>
      </c>
      <c r="AB336" s="134">
        <v>0</v>
      </c>
      <c r="AC336" s="134">
        <v>0</v>
      </c>
      <c r="AD336" s="128">
        <v>0</v>
      </c>
      <c r="AE336" s="128">
        <v>0</v>
      </c>
      <c r="AF336" s="128">
        <v>0</v>
      </c>
      <c r="AG336" s="128">
        <v>0</v>
      </c>
      <c r="AH336" s="132">
        <f t="shared" si="131"/>
        <v>0</v>
      </c>
      <c r="AI336" s="128">
        <v>0</v>
      </c>
      <c r="AJ336" s="134">
        <v>0</v>
      </c>
      <c r="AK336" s="134">
        <v>0</v>
      </c>
      <c r="AL336" s="129">
        <f t="shared" si="132"/>
        <v>102.2</v>
      </c>
      <c r="AM336" s="129">
        <f t="shared" si="133"/>
        <v>0</v>
      </c>
      <c r="AN336" s="129">
        <f t="shared" si="134"/>
        <v>0</v>
      </c>
      <c r="AO336" s="129">
        <f t="shared" si="135"/>
        <v>0</v>
      </c>
      <c r="AP336" s="129">
        <f t="shared" si="136"/>
        <v>0</v>
      </c>
      <c r="AQ336" s="129">
        <f t="shared" si="137"/>
        <v>0</v>
      </c>
      <c r="AR336" s="129">
        <f t="shared" si="138"/>
        <v>0</v>
      </c>
      <c r="AS336" s="129">
        <f t="shared" si="139"/>
        <v>0</v>
      </c>
      <c r="AT336" s="132">
        <v>0</v>
      </c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  <c r="BJ336" s="132"/>
      <c r="BK336" s="132" t="s">
        <v>102</v>
      </c>
    </row>
    <row r="337" ht="22.5" customHeight="1" spans="1:63">
      <c r="A337" s="126">
        <v>332</v>
      </c>
      <c r="B337" s="127" t="s">
        <v>604</v>
      </c>
      <c r="C337" s="127" t="s">
        <v>340</v>
      </c>
      <c r="D337" s="127" t="s">
        <v>341</v>
      </c>
      <c r="E337" s="134">
        <v>279.67</v>
      </c>
      <c r="F337" s="129">
        <f t="shared" si="120"/>
        <v>12.9852747988701</v>
      </c>
      <c r="G337" s="129">
        <f t="shared" si="121"/>
        <v>3631.591803</v>
      </c>
      <c r="H337" s="130">
        <v>4</v>
      </c>
      <c r="I337" s="130"/>
      <c r="J337" s="131" t="s">
        <v>256</v>
      </c>
      <c r="K337" s="129">
        <f t="shared" si="122"/>
        <v>2789.01246</v>
      </c>
      <c r="L337" s="129">
        <f t="shared" si="123"/>
        <v>2789.01246</v>
      </c>
      <c r="M337" s="128">
        <v>0</v>
      </c>
      <c r="N337" s="129">
        <f t="shared" si="124"/>
        <v>559.34</v>
      </c>
      <c r="O337" s="128">
        <v>1727.359733</v>
      </c>
      <c r="P337" s="129">
        <f t="shared" si="125"/>
        <v>0</v>
      </c>
      <c r="Q337" s="129">
        <f t="shared" si="126"/>
        <v>1727.359733</v>
      </c>
      <c r="R337" s="129">
        <f t="shared" si="127"/>
        <v>2789.01246</v>
      </c>
      <c r="S337" s="132">
        <f t="shared" si="128"/>
        <v>0</v>
      </c>
      <c r="T337" s="128">
        <v>0</v>
      </c>
      <c r="U337" s="128">
        <v>0</v>
      </c>
      <c r="V337" s="128">
        <v>0</v>
      </c>
      <c r="W337" s="132"/>
      <c r="X337" s="134">
        <v>1061.652727</v>
      </c>
      <c r="Y337" s="134">
        <v>0</v>
      </c>
      <c r="Z337" s="129">
        <f t="shared" si="129"/>
        <v>0</v>
      </c>
      <c r="AA337" s="132">
        <f t="shared" si="130"/>
        <v>0</v>
      </c>
      <c r="AB337" s="134">
        <v>0</v>
      </c>
      <c r="AC337" s="134">
        <v>0</v>
      </c>
      <c r="AD337" s="128">
        <v>0</v>
      </c>
      <c r="AE337" s="128">
        <v>0</v>
      </c>
      <c r="AF337" s="128">
        <v>0</v>
      </c>
      <c r="AG337" s="128">
        <v>0</v>
      </c>
      <c r="AH337" s="132">
        <f t="shared" si="131"/>
        <v>842.579343</v>
      </c>
      <c r="AI337" s="128">
        <v>0</v>
      </c>
      <c r="AJ337" s="134">
        <v>0</v>
      </c>
      <c r="AK337" s="134">
        <v>842.579343</v>
      </c>
      <c r="AL337" s="129">
        <f t="shared" si="132"/>
        <v>279.67</v>
      </c>
      <c r="AM337" s="129">
        <f t="shared" si="133"/>
        <v>0</v>
      </c>
      <c r="AN337" s="129">
        <f t="shared" si="134"/>
        <v>0</v>
      </c>
      <c r="AO337" s="129">
        <f t="shared" si="135"/>
        <v>0</v>
      </c>
      <c r="AP337" s="129">
        <f t="shared" si="136"/>
        <v>0</v>
      </c>
      <c r="AQ337" s="129">
        <f t="shared" si="137"/>
        <v>0</v>
      </c>
      <c r="AR337" s="129">
        <f t="shared" si="138"/>
        <v>0</v>
      </c>
      <c r="AS337" s="129">
        <f t="shared" si="139"/>
        <v>0.745786666666667</v>
      </c>
      <c r="AT337" s="132">
        <v>0</v>
      </c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32"/>
      <c r="BK337" s="132" t="s">
        <v>102</v>
      </c>
    </row>
    <row r="338" ht="22.5" customHeight="1" spans="1:63">
      <c r="A338" s="126">
        <v>333</v>
      </c>
      <c r="B338" s="127" t="s">
        <v>605</v>
      </c>
      <c r="C338" s="127" t="s">
        <v>132</v>
      </c>
      <c r="D338" s="127" t="s">
        <v>359</v>
      </c>
      <c r="E338" s="134">
        <v>527</v>
      </c>
      <c r="F338" s="129">
        <f t="shared" si="120"/>
        <v>8.81734248766603</v>
      </c>
      <c r="G338" s="129">
        <f t="shared" si="121"/>
        <v>4646.739491</v>
      </c>
      <c r="H338" s="130">
        <v>4</v>
      </c>
      <c r="I338" s="130"/>
      <c r="J338" s="131" t="s">
        <v>256</v>
      </c>
      <c r="K338" s="129">
        <f t="shared" si="122"/>
        <v>2759.155329</v>
      </c>
      <c r="L338" s="129">
        <f t="shared" si="123"/>
        <v>2759.155329</v>
      </c>
      <c r="M338" s="128">
        <v>0</v>
      </c>
      <c r="N338" s="129">
        <f t="shared" si="124"/>
        <v>1054</v>
      </c>
      <c r="O338" s="128">
        <v>2495.541227</v>
      </c>
      <c r="P338" s="129">
        <f t="shared" si="125"/>
        <v>0</v>
      </c>
      <c r="Q338" s="129">
        <f t="shared" si="126"/>
        <v>2495.541227</v>
      </c>
      <c r="R338" s="129">
        <f t="shared" si="127"/>
        <v>2759.155329</v>
      </c>
      <c r="S338" s="132">
        <f t="shared" si="128"/>
        <v>0</v>
      </c>
      <c r="T338" s="128">
        <v>0</v>
      </c>
      <c r="U338" s="128">
        <v>0</v>
      </c>
      <c r="V338" s="128">
        <v>0</v>
      </c>
      <c r="W338" s="132"/>
      <c r="X338" s="134">
        <v>263.614102</v>
      </c>
      <c r="Y338" s="134">
        <v>0</v>
      </c>
      <c r="Z338" s="129">
        <f t="shared" si="129"/>
        <v>0</v>
      </c>
      <c r="AA338" s="132">
        <f t="shared" si="130"/>
        <v>0</v>
      </c>
      <c r="AB338" s="134">
        <v>0</v>
      </c>
      <c r="AC338" s="134">
        <v>0</v>
      </c>
      <c r="AD338" s="128">
        <v>0</v>
      </c>
      <c r="AE338" s="128">
        <v>0</v>
      </c>
      <c r="AF338" s="128">
        <v>0</v>
      </c>
      <c r="AG338" s="128">
        <v>0</v>
      </c>
      <c r="AH338" s="132">
        <f t="shared" si="131"/>
        <v>1887.584162</v>
      </c>
      <c r="AI338" s="128">
        <v>0</v>
      </c>
      <c r="AJ338" s="134">
        <v>0</v>
      </c>
      <c r="AK338" s="134">
        <v>1887.584162</v>
      </c>
      <c r="AL338" s="129">
        <f t="shared" si="132"/>
        <v>527</v>
      </c>
      <c r="AM338" s="129">
        <f t="shared" si="133"/>
        <v>0</v>
      </c>
      <c r="AN338" s="129">
        <f t="shared" si="134"/>
        <v>0</v>
      </c>
      <c r="AO338" s="129">
        <f t="shared" si="135"/>
        <v>0</v>
      </c>
      <c r="AP338" s="129">
        <f t="shared" si="136"/>
        <v>0</v>
      </c>
      <c r="AQ338" s="129">
        <f t="shared" si="137"/>
        <v>0</v>
      </c>
      <c r="AR338" s="129">
        <f t="shared" si="138"/>
        <v>0</v>
      </c>
      <c r="AS338" s="129">
        <f t="shared" si="139"/>
        <v>1.40533333333333</v>
      </c>
      <c r="AT338" s="132">
        <v>0</v>
      </c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32"/>
      <c r="BK338" s="132" t="s">
        <v>102</v>
      </c>
    </row>
    <row r="339" ht="22.5" customHeight="1" spans="1:63">
      <c r="A339" s="126">
        <v>334</v>
      </c>
      <c r="B339" s="127" t="s">
        <v>255</v>
      </c>
      <c r="C339" s="127" t="s">
        <v>605</v>
      </c>
      <c r="D339" s="127" t="s">
        <v>120</v>
      </c>
      <c r="E339" s="134">
        <v>541.12</v>
      </c>
      <c r="F339" s="129">
        <f t="shared" si="120"/>
        <v>10.063560154864</v>
      </c>
      <c r="G339" s="129">
        <f t="shared" si="121"/>
        <v>5445.593671</v>
      </c>
      <c r="H339" s="130">
        <v>4</v>
      </c>
      <c r="I339" s="130"/>
      <c r="J339" s="131" t="s">
        <v>256</v>
      </c>
      <c r="K339" s="129">
        <f t="shared" si="122"/>
        <v>4115.889358</v>
      </c>
      <c r="L339" s="129">
        <f t="shared" si="123"/>
        <v>4115.889358</v>
      </c>
      <c r="M339" s="128">
        <v>0</v>
      </c>
      <c r="N339" s="129">
        <f t="shared" si="124"/>
        <v>1082.24</v>
      </c>
      <c r="O339" s="128">
        <v>1778.895164</v>
      </c>
      <c r="P339" s="129">
        <f t="shared" si="125"/>
        <v>0</v>
      </c>
      <c r="Q339" s="129">
        <f t="shared" si="126"/>
        <v>1778.895164</v>
      </c>
      <c r="R339" s="129">
        <f t="shared" si="127"/>
        <v>4115.889358</v>
      </c>
      <c r="S339" s="132">
        <f t="shared" si="128"/>
        <v>0</v>
      </c>
      <c r="T339" s="128">
        <v>0</v>
      </c>
      <c r="U339" s="128">
        <v>0</v>
      </c>
      <c r="V339" s="128">
        <v>0</v>
      </c>
      <c r="W339" s="132"/>
      <c r="X339" s="134">
        <v>2336.994194</v>
      </c>
      <c r="Y339" s="134">
        <v>0</v>
      </c>
      <c r="Z339" s="129">
        <f t="shared" si="129"/>
        <v>0</v>
      </c>
      <c r="AA339" s="132">
        <f t="shared" si="130"/>
        <v>0</v>
      </c>
      <c r="AB339" s="134">
        <v>0</v>
      </c>
      <c r="AC339" s="134">
        <v>0</v>
      </c>
      <c r="AD339" s="128">
        <v>0</v>
      </c>
      <c r="AE339" s="128">
        <v>0</v>
      </c>
      <c r="AF339" s="128">
        <v>0</v>
      </c>
      <c r="AG339" s="128">
        <v>0</v>
      </c>
      <c r="AH339" s="132">
        <f t="shared" si="131"/>
        <v>1329.704313</v>
      </c>
      <c r="AI339" s="128">
        <v>0</v>
      </c>
      <c r="AJ339" s="134">
        <v>0</v>
      </c>
      <c r="AK339" s="134">
        <v>1329.704313</v>
      </c>
      <c r="AL339" s="129">
        <f t="shared" si="132"/>
        <v>541.12</v>
      </c>
      <c r="AM339" s="129">
        <f t="shared" si="133"/>
        <v>0</v>
      </c>
      <c r="AN339" s="129">
        <f t="shared" si="134"/>
        <v>0</v>
      </c>
      <c r="AO339" s="129">
        <f t="shared" si="135"/>
        <v>0</v>
      </c>
      <c r="AP339" s="129">
        <f t="shared" si="136"/>
        <v>0</v>
      </c>
      <c r="AQ339" s="129">
        <f t="shared" si="137"/>
        <v>0</v>
      </c>
      <c r="AR339" s="129">
        <f t="shared" si="138"/>
        <v>0</v>
      </c>
      <c r="AS339" s="129">
        <f t="shared" si="139"/>
        <v>1.44298666666667</v>
      </c>
      <c r="AT339" s="132">
        <v>0</v>
      </c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32"/>
      <c r="BK339" s="132" t="s">
        <v>102</v>
      </c>
    </row>
    <row r="340" s="111" customFormat="1" ht="22.5" customHeight="1" spans="1:63">
      <c r="A340" s="126">
        <v>335</v>
      </c>
      <c r="B340" s="127" t="s">
        <v>606</v>
      </c>
      <c r="C340" s="127" t="s">
        <v>605</v>
      </c>
      <c r="D340" s="127" t="s">
        <v>255</v>
      </c>
      <c r="E340" s="134">
        <v>89.76</v>
      </c>
      <c r="F340" s="129">
        <f t="shared" si="120"/>
        <v>6.5284074197861</v>
      </c>
      <c r="G340" s="129">
        <f t="shared" si="121"/>
        <v>585.98985</v>
      </c>
      <c r="H340" s="130">
        <v>4</v>
      </c>
      <c r="I340" s="130"/>
      <c r="J340" s="131" t="s">
        <v>256</v>
      </c>
      <c r="K340" s="129">
        <f t="shared" si="122"/>
        <v>483.07387</v>
      </c>
      <c r="L340" s="129">
        <f t="shared" si="123"/>
        <v>483.07387</v>
      </c>
      <c r="M340" s="128">
        <v>0</v>
      </c>
      <c r="N340" s="129">
        <f t="shared" si="124"/>
        <v>179.52</v>
      </c>
      <c r="O340" s="128">
        <v>255.747436</v>
      </c>
      <c r="P340" s="129">
        <f t="shared" si="125"/>
        <v>0</v>
      </c>
      <c r="Q340" s="129">
        <f t="shared" si="126"/>
        <v>255.747436</v>
      </c>
      <c r="R340" s="129">
        <f t="shared" si="127"/>
        <v>483.07387</v>
      </c>
      <c r="S340" s="132">
        <f t="shared" si="128"/>
        <v>0</v>
      </c>
      <c r="T340" s="128">
        <v>0</v>
      </c>
      <c r="U340" s="128">
        <v>0</v>
      </c>
      <c r="V340" s="128">
        <v>0</v>
      </c>
      <c r="W340" s="132"/>
      <c r="X340" s="134">
        <v>227.326434</v>
      </c>
      <c r="Y340" s="134">
        <v>0</v>
      </c>
      <c r="Z340" s="129">
        <f t="shared" si="129"/>
        <v>0</v>
      </c>
      <c r="AA340" s="132">
        <f t="shared" si="130"/>
        <v>0</v>
      </c>
      <c r="AB340" s="134">
        <v>0</v>
      </c>
      <c r="AC340" s="134">
        <v>0</v>
      </c>
      <c r="AD340" s="128">
        <v>0</v>
      </c>
      <c r="AE340" s="128">
        <v>0</v>
      </c>
      <c r="AF340" s="128">
        <v>0</v>
      </c>
      <c r="AG340" s="128">
        <v>0</v>
      </c>
      <c r="AH340" s="132">
        <f t="shared" si="131"/>
        <v>102.91598</v>
      </c>
      <c r="AI340" s="128">
        <v>0</v>
      </c>
      <c r="AJ340" s="134">
        <v>0</v>
      </c>
      <c r="AK340" s="134">
        <v>102.91598</v>
      </c>
      <c r="AL340" s="129">
        <f t="shared" si="132"/>
        <v>89.76</v>
      </c>
      <c r="AM340" s="129">
        <f t="shared" si="133"/>
        <v>0</v>
      </c>
      <c r="AN340" s="129">
        <f t="shared" si="134"/>
        <v>0</v>
      </c>
      <c r="AO340" s="129">
        <f t="shared" si="135"/>
        <v>0</v>
      </c>
      <c r="AP340" s="129">
        <f t="shared" si="136"/>
        <v>0</v>
      </c>
      <c r="AQ340" s="129">
        <f t="shared" si="137"/>
        <v>0</v>
      </c>
      <c r="AR340" s="129">
        <f t="shared" si="138"/>
        <v>0</v>
      </c>
      <c r="AS340" s="129">
        <f t="shared" si="139"/>
        <v>0</v>
      </c>
      <c r="AT340" s="132">
        <v>0</v>
      </c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32"/>
      <c r="BK340" s="132" t="s">
        <v>102</v>
      </c>
    </row>
    <row r="341" ht="22.5" customHeight="1" spans="1:63">
      <c r="A341" s="126">
        <v>336</v>
      </c>
      <c r="B341" s="127" t="s">
        <v>607</v>
      </c>
      <c r="C341" s="127" t="s">
        <v>155</v>
      </c>
      <c r="D341" s="127" t="s">
        <v>165</v>
      </c>
      <c r="E341" s="134">
        <v>413.73</v>
      </c>
      <c r="F341" s="129">
        <f t="shared" si="120"/>
        <v>2.89035645710971</v>
      </c>
      <c r="G341" s="129">
        <f t="shared" si="121"/>
        <v>1195.827177</v>
      </c>
      <c r="H341" s="130">
        <v>4</v>
      </c>
      <c r="I341" s="130"/>
      <c r="J341" s="131" t="s">
        <v>256</v>
      </c>
      <c r="K341" s="129">
        <f t="shared" si="122"/>
        <v>1195.827177</v>
      </c>
      <c r="L341" s="129">
        <f t="shared" si="123"/>
        <v>1195.827177</v>
      </c>
      <c r="M341" s="128">
        <v>0</v>
      </c>
      <c r="N341" s="129">
        <f t="shared" si="124"/>
        <v>827.46</v>
      </c>
      <c r="O341" s="128">
        <v>1073.383919</v>
      </c>
      <c r="P341" s="129">
        <f t="shared" si="125"/>
        <v>0</v>
      </c>
      <c r="Q341" s="129">
        <f t="shared" si="126"/>
        <v>1073.383919</v>
      </c>
      <c r="R341" s="129">
        <f t="shared" si="127"/>
        <v>1195.827177</v>
      </c>
      <c r="S341" s="132">
        <f t="shared" si="128"/>
        <v>0</v>
      </c>
      <c r="T341" s="128">
        <v>0</v>
      </c>
      <c r="U341" s="128">
        <v>0</v>
      </c>
      <c r="V341" s="128">
        <v>0</v>
      </c>
      <c r="W341" s="132"/>
      <c r="X341" s="134">
        <v>122.443258</v>
      </c>
      <c r="Y341" s="134">
        <v>0</v>
      </c>
      <c r="Z341" s="129">
        <f t="shared" si="129"/>
        <v>0</v>
      </c>
      <c r="AA341" s="132">
        <f t="shared" si="130"/>
        <v>0</v>
      </c>
      <c r="AB341" s="134">
        <v>0</v>
      </c>
      <c r="AC341" s="134">
        <v>0</v>
      </c>
      <c r="AD341" s="128">
        <v>0</v>
      </c>
      <c r="AE341" s="128">
        <v>0</v>
      </c>
      <c r="AF341" s="128">
        <v>0</v>
      </c>
      <c r="AG341" s="128">
        <v>0</v>
      </c>
      <c r="AH341" s="132">
        <f t="shared" si="131"/>
        <v>0</v>
      </c>
      <c r="AI341" s="128">
        <v>0</v>
      </c>
      <c r="AJ341" s="134">
        <v>0</v>
      </c>
      <c r="AK341" s="134">
        <v>0</v>
      </c>
      <c r="AL341" s="129">
        <f t="shared" si="132"/>
        <v>413.73</v>
      </c>
      <c r="AM341" s="129">
        <f t="shared" si="133"/>
        <v>0</v>
      </c>
      <c r="AN341" s="129">
        <f t="shared" si="134"/>
        <v>0</v>
      </c>
      <c r="AO341" s="129">
        <f t="shared" si="135"/>
        <v>0</v>
      </c>
      <c r="AP341" s="129">
        <f t="shared" si="136"/>
        <v>0</v>
      </c>
      <c r="AQ341" s="129">
        <f t="shared" si="137"/>
        <v>0</v>
      </c>
      <c r="AR341" s="129">
        <f t="shared" si="138"/>
        <v>0</v>
      </c>
      <c r="AS341" s="129">
        <f t="shared" si="139"/>
        <v>0</v>
      </c>
      <c r="AT341" s="132">
        <v>0</v>
      </c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32"/>
      <c r="BK341" s="132" t="s">
        <v>102</v>
      </c>
    </row>
    <row r="342" ht="22.5" customHeight="1" spans="1:63">
      <c r="A342" s="126">
        <v>337</v>
      </c>
      <c r="B342" s="127" t="s">
        <v>608</v>
      </c>
      <c r="C342" s="127" t="s">
        <v>155</v>
      </c>
      <c r="D342" s="127" t="s">
        <v>607</v>
      </c>
      <c r="E342" s="134">
        <v>378.69</v>
      </c>
      <c r="F342" s="129">
        <f t="shared" si="120"/>
        <v>13.7806248884312</v>
      </c>
      <c r="G342" s="129">
        <f t="shared" si="121"/>
        <v>5218.584839</v>
      </c>
      <c r="H342" s="130">
        <v>4</v>
      </c>
      <c r="I342" s="130"/>
      <c r="J342" s="131" t="s">
        <v>256</v>
      </c>
      <c r="K342" s="129">
        <f t="shared" si="122"/>
        <v>3451.078497</v>
      </c>
      <c r="L342" s="129">
        <f t="shared" si="123"/>
        <v>3451.078497</v>
      </c>
      <c r="M342" s="128">
        <v>0</v>
      </c>
      <c r="N342" s="129">
        <f t="shared" si="124"/>
        <v>757.38</v>
      </c>
      <c r="O342" s="128">
        <v>1563.540797</v>
      </c>
      <c r="P342" s="129">
        <f t="shared" si="125"/>
        <v>0</v>
      </c>
      <c r="Q342" s="129">
        <f t="shared" si="126"/>
        <v>1563.540797</v>
      </c>
      <c r="R342" s="129">
        <f t="shared" si="127"/>
        <v>3451.078497</v>
      </c>
      <c r="S342" s="132">
        <f t="shared" si="128"/>
        <v>0</v>
      </c>
      <c r="T342" s="128">
        <v>0</v>
      </c>
      <c r="U342" s="128">
        <v>0</v>
      </c>
      <c r="V342" s="128">
        <v>0</v>
      </c>
      <c r="W342" s="132"/>
      <c r="X342" s="134">
        <v>1887.5377</v>
      </c>
      <c r="Y342" s="134">
        <v>0</v>
      </c>
      <c r="Z342" s="129">
        <f t="shared" si="129"/>
        <v>0</v>
      </c>
      <c r="AA342" s="132">
        <f t="shared" si="130"/>
        <v>0</v>
      </c>
      <c r="AB342" s="134">
        <v>0</v>
      </c>
      <c r="AC342" s="134">
        <v>0</v>
      </c>
      <c r="AD342" s="128">
        <v>0</v>
      </c>
      <c r="AE342" s="128">
        <v>0</v>
      </c>
      <c r="AF342" s="128">
        <v>0</v>
      </c>
      <c r="AG342" s="128">
        <v>1089.337891</v>
      </c>
      <c r="AH342" s="132">
        <f t="shared" si="131"/>
        <v>678.168451</v>
      </c>
      <c r="AI342" s="128">
        <v>0</v>
      </c>
      <c r="AJ342" s="134">
        <v>0</v>
      </c>
      <c r="AK342" s="134">
        <v>678.168451</v>
      </c>
      <c r="AL342" s="129">
        <f t="shared" si="132"/>
        <v>378.69</v>
      </c>
      <c r="AM342" s="129">
        <f t="shared" si="133"/>
        <v>0</v>
      </c>
      <c r="AN342" s="129">
        <f t="shared" si="134"/>
        <v>0</v>
      </c>
      <c r="AO342" s="129">
        <f t="shared" si="135"/>
        <v>0</v>
      </c>
      <c r="AP342" s="129">
        <f t="shared" si="136"/>
        <v>0</v>
      </c>
      <c r="AQ342" s="129">
        <f t="shared" si="137"/>
        <v>0</v>
      </c>
      <c r="AR342" s="129">
        <f t="shared" si="138"/>
        <v>0</v>
      </c>
      <c r="AS342" s="129">
        <f t="shared" si="139"/>
        <v>1.00984</v>
      </c>
      <c r="AT342" s="132">
        <v>0</v>
      </c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32"/>
      <c r="BK342" s="132" t="s">
        <v>102</v>
      </c>
    </row>
    <row r="343" ht="22.5" customHeight="1" spans="1:63">
      <c r="A343" s="126">
        <v>338</v>
      </c>
      <c r="B343" s="127" t="s">
        <v>609</v>
      </c>
      <c r="C343" s="127" t="s">
        <v>608</v>
      </c>
      <c r="D343" s="127" t="s">
        <v>300</v>
      </c>
      <c r="E343" s="134">
        <v>197.43</v>
      </c>
      <c r="F343" s="129">
        <f t="shared" si="120"/>
        <v>9.99819785240338</v>
      </c>
      <c r="G343" s="129">
        <f t="shared" si="121"/>
        <v>1973.944202</v>
      </c>
      <c r="H343" s="130">
        <v>4</v>
      </c>
      <c r="I343" s="130"/>
      <c r="J343" s="131" t="s">
        <v>256</v>
      </c>
      <c r="K343" s="129">
        <f t="shared" si="122"/>
        <v>1973.944202</v>
      </c>
      <c r="L343" s="129">
        <f t="shared" si="123"/>
        <v>1973.944202</v>
      </c>
      <c r="M343" s="128">
        <v>0</v>
      </c>
      <c r="N343" s="129">
        <f t="shared" si="124"/>
        <v>394.86</v>
      </c>
      <c r="O343" s="128">
        <v>812.855817</v>
      </c>
      <c r="P343" s="129">
        <f t="shared" si="125"/>
        <v>0</v>
      </c>
      <c r="Q343" s="129">
        <f t="shared" si="126"/>
        <v>812.855817</v>
      </c>
      <c r="R343" s="129">
        <f t="shared" si="127"/>
        <v>1973.944202</v>
      </c>
      <c r="S343" s="132">
        <f t="shared" si="128"/>
        <v>0</v>
      </c>
      <c r="T343" s="128">
        <v>0</v>
      </c>
      <c r="U343" s="128">
        <v>0</v>
      </c>
      <c r="V343" s="128">
        <v>0</v>
      </c>
      <c r="W343" s="132"/>
      <c r="X343" s="134">
        <v>1161.088385</v>
      </c>
      <c r="Y343" s="134">
        <v>0</v>
      </c>
      <c r="Z343" s="129">
        <f t="shared" si="129"/>
        <v>0</v>
      </c>
      <c r="AA343" s="132">
        <f t="shared" si="130"/>
        <v>0</v>
      </c>
      <c r="AB343" s="134">
        <v>0</v>
      </c>
      <c r="AC343" s="134">
        <v>0</v>
      </c>
      <c r="AD343" s="128">
        <v>0</v>
      </c>
      <c r="AE343" s="128">
        <v>0</v>
      </c>
      <c r="AF343" s="128">
        <v>0</v>
      </c>
      <c r="AG343" s="128">
        <v>0</v>
      </c>
      <c r="AH343" s="132">
        <f t="shared" si="131"/>
        <v>0</v>
      </c>
      <c r="AI343" s="128">
        <v>0</v>
      </c>
      <c r="AJ343" s="134">
        <v>0</v>
      </c>
      <c r="AK343" s="134">
        <v>0</v>
      </c>
      <c r="AL343" s="129">
        <f t="shared" si="132"/>
        <v>197.43</v>
      </c>
      <c r="AM343" s="129">
        <f t="shared" si="133"/>
        <v>0</v>
      </c>
      <c r="AN343" s="129">
        <f t="shared" si="134"/>
        <v>0</v>
      </c>
      <c r="AO343" s="129">
        <f t="shared" si="135"/>
        <v>0</v>
      </c>
      <c r="AP343" s="129">
        <f t="shared" si="136"/>
        <v>0</v>
      </c>
      <c r="AQ343" s="129">
        <f t="shared" si="137"/>
        <v>0</v>
      </c>
      <c r="AR343" s="129">
        <f t="shared" si="138"/>
        <v>0</v>
      </c>
      <c r="AS343" s="129">
        <f t="shared" si="139"/>
        <v>0.52648</v>
      </c>
      <c r="AT343" s="132">
        <v>0</v>
      </c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32"/>
      <c r="BK343" s="132" t="s">
        <v>102</v>
      </c>
    </row>
    <row r="344" ht="22.5" customHeight="1" spans="1:63">
      <c r="A344" s="126">
        <v>339</v>
      </c>
      <c r="B344" s="127" t="s">
        <v>610</v>
      </c>
      <c r="C344" s="127" t="s">
        <v>607</v>
      </c>
      <c r="D344" s="127" t="s">
        <v>609</v>
      </c>
      <c r="E344" s="134">
        <v>30.25</v>
      </c>
      <c r="F344" s="129">
        <f t="shared" si="120"/>
        <v>2.51600112396694</v>
      </c>
      <c r="G344" s="129">
        <f t="shared" si="121"/>
        <v>76.109034</v>
      </c>
      <c r="H344" s="130">
        <v>4</v>
      </c>
      <c r="I344" s="130"/>
      <c r="J344" s="131" t="s">
        <v>256</v>
      </c>
      <c r="K344" s="129">
        <f t="shared" si="122"/>
        <v>76.109034</v>
      </c>
      <c r="L344" s="129">
        <f t="shared" si="123"/>
        <v>76.109034</v>
      </c>
      <c r="M344" s="128">
        <v>0</v>
      </c>
      <c r="N344" s="129">
        <f t="shared" si="124"/>
        <v>60.5</v>
      </c>
      <c r="O344" s="128">
        <v>76.109034</v>
      </c>
      <c r="P344" s="129">
        <f t="shared" si="125"/>
        <v>0</v>
      </c>
      <c r="Q344" s="129">
        <f t="shared" si="126"/>
        <v>76.109034</v>
      </c>
      <c r="R344" s="129">
        <f t="shared" si="127"/>
        <v>76.109034</v>
      </c>
      <c r="S344" s="132">
        <f t="shared" si="128"/>
        <v>0</v>
      </c>
      <c r="T344" s="128">
        <v>0</v>
      </c>
      <c r="U344" s="128">
        <v>0</v>
      </c>
      <c r="V344" s="128">
        <v>0</v>
      </c>
      <c r="W344" s="132"/>
      <c r="X344" s="134">
        <v>0</v>
      </c>
      <c r="Y344" s="134">
        <v>0</v>
      </c>
      <c r="Z344" s="129">
        <f t="shared" si="129"/>
        <v>0</v>
      </c>
      <c r="AA344" s="132">
        <f t="shared" si="130"/>
        <v>0</v>
      </c>
      <c r="AB344" s="134">
        <v>0</v>
      </c>
      <c r="AC344" s="134">
        <v>0</v>
      </c>
      <c r="AD344" s="128">
        <v>0</v>
      </c>
      <c r="AE344" s="128">
        <v>0</v>
      </c>
      <c r="AF344" s="128">
        <v>0</v>
      </c>
      <c r="AG344" s="128">
        <v>0</v>
      </c>
      <c r="AH344" s="132">
        <f t="shared" si="131"/>
        <v>0</v>
      </c>
      <c r="AI344" s="128">
        <v>0</v>
      </c>
      <c r="AJ344" s="134">
        <v>0</v>
      </c>
      <c r="AK344" s="134">
        <v>0</v>
      </c>
      <c r="AL344" s="129">
        <f t="shared" si="132"/>
        <v>30.25</v>
      </c>
      <c r="AM344" s="129">
        <f t="shared" si="133"/>
        <v>0</v>
      </c>
      <c r="AN344" s="129">
        <f t="shared" si="134"/>
        <v>0</v>
      </c>
      <c r="AO344" s="129">
        <f t="shared" si="135"/>
        <v>0</v>
      </c>
      <c r="AP344" s="129">
        <f t="shared" si="136"/>
        <v>0</v>
      </c>
      <c r="AQ344" s="129">
        <f t="shared" si="137"/>
        <v>0</v>
      </c>
      <c r="AR344" s="129">
        <f t="shared" si="138"/>
        <v>0</v>
      </c>
      <c r="AS344" s="129">
        <f t="shared" si="139"/>
        <v>0</v>
      </c>
      <c r="AT344" s="132">
        <v>0</v>
      </c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32"/>
      <c r="BK344" s="132" t="s">
        <v>102</v>
      </c>
    </row>
    <row r="345" ht="22.5" customHeight="1" spans="1:63">
      <c r="A345" s="126">
        <v>340</v>
      </c>
      <c r="B345" s="127" t="s">
        <v>611</v>
      </c>
      <c r="C345" s="127" t="s">
        <v>608</v>
      </c>
      <c r="D345" s="127" t="s">
        <v>265</v>
      </c>
      <c r="E345" s="134">
        <v>88.94</v>
      </c>
      <c r="F345" s="129">
        <f t="shared" si="120"/>
        <v>6.20476294130875</v>
      </c>
      <c r="G345" s="129">
        <f t="shared" si="121"/>
        <v>551.851616</v>
      </c>
      <c r="H345" s="130">
        <v>4</v>
      </c>
      <c r="I345" s="130"/>
      <c r="J345" s="131" t="s">
        <v>256</v>
      </c>
      <c r="K345" s="129">
        <f t="shared" si="122"/>
        <v>447.41984</v>
      </c>
      <c r="L345" s="129">
        <f t="shared" si="123"/>
        <v>447.41984</v>
      </c>
      <c r="M345" s="128">
        <v>0</v>
      </c>
      <c r="N345" s="129">
        <f t="shared" si="124"/>
        <v>177.88</v>
      </c>
      <c r="O345" s="128">
        <v>430.308742</v>
      </c>
      <c r="P345" s="129">
        <f t="shared" si="125"/>
        <v>0</v>
      </c>
      <c r="Q345" s="129">
        <f t="shared" si="126"/>
        <v>430.308742</v>
      </c>
      <c r="R345" s="129">
        <f t="shared" si="127"/>
        <v>447.41984</v>
      </c>
      <c r="S345" s="132">
        <f t="shared" si="128"/>
        <v>0</v>
      </c>
      <c r="T345" s="128">
        <v>0</v>
      </c>
      <c r="U345" s="128">
        <v>0</v>
      </c>
      <c r="V345" s="128">
        <v>0</v>
      </c>
      <c r="W345" s="132"/>
      <c r="X345" s="134">
        <v>17.111098</v>
      </c>
      <c r="Y345" s="134">
        <v>0</v>
      </c>
      <c r="Z345" s="129">
        <f t="shared" si="129"/>
        <v>0</v>
      </c>
      <c r="AA345" s="132">
        <f t="shared" si="130"/>
        <v>0</v>
      </c>
      <c r="AB345" s="134">
        <v>0</v>
      </c>
      <c r="AC345" s="134">
        <v>0</v>
      </c>
      <c r="AD345" s="128">
        <v>0</v>
      </c>
      <c r="AE345" s="128">
        <v>0</v>
      </c>
      <c r="AF345" s="128">
        <v>0</v>
      </c>
      <c r="AG345" s="128">
        <v>0</v>
      </c>
      <c r="AH345" s="132">
        <f t="shared" si="131"/>
        <v>104.431776</v>
      </c>
      <c r="AI345" s="128">
        <v>0</v>
      </c>
      <c r="AJ345" s="134">
        <v>0</v>
      </c>
      <c r="AK345" s="134">
        <v>104.431776</v>
      </c>
      <c r="AL345" s="129">
        <f t="shared" si="132"/>
        <v>88.94</v>
      </c>
      <c r="AM345" s="129">
        <f t="shared" si="133"/>
        <v>0</v>
      </c>
      <c r="AN345" s="129">
        <f t="shared" si="134"/>
        <v>0</v>
      </c>
      <c r="AO345" s="129">
        <f t="shared" si="135"/>
        <v>0</v>
      </c>
      <c r="AP345" s="129">
        <f t="shared" si="136"/>
        <v>0</v>
      </c>
      <c r="AQ345" s="129">
        <f t="shared" si="137"/>
        <v>0</v>
      </c>
      <c r="AR345" s="129">
        <f t="shared" si="138"/>
        <v>0</v>
      </c>
      <c r="AS345" s="129">
        <f t="shared" si="139"/>
        <v>0</v>
      </c>
      <c r="AT345" s="132">
        <v>0</v>
      </c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32"/>
      <c r="BK345" s="132" t="s">
        <v>102</v>
      </c>
    </row>
    <row r="346" ht="22.5" customHeight="1" spans="1:63">
      <c r="A346" s="126">
        <v>341</v>
      </c>
      <c r="B346" s="127" t="s">
        <v>612</v>
      </c>
      <c r="C346" s="127" t="s">
        <v>608</v>
      </c>
      <c r="D346" s="127" t="s">
        <v>611</v>
      </c>
      <c r="E346" s="134">
        <v>120.44</v>
      </c>
      <c r="F346" s="129">
        <f t="shared" si="120"/>
        <v>10.8112318913982</v>
      </c>
      <c r="G346" s="129">
        <f t="shared" si="121"/>
        <v>1302.104769</v>
      </c>
      <c r="H346" s="130">
        <v>4</v>
      </c>
      <c r="I346" s="130"/>
      <c r="J346" s="131" t="s">
        <v>256</v>
      </c>
      <c r="K346" s="129">
        <f t="shared" si="122"/>
        <v>1302.104769</v>
      </c>
      <c r="L346" s="129">
        <f t="shared" si="123"/>
        <v>1302.104769</v>
      </c>
      <c r="M346" s="128">
        <v>0</v>
      </c>
      <c r="N346" s="129">
        <f t="shared" si="124"/>
        <v>240.88</v>
      </c>
      <c r="O346" s="128">
        <v>954.142908</v>
      </c>
      <c r="P346" s="129">
        <f t="shared" si="125"/>
        <v>0</v>
      </c>
      <c r="Q346" s="129">
        <f t="shared" si="126"/>
        <v>954.142908</v>
      </c>
      <c r="R346" s="129">
        <f t="shared" si="127"/>
        <v>1302.104769</v>
      </c>
      <c r="S346" s="132">
        <f t="shared" si="128"/>
        <v>0</v>
      </c>
      <c r="T346" s="128">
        <v>0</v>
      </c>
      <c r="U346" s="128">
        <v>0</v>
      </c>
      <c r="V346" s="128">
        <v>0</v>
      </c>
      <c r="W346" s="132"/>
      <c r="X346" s="134">
        <v>347.961861</v>
      </c>
      <c r="Y346" s="134">
        <v>0</v>
      </c>
      <c r="Z346" s="129">
        <f t="shared" si="129"/>
        <v>0</v>
      </c>
      <c r="AA346" s="132">
        <f t="shared" si="130"/>
        <v>0</v>
      </c>
      <c r="AB346" s="134">
        <v>0</v>
      </c>
      <c r="AC346" s="134">
        <v>0</v>
      </c>
      <c r="AD346" s="128">
        <v>0</v>
      </c>
      <c r="AE346" s="128">
        <v>0</v>
      </c>
      <c r="AF346" s="128">
        <v>0</v>
      </c>
      <c r="AG346" s="128">
        <v>0</v>
      </c>
      <c r="AH346" s="132">
        <f t="shared" si="131"/>
        <v>0</v>
      </c>
      <c r="AI346" s="128">
        <v>0</v>
      </c>
      <c r="AJ346" s="134">
        <v>0</v>
      </c>
      <c r="AK346" s="134">
        <v>0</v>
      </c>
      <c r="AL346" s="129">
        <f t="shared" si="132"/>
        <v>120.44</v>
      </c>
      <c r="AM346" s="129">
        <f t="shared" si="133"/>
        <v>0</v>
      </c>
      <c r="AN346" s="129">
        <f t="shared" si="134"/>
        <v>0</v>
      </c>
      <c r="AO346" s="129">
        <f t="shared" si="135"/>
        <v>0</v>
      </c>
      <c r="AP346" s="129">
        <f t="shared" si="136"/>
        <v>0</v>
      </c>
      <c r="AQ346" s="129">
        <f t="shared" si="137"/>
        <v>0</v>
      </c>
      <c r="AR346" s="129">
        <f t="shared" si="138"/>
        <v>0</v>
      </c>
      <c r="AS346" s="129">
        <f t="shared" si="139"/>
        <v>0.321173333333333</v>
      </c>
      <c r="AT346" s="132">
        <v>0</v>
      </c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32"/>
      <c r="BK346" s="132" t="s">
        <v>102</v>
      </c>
    </row>
    <row r="347" ht="22.5" customHeight="1" spans="1:63">
      <c r="A347" s="126">
        <v>342</v>
      </c>
      <c r="B347" s="127" t="s">
        <v>612</v>
      </c>
      <c r="C347" s="127" t="s">
        <v>611</v>
      </c>
      <c r="D347" s="127" t="s">
        <v>608</v>
      </c>
      <c r="E347" s="134">
        <v>115.82</v>
      </c>
      <c r="F347" s="129">
        <f t="shared" si="120"/>
        <v>9.52891338283543</v>
      </c>
      <c r="G347" s="129">
        <f t="shared" si="121"/>
        <v>1103.638748</v>
      </c>
      <c r="H347" s="130">
        <v>4</v>
      </c>
      <c r="I347" s="130"/>
      <c r="J347" s="131" t="s">
        <v>256</v>
      </c>
      <c r="K347" s="129">
        <f t="shared" si="122"/>
        <v>1103.638748</v>
      </c>
      <c r="L347" s="129">
        <f t="shared" si="123"/>
        <v>1103.638748</v>
      </c>
      <c r="M347" s="128">
        <v>0</v>
      </c>
      <c r="N347" s="129">
        <f t="shared" si="124"/>
        <v>231.64</v>
      </c>
      <c r="O347" s="128">
        <v>560.701931</v>
      </c>
      <c r="P347" s="129">
        <f t="shared" si="125"/>
        <v>0</v>
      </c>
      <c r="Q347" s="129">
        <f t="shared" si="126"/>
        <v>560.701931</v>
      </c>
      <c r="R347" s="129">
        <f t="shared" si="127"/>
        <v>1103.638748</v>
      </c>
      <c r="S347" s="132">
        <f t="shared" si="128"/>
        <v>0</v>
      </c>
      <c r="T347" s="128">
        <v>0</v>
      </c>
      <c r="U347" s="128">
        <v>0</v>
      </c>
      <c r="V347" s="128">
        <v>0</v>
      </c>
      <c r="W347" s="132"/>
      <c r="X347" s="134">
        <v>542.936817</v>
      </c>
      <c r="Y347" s="134">
        <v>0</v>
      </c>
      <c r="Z347" s="129">
        <f t="shared" si="129"/>
        <v>0</v>
      </c>
      <c r="AA347" s="132">
        <f t="shared" si="130"/>
        <v>0</v>
      </c>
      <c r="AB347" s="134">
        <v>0</v>
      </c>
      <c r="AC347" s="134">
        <v>0</v>
      </c>
      <c r="AD347" s="128">
        <v>0</v>
      </c>
      <c r="AE347" s="128">
        <v>0</v>
      </c>
      <c r="AF347" s="128">
        <v>0</v>
      </c>
      <c r="AG347" s="128">
        <v>0</v>
      </c>
      <c r="AH347" s="132">
        <f t="shared" si="131"/>
        <v>0</v>
      </c>
      <c r="AI347" s="128">
        <v>0</v>
      </c>
      <c r="AJ347" s="134">
        <v>0</v>
      </c>
      <c r="AK347" s="134">
        <v>0</v>
      </c>
      <c r="AL347" s="129">
        <f t="shared" si="132"/>
        <v>115.82</v>
      </c>
      <c r="AM347" s="129">
        <f t="shared" si="133"/>
        <v>0</v>
      </c>
      <c r="AN347" s="129">
        <f t="shared" si="134"/>
        <v>0</v>
      </c>
      <c r="AO347" s="129">
        <f t="shared" si="135"/>
        <v>0</v>
      </c>
      <c r="AP347" s="129">
        <f t="shared" si="136"/>
        <v>0</v>
      </c>
      <c r="AQ347" s="129">
        <f t="shared" si="137"/>
        <v>0</v>
      </c>
      <c r="AR347" s="129">
        <f t="shared" si="138"/>
        <v>0</v>
      </c>
      <c r="AS347" s="129">
        <f t="shared" si="139"/>
        <v>0.308853333333333</v>
      </c>
      <c r="AT347" s="132">
        <v>0</v>
      </c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32"/>
      <c r="BK347" s="132" t="s">
        <v>102</v>
      </c>
    </row>
    <row r="348" ht="22.5" customHeight="1" spans="1:63">
      <c r="A348" s="126">
        <v>343</v>
      </c>
      <c r="B348" s="127" t="s">
        <v>613</v>
      </c>
      <c r="C348" s="127" t="s">
        <v>611</v>
      </c>
      <c r="D348" s="127" t="s">
        <v>612</v>
      </c>
      <c r="E348" s="134">
        <v>48.83</v>
      </c>
      <c r="F348" s="129">
        <f t="shared" si="120"/>
        <v>13.0605041572804</v>
      </c>
      <c r="G348" s="129">
        <f t="shared" si="121"/>
        <v>637.744418</v>
      </c>
      <c r="H348" s="130">
        <v>4</v>
      </c>
      <c r="I348" s="130"/>
      <c r="J348" s="131" t="s">
        <v>256</v>
      </c>
      <c r="K348" s="129">
        <f t="shared" si="122"/>
        <v>637.744418</v>
      </c>
      <c r="L348" s="129">
        <f t="shared" si="123"/>
        <v>637.744418</v>
      </c>
      <c r="M348" s="128">
        <v>0</v>
      </c>
      <c r="N348" s="129">
        <f t="shared" si="124"/>
        <v>97.66</v>
      </c>
      <c r="O348" s="128">
        <v>491.134138</v>
      </c>
      <c r="P348" s="129">
        <f t="shared" si="125"/>
        <v>0</v>
      </c>
      <c r="Q348" s="129">
        <f t="shared" si="126"/>
        <v>491.134138</v>
      </c>
      <c r="R348" s="129">
        <f t="shared" si="127"/>
        <v>637.744418</v>
      </c>
      <c r="S348" s="132">
        <f t="shared" si="128"/>
        <v>0</v>
      </c>
      <c r="T348" s="128">
        <v>0</v>
      </c>
      <c r="U348" s="128">
        <v>0</v>
      </c>
      <c r="V348" s="128">
        <v>0</v>
      </c>
      <c r="W348" s="132"/>
      <c r="X348" s="134">
        <v>146.61028</v>
      </c>
      <c r="Y348" s="134">
        <v>0</v>
      </c>
      <c r="Z348" s="129">
        <f t="shared" si="129"/>
        <v>0</v>
      </c>
      <c r="AA348" s="132">
        <f t="shared" si="130"/>
        <v>0</v>
      </c>
      <c r="AB348" s="134">
        <v>0</v>
      </c>
      <c r="AC348" s="134">
        <v>0</v>
      </c>
      <c r="AD348" s="128">
        <v>0</v>
      </c>
      <c r="AE348" s="128">
        <v>0</v>
      </c>
      <c r="AF348" s="128">
        <v>0</v>
      </c>
      <c r="AG348" s="128">
        <v>0</v>
      </c>
      <c r="AH348" s="132">
        <f t="shared" si="131"/>
        <v>0</v>
      </c>
      <c r="AI348" s="128">
        <v>0</v>
      </c>
      <c r="AJ348" s="134">
        <v>0</v>
      </c>
      <c r="AK348" s="134">
        <v>0</v>
      </c>
      <c r="AL348" s="129">
        <f t="shared" si="132"/>
        <v>48.83</v>
      </c>
      <c r="AM348" s="129">
        <f t="shared" si="133"/>
        <v>0</v>
      </c>
      <c r="AN348" s="129">
        <f t="shared" si="134"/>
        <v>0</v>
      </c>
      <c r="AO348" s="129">
        <f t="shared" si="135"/>
        <v>0</v>
      </c>
      <c r="AP348" s="129">
        <f t="shared" si="136"/>
        <v>0</v>
      </c>
      <c r="AQ348" s="129">
        <f t="shared" si="137"/>
        <v>0</v>
      </c>
      <c r="AR348" s="129">
        <f t="shared" si="138"/>
        <v>0</v>
      </c>
      <c r="AS348" s="129">
        <f t="shared" si="139"/>
        <v>0.130213333333333</v>
      </c>
      <c r="AT348" s="132">
        <v>0</v>
      </c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  <c r="BJ348" s="132"/>
      <c r="BK348" s="132" t="s">
        <v>102</v>
      </c>
    </row>
    <row r="349" ht="22.5" customHeight="1" spans="1:63">
      <c r="A349" s="126">
        <v>344</v>
      </c>
      <c r="B349" s="127" t="s">
        <v>614</v>
      </c>
      <c r="C349" s="127" t="s">
        <v>509</v>
      </c>
      <c r="D349" s="127" t="s">
        <v>612</v>
      </c>
      <c r="E349" s="134">
        <v>71.18</v>
      </c>
      <c r="F349" s="129">
        <f t="shared" si="120"/>
        <v>8.26436607193032</v>
      </c>
      <c r="G349" s="129">
        <f t="shared" si="121"/>
        <v>588.257577</v>
      </c>
      <c r="H349" s="130">
        <v>4</v>
      </c>
      <c r="I349" s="130"/>
      <c r="J349" s="131" t="s">
        <v>256</v>
      </c>
      <c r="K349" s="129">
        <f t="shared" si="122"/>
        <v>588.257577</v>
      </c>
      <c r="L349" s="129">
        <f t="shared" si="123"/>
        <v>588.257577</v>
      </c>
      <c r="M349" s="128">
        <v>0</v>
      </c>
      <c r="N349" s="129">
        <f t="shared" si="124"/>
        <v>142.36</v>
      </c>
      <c r="O349" s="128">
        <v>588.257577</v>
      </c>
      <c r="P349" s="129">
        <f t="shared" si="125"/>
        <v>0</v>
      </c>
      <c r="Q349" s="129">
        <f t="shared" si="126"/>
        <v>588.257577</v>
      </c>
      <c r="R349" s="129">
        <f t="shared" si="127"/>
        <v>588.257577</v>
      </c>
      <c r="S349" s="132">
        <f t="shared" si="128"/>
        <v>0</v>
      </c>
      <c r="T349" s="128">
        <v>0</v>
      </c>
      <c r="U349" s="128">
        <v>0</v>
      </c>
      <c r="V349" s="128">
        <v>0</v>
      </c>
      <c r="W349" s="132"/>
      <c r="X349" s="134">
        <v>0</v>
      </c>
      <c r="Y349" s="134">
        <v>0</v>
      </c>
      <c r="Z349" s="129">
        <f t="shared" si="129"/>
        <v>0</v>
      </c>
      <c r="AA349" s="132">
        <f t="shared" si="130"/>
        <v>0</v>
      </c>
      <c r="AB349" s="134">
        <v>0</v>
      </c>
      <c r="AC349" s="134">
        <v>0</v>
      </c>
      <c r="AD349" s="128">
        <v>0</v>
      </c>
      <c r="AE349" s="128">
        <v>0</v>
      </c>
      <c r="AF349" s="128">
        <v>0</v>
      </c>
      <c r="AG349" s="128">
        <v>0</v>
      </c>
      <c r="AH349" s="132">
        <f t="shared" si="131"/>
        <v>0</v>
      </c>
      <c r="AI349" s="128">
        <v>0</v>
      </c>
      <c r="AJ349" s="134">
        <v>0</v>
      </c>
      <c r="AK349" s="134">
        <v>0</v>
      </c>
      <c r="AL349" s="129">
        <f t="shared" si="132"/>
        <v>71.18</v>
      </c>
      <c r="AM349" s="129">
        <f t="shared" si="133"/>
        <v>0</v>
      </c>
      <c r="AN349" s="129">
        <f t="shared" si="134"/>
        <v>0</v>
      </c>
      <c r="AO349" s="129">
        <f t="shared" si="135"/>
        <v>0</v>
      </c>
      <c r="AP349" s="129">
        <f t="shared" si="136"/>
        <v>0</v>
      </c>
      <c r="AQ349" s="129">
        <f t="shared" si="137"/>
        <v>0</v>
      </c>
      <c r="AR349" s="129">
        <f t="shared" si="138"/>
        <v>0</v>
      </c>
      <c r="AS349" s="129">
        <f t="shared" si="139"/>
        <v>0.189813333333333</v>
      </c>
      <c r="AT349" s="132">
        <v>0</v>
      </c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32"/>
      <c r="BK349" s="132" t="s">
        <v>102</v>
      </c>
    </row>
    <row r="350" ht="22.5" customHeight="1" spans="1:63">
      <c r="A350" s="126">
        <v>345</v>
      </c>
      <c r="B350" s="127" t="s">
        <v>615</v>
      </c>
      <c r="C350" s="127" t="s">
        <v>604</v>
      </c>
      <c r="D350" s="127" t="s">
        <v>616</v>
      </c>
      <c r="E350" s="134">
        <v>451.04</v>
      </c>
      <c r="F350" s="129">
        <f t="shared" si="120"/>
        <v>11.4810690470912</v>
      </c>
      <c r="G350" s="129">
        <f t="shared" si="121"/>
        <v>5178.421383</v>
      </c>
      <c r="H350" s="130">
        <v>4</v>
      </c>
      <c r="I350" s="130"/>
      <c r="J350" s="131" t="s">
        <v>256</v>
      </c>
      <c r="K350" s="129">
        <f t="shared" si="122"/>
        <v>3270.337446</v>
      </c>
      <c r="L350" s="129">
        <f t="shared" si="123"/>
        <v>3270.337446</v>
      </c>
      <c r="M350" s="128">
        <v>0</v>
      </c>
      <c r="N350" s="129">
        <f t="shared" si="124"/>
        <v>902.08</v>
      </c>
      <c r="O350" s="128">
        <v>2276.524107</v>
      </c>
      <c r="P350" s="129">
        <f t="shared" si="125"/>
        <v>0</v>
      </c>
      <c r="Q350" s="129">
        <f t="shared" si="126"/>
        <v>2276.524107</v>
      </c>
      <c r="R350" s="129">
        <f t="shared" si="127"/>
        <v>3270.337446</v>
      </c>
      <c r="S350" s="132">
        <f t="shared" si="128"/>
        <v>0</v>
      </c>
      <c r="T350" s="128">
        <v>0</v>
      </c>
      <c r="U350" s="128">
        <v>0</v>
      </c>
      <c r="V350" s="128">
        <v>0</v>
      </c>
      <c r="W350" s="132"/>
      <c r="X350" s="134">
        <v>993.813339</v>
      </c>
      <c r="Y350" s="134">
        <v>0</v>
      </c>
      <c r="Z350" s="129">
        <f t="shared" si="129"/>
        <v>0</v>
      </c>
      <c r="AA350" s="132">
        <f t="shared" si="130"/>
        <v>0</v>
      </c>
      <c r="AB350" s="134">
        <v>0</v>
      </c>
      <c r="AC350" s="134">
        <v>0</v>
      </c>
      <c r="AD350" s="128">
        <v>0</v>
      </c>
      <c r="AE350" s="128">
        <v>0</v>
      </c>
      <c r="AF350" s="128">
        <v>0</v>
      </c>
      <c r="AG350" s="128">
        <v>690.99955</v>
      </c>
      <c r="AH350" s="132">
        <f t="shared" si="131"/>
        <v>1217.084387</v>
      </c>
      <c r="AI350" s="128">
        <v>0</v>
      </c>
      <c r="AJ350" s="134">
        <v>0</v>
      </c>
      <c r="AK350" s="134">
        <v>1217.084387</v>
      </c>
      <c r="AL350" s="129">
        <f t="shared" si="132"/>
        <v>451.04</v>
      </c>
      <c r="AM350" s="129">
        <f t="shared" si="133"/>
        <v>0</v>
      </c>
      <c r="AN350" s="129">
        <f t="shared" si="134"/>
        <v>0</v>
      </c>
      <c r="AO350" s="129">
        <f t="shared" si="135"/>
        <v>0</v>
      </c>
      <c r="AP350" s="129">
        <f t="shared" si="136"/>
        <v>0</v>
      </c>
      <c r="AQ350" s="129">
        <f t="shared" si="137"/>
        <v>0</v>
      </c>
      <c r="AR350" s="129">
        <f t="shared" si="138"/>
        <v>0</v>
      </c>
      <c r="AS350" s="129">
        <f t="shared" si="139"/>
        <v>1.20277333333333</v>
      </c>
      <c r="AT350" s="132">
        <v>0</v>
      </c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32"/>
      <c r="BK350" s="132" t="s">
        <v>102</v>
      </c>
    </row>
    <row r="351" ht="22.5" customHeight="1" spans="1:63">
      <c r="A351" s="126">
        <v>346</v>
      </c>
      <c r="B351" s="127" t="s">
        <v>617</v>
      </c>
      <c r="C351" s="127" t="s">
        <v>341</v>
      </c>
      <c r="D351" s="127" t="s">
        <v>618</v>
      </c>
      <c r="E351" s="134">
        <v>92.97</v>
      </c>
      <c r="F351" s="129">
        <f t="shared" si="120"/>
        <v>11.1649776271916</v>
      </c>
      <c r="G351" s="129">
        <f t="shared" si="121"/>
        <v>1038.00797</v>
      </c>
      <c r="H351" s="130">
        <v>4</v>
      </c>
      <c r="I351" s="130"/>
      <c r="J351" s="131" t="s">
        <v>256</v>
      </c>
      <c r="K351" s="129">
        <f t="shared" si="122"/>
        <v>829.782432</v>
      </c>
      <c r="L351" s="129">
        <f t="shared" si="123"/>
        <v>829.782432</v>
      </c>
      <c r="M351" s="128">
        <v>0</v>
      </c>
      <c r="N351" s="129">
        <f t="shared" si="124"/>
        <v>185.94</v>
      </c>
      <c r="O351" s="128">
        <v>736.842219</v>
      </c>
      <c r="P351" s="129">
        <f t="shared" si="125"/>
        <v>0</v>
      </c>
      <c r="Q351" s="129">
        <f t="shared" si="126"/>
        <v>736.842219</v>
      </c>
      <c r="R351" s="129">
        <f t="shared" si="127"/>
        <v>829.782432</v>
      </c>
      <c r="S351" s="132">
        <f t="shared" si="128"/>
        <v>0</v>
      </c>
      <c r="T351" s="128">
        <v>0</v>
      </c>
      <c r="U351" s="128">
        <v>0</v>
      </c>
      <c r="V351" s="128">
        <v>0</v>
      </c>
      <c r="W351" s="132"/>
      <c r="X351" s="134">
        <v>92.940213</v>
      </c>
      <c r="Y351" s="134">
        <v>0</v>
      </c>
      <c r="Z351" s="129">
        <f t="shared" si="129"/>
        <v>0</v>
      </c>
      <c r="AA351" s="132">
        <f t="shared" si="130"/>
        <v>0</v>
      </c>
      <c r="AB351" s="134">
        <v>0</v>
      </c>
      <c r="AC351" s="134">
        <v>0</v>
      </c>
      <c r="AD351" s="128">
        <v>0</v>
      </c>
      <c r="AE351" s="128">
        <v>0</v>
      </c>
      <c r="AF351" s="128">
        <v>0</v>
      </c>
      <c r="AG351" s="128">
        <v>0</v>
      </c>
      <c r="AH351" s="132">
        <f t="shared" si="131"/>
        <v>208.225538</v>
      </c>
      <c r="AI351" s="128">
        <v>0</v>
      </c>
      <c r="AJ351" s="134">
        <v>0</v>
      </c>
      <c r="AK351" s="134">
        <v>208.225538</v>
      </c>
      <c r="AL351" s="129">
        <f t="shared" si="132"/>
        <v>92.97</v>
      </c>
      <c r="AM351" s="129">
        <f t="shared" si="133"/>
        <v>0</v>
      </c>
      <c r="AN351" s="129">
        <f t="shared" si="134"/>
        <v>0</v>
      </c>
      <c r="AO351" s="129">
        <f t="shared" si="135"/>
        <v>0</v>
      </c>
      <c r="AP351" s="129">
        <f t="shared" si="136"/>
        <v>0</v>
      </c>
      <c r="AQ351" s="129">
        <f t="shared" si="137"/>
        <v>0</v>
      </c>
      <c r="AR351" s="129">
        <f t="shared" si="138"/>
        <v>0</v>
      </c>
      <c r="AS351" s="129">
        <f t="shared" si="139"/>
        <v>0.24792</v>
      </c>
      <c r="AT351" s="132">
        <v>0</v>
      </c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32"/>
      <c r="BK351" s="132" t="s">
        <v>102</v>
      </c>
    </row>
    <row r="352" ht="22.5" customHeight="1" spans="1:63">
      <c r="A352" s="126">
        <v>347</v>
      </c>
      <c r="B352" s="127" t="s">
        <v>619</v>
      </c>
      <c r="C352" s="127" t="s">
        <v>341</v>
      </c>
      <c r="D352" s="127" t="s">
        <v>616</v>
      </c>
      <c r="E352" s="134">
        <v>56.11</v>
      </c>
      <c r="F352" s="129">
        <f t="shared" si="120"/>
        <v>8.41786661914097</v>
      </c>
      <c r="G352" s="129">
        <f t="shared" si="121"/>
        <v>472.326496</v>
      </c>
      <c r="H352" s="130">
        <v>4</v>
      </c>
      <c r="I352" s="130"/>
      <c r="J352" s="131" t="s">
        <v>256</v>
      </c>
      <c r="K352" s="129">
        <f t="shared" si="122"/>
        <v>449.434692</v>
      </c>
      <c r="L352" s="129">
        <f t="shared" si="123"/>
        <v>449.434692</v>
      </c>
      <c r="M352" s="128">
        <v>0</v>
      </c>
      <c r="N352" s="129">
        <f t="shared" si="124"/>
        <v>112.22</v>
      </c>
      <c r="O352" s="128">
        <v>271.02269</v>
      </c>
      <c r="P352" s="129">
        <f t="shared" si="125"/>
        <v>0</v>
      </c>
      <c r="Q352" s="129">
        <f t="shared" si="126"/>
        <v>271.02269</v>
      </c>
      <c r="R352" s="129">
        <f t="shared" si="127"/>
        <v>449.434692</v>
      </c>
      <c r="S352" s="132">
        <f t="shared" si="128"/>
        <v>0</v>
      </c>
      <c r="T352" s="128">
        <v>0</v>
      </c>
      <c r="U352" s="128">
        <v>0</v>
      </c>
      <c r="V352" s="128">
        <v>0</v>
      </c>
      <c r="W352" s="132"/>
      <c r="X352" s="134">
        <v>178.412002</v>
      </c>
      <c r="Y352" s="134">
        <v>0</v>
      </c>
      <c r="Z352" s="129">
        <f t="shared" si="129"/>
        <v>0</v>
      </c>
      <c r="AA352" s="132">
        <f t="shared" si="130"/>
        <v>0</v>
      </c>
      <c r="AB352" s="134">
        <v>0</v>
      </c>
      <c r="AC352" s="134">
        <v>0</v>
      </c>
      <c r="AD352" s="128">
        <v>0</v>
      </c>
      <c r="AE352" s="128">
        <v>0</v>
      </c>
      <c r="AF352" s="128">
        <v>0</v>
      </c>
      <c r="AG352" s="128">
        <v>0</v>
      </c>
      <c r="AH352" s="132">
        <f t="shared" si="131"/>
        <v>22.891804</v>
      </c>
      <c r="AI352" s="128">
        <v>0</v>
      </c>
      <c r="AJ352" s="134">
        <v>0</v>
      </c>
      <c r="AK352" s="134">
        <v>22.891804</v>
      </c>
      <c r="AL352" s="129">
        <f t="shared" si="132"/>
        <v>56.11</v>
      </c>
      <c r="AM352" s="129">
        <f t="shared" si="133"/>
        <v>0</v>
      </c>
      <c r="AN352" s="129">
        <f t="shared" si="134"/>
        <v>0</v>
      </c>
      <c r="AO352" s="129">
        <f t="shared" si="135"/>
        <v>0</v>
      </c>
      <c r="AP352" s="129">
        <f t="shared" si="136"/>
        <v>0</v>
      </c>
      <c r="AQ352" s="129">
        <f t="shared" si="137"/>
        <v>0</v>
      </c>
      <c r="AR352" s="129">
        <f t="shared" si="138"/>
        <v>0</v>
      </c>
      <c r="AS352" s="129">
        <f t="shared" si="139"/>
        <v>0.149626666666667</v>
      </c>
      <c r="AT352" s="132">
        <v>0</v>
      </c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/>
      <c r="BI352" s="129"/>
      <c r="BJ352" s="132"/>
      <c r="BK352" s="132" t="s">
        <v>102</v>
      </c>
    </row>
    <row r="353" ht="22.5" customHeight="1" spans="1:63">
      <c r="A353" s="126">
        <v>348</v>
      </c>
      <c r="B353" s="127" t="s">
        <v>620</v>
      </c>
      <c r="C353" s="127" t="s">
        <v>300</v>
      </c>
      <c r="D353" s="127" t="s">
        <v>155</v>
      </c>
      <c r="E353" s="134">
        <v>233.57</v>
      </c>
      <c r="F353" s="129">
        <f t="shared" si="120"/>
        <v>9.04979792781607</v>
      </c>
      <c r="G353" s="129">
        <f t="shared" si="121"/>
        <v>2113.761302</v>
      </c>
      <c r="H353" s="130">
        <v>4</v>
      </c>
      <c r="I353" s="130"/>
      <c r="J353" s="131" t="s">
        <v>256</v>
      </c>
      <c r="K353" s="129">
        <f t="shared" si="122"/>
        <v>2113.761302</v>
      </c>
      <c r="L353" s="129">
        <f t="shared" si="123"/>
        <v>2113.761302</v>
      </c>
      <c r="M353" s="128">
        <v>0</v>
      </c>
      <c r="N353" s="129">
        <f t="shared" si="124"/>
        <v>467.14</v>
      </c>
      <c r="O353" s="128">
        <v>1346.197715</v>
      </c>
      <c r="P353" s="129">
        <f t="shared" si="125"/>
        <v>0</v>
      </c>
      <c r="Q353" s="129">
        <f t="shared" si="126"/>
        <v>1346.197715</v>
      </c>
      <c r="R353" s="129">
        <f t="shared" si="127"/>
        <v>2113.761302</v>
      </c>
      <c r="S353" s="132">
        <f t="shared" si="128"/>
        <v>0</v>
      </c>
      <c r="T353" s="128">
        <v>0</v>
      </c>
      <c r="U353" s="128">
        <v>0</v>
      </c>
      <c r="V353" s="128">
        <v>0</v>
      </c>
      <c r="W353" s="132"/>
      <c r="X353" s="134">
        <v>767.563587</v>
      </c>
      <c r="Y353" s="134">
        <v>0</v>
      </c>
      <c r="Z353" s="129">
        <f t="shared" si="129"/>
        <v>0</v>
      </c>
      <c r="AA353" s="132">
        <f t="shared" si="130"/>
        <v>0</v>
      </c>
      <c r="AB353" s="134">
        <v>0</v>
      </c>
      <c r="AC353" s="134">
        <v>0</v>
      </c>
      <c r="AD353" s="128">
        <v>0</v>
      </c>
      <c r="AE353" s="128">
        <v>0</v>
      </c>
      <c r="AF353" s="128">
        <v>0</v>
      </c>
      <c r="AG353" s="128">
        <v>0</v>
      </c>
      <c r="AH353" s="132">
        <f t="shared" si="131"/>
        <v>0</v>
      </c>
      <c r="AI353" s="128">
        <v>0</v>
      </c>
      <c r="AJ353" s="134">
        <v>0</v>
      </c>
      <c r="AK353" s="134">
        <v>0</v>
      </c>
      <c r="AL353" s="129">
        <f t="shared" si="132"/>
        <v>233.57</v>
      </c>
      <c r="AM353" s="129">
        <f t="shared" si="133"/>
        <v>0</v>
      </c>
      <c r="AN353" s="129">
        <f t="shared" si="134"/>
        <v>0</v>
      </c>
      <c r="AO353" s="129">
        <f t="shared" si="135"/>
        <v>0</v>
      </c>
      <c r="AP353" s="129">
        <f t="shared" si="136"/>
        <v>0</v>
      </c>
      <c r="AQ353" s="129">
        <f t="shared" si="137"/>
        <v>0</v>
      </c>
      <c r="AR353" s="129">
        <f t="shared" si="138"/>
        <v>0</v>
      </c>
      <c r="AS353" s="129">
        <f t="shared" si="139"/>
        <v>0.622853333333333</v>
      </c>
      <c r="AT353" s="132">
        <v>0</v>
      </c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32"/>
      <c r="BK353" s="132" t="s">
        <v>102</v>
      </c>
    </row>
    <row r="354" ht="22.5" customHeight="1" spans="1:63">
      <c r="A354" s="126">
        <v>349</v>
      </c>
      <c r="B354" s="127" t="s">
        <v>621</v>
      </c>
      <c r="C354" s="127" t="s">
        <v>220</v>
      </c>
      <c r="D354" s="127" t="s">
        <v>326</v>
      </c>
      <c r="E354" s="134">
        <v>76.23</v>
      </c>
      <c r="F354" s="129">
        <f t="shared" si="120"/>
        <v>5.76840499803227</v>
      </c>
      <c r="G354" s="129">
        <f t="shared" si="121"/>
        <v>439.725513</v>
      </c>
      <c r="H354" s="130">
        <v>4</v>
      </c>
      <c r="I354" s="130"/>
      <c r="J354" s="131" t="s">
        <v>256</v>
      </c>
      <c r="K354" s="129">
        <f t="shared" si="122"/>
        <v>439.725513</v>
      </c>
      <c r="L354" s="129">
        <f t="shared" si="123"/>
        <v>439.725513</v>
      </c>
      <c r="M354" s="128">
        <v>0</v>
      </c>
      <c r="N354" s="129">
        <f t="shared" si="124"/>
        <v>152.46</v>
      </c>
      <c r="O354" s="128">
        <v>383.426914</v>
      </c>
      <c r="P354" s="129">
        <f t="shared" si="125"/>
        <v>0</v>
      </c>
      <c r="Q354" s="129">
        <f t="shared" si="126"/>
        <v>383.426914</v>
      </c>
      <c r="R354" s="129">
        <f t="shared" si="127"/>
        <v>439.725513</v>
      </c>
      <c r="S354" s="132">
        <f t="shared" si="128"/>
        <v>0</v>
      </c>
      <c r="T354" s="128">
        <v>0</v>
      </c>
      <c r="U354" s="128">
        <v>0</v>
      </c>
      <c r="V354" s="128">
        <v>0</v>
      </c>
      <c r="W354" s="132"/>
      <c r="X354" s="134">
        <v>56.298599</v>
      </c>
      <c r="Y354" s="134">
        <v>0</v>
      </c>
      <c r="Z354" s="129">
        <f t="shared" si="129"/>
        <v>0</v>
      </c>
      <c r="AA354" s="132">
        <f t="shared" si="130"/>
        <v>0</v>
      </c>
      <c r="AB354" s="134">
        <v>0</v>
      </c>
      <c r="AC354" s="134">
        <v>0</v>
      </c>
      <c r="AD354" s="128">
        <v>0</v>
      </c>
      <c r="AE354" s="128">
        <v>0</v>
      </c>
      <c r="AF354" s="128">
        <v>0</v>
      </c>
      <c r="AG354" s="128">
        <v>0</v>
      </c>
      <c r="AH354" s="132">
        <f t="shared" si="131"/>
        <v>0</v>
      </c>
      <c r="AI354" s="128">
        <v>0</v>
      </c>
      <c r="AJ354" s="134">
        <v>0</v>
      </c>
      <c r="AK354" s="134">
        <v>0</v>
      </c>
      <c r="AL354" s="129">
        <f t="shared" si="132"/>
        <v>76.23</v>
      </c>
      <c r="AM354" s="129">
        <f t="shared" si="133"/>
        <v>0</v>
      </c>
      <c r="AN354" s="129">
        <f t="shared" si="134"/>
        <v>0</v>
      </c>
      <c r="AO354" s="129">
        <f t="shared" si="135"/>
        <v>0</v>
      </c>
      <c r="AP354" s="129">
        <f t="shared" si="136"/>
        <v>0</v>
      </c>
      <c r="AQ354" s="129">
        <f t="shared" si="137"/>
        <v>0</v>
      </c>
      <c r="AR354" s="129">
        <f t="shared" si="138"/>
        <v>0</v>
      </c>
      <c r="AS354" s="129">
        <f t="shared" si="139"/>
        <v>0</v>
      </c>
      <c r="AT354" s="132">
        <v>0</v>
      </c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32"/>
      <c r="BK354" s="132" t="s">
        <v>102</v>
      </c>
    </row>
    <row r="355" ht="22.5" customHeight="1" spans="1:63">
      <c r="A355" s="126">
        <v>350</v>
      </c>
      <c r="B355" s="127" t="s">
        <v>622</v>
      </c>
      <c r="C355" s="127" t="s">
        <v>262</v>
      </c>
      <c r="D355" s="127" t="s">
        <v>623</v>
      </c>
      <c r="E355" s="134">
        <v>302.72</v>
      </c>
      <c r="F355" s="129">
        <f t="shared" si="120"/>
        <v>6.995346875</v>
      </c>
      <c r="G355" s="129">
        <f t="shared" si="121"/>
        <v>2117.631406</v>
      </c>
      <c r="H355" s="130">
        <v>4</v>
      </c>
      <c r="I355" s="130"/>
      <c r="J355" s="131" t="s">
        <v>256</v>
      </c>
      <c r="K355" s="129">
        <f t="shared" si="122"/>
        <v>1543.049287</v>
      </c>
      <c r="L355" s="129">
        <f t="shared" si="123"/>
        <v>1543.049287</v>
      </c>
      <c r="M355" s="128">
        <v>0</v>
      </c>
      <c r="N355" s="129">
        <f t="shared" si="124"/>
        <v>605.44</v>
      </c>
      <c r="O355" s="128">
        <v>1242.062006</v>
      </c>
      <c r="P355" s="129">
        <f t="shared" si="125"/>
        <v>0</v>
      </c>
      <c r="Q355" s="129">
        <f t="shared" si="126"/>
        <v>1242.062006</v>
      </c>
      <c r="R355" s="129">
        <f t="shared" si="127"/>
        <v>1543.049287</v>
      </c>
      <c r="S355" s="132">
        <f t="shared" si="128"/>
        <v>0</v>
      </c>
      <c r="T355" s="128">
        <v>0</v>
      </c>
      <c r="U355" s="128">
        <v>0</v>
      </c>
      <c r="V355" s="128">
        <v>0</v>
      </c>
      <c r="W355" s="132"/>
      <c r="X355" s="134">
        <v>300.987281</v>
      </c>
      <c r="Y355" s="134">
        <v>0</v>
      </c>
      <c r="Z355" s="129">
        <f t="shared" si="129"/>
        <v>0</v>
      </c>
      <c r="AA355" s="132">
        <f t="shared" si="130"/>
        <v>0</v>
      </c>
      <c r="AB355" s="134">
        <v>0</v>
      </c>
      <c r="AC355" s="134">
        <v>0</v>
      </c>
      <c r="AD355" s="128">
        <v>0</v>
      </c>
      <c r="AE355" s="128">
        <v>0</v>
      </c>
      <c r="AF355" s="128">
        <v>0</v>
      </c>
      <c r="AG355" s="128">
        <v>0</v>
      </c>
      <c r="AH355" s="132">
        <f t="shared" si="131"/>
        <v>574.582119</v>
      </c>
      <c r="AI355" s="128">
        <v>0</v>
      </c>
      <c r="AJ355" s="134">
        <v>0</v>
      </c>
      <c r="AK355" s="134">
        <v>574.582119</v>
      </c>
      <c r="AL355" s="129">
        <f t="shared" si="132"/>
        <v>302.72</v>
      </c>
      <c r="AM355" s="129">
        <f t="shared" si="133"/>
        <v>0</v>
      </c>
      <c r="AN355" s="129">
        <f t="shared" si="134"/>
        <v>0</v>
      </c>
      <c r="AO355" s="129">
        <f t="shared" si="135"/>
        <v>0</v>
      </c>
      <c r="AP355" s="129">
        <f t="shared" si="136"/>
        <v>0</v>
      </c>
      <c r="AQ355" s="129">
        <f t="shared" si="137"/>
        <v>0</v>
      </c>
      <c r="AR355" s="129">
        <f t="shared" si="138"/>
        <v>0</v>
      </c>
      <c r="AS355" s="129">
        <f t="shared" si="139"/>
        <v>0</v>
      </c>
      <c r="AT355" s="132">
        <v>0</v>
      </c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32"/>
      <c r="BK355" s="132" t="s">
        <v>102</v>
      </c>
    </row>
    <row r="356" ht="22.5" customHeight="1" spans="1:63">
      <c r="A356" s="126">
        <v>351</v>
      </c>
      <c r="B356" s="127" t="s">
        <v>455</v>
      </c>
      <c r="C356" s="127" t="s">
        <v>622</v>
      </c>
      <c r="D356" s="127" t="s">
        <v>265</v>
      </c>
      <c r="E356" s="134">
        <v>551.46</v>
      </c>
      <c r="F356" s="129">
        <f t="shared" si="120"/>
        <v>8.83024747397817</v>
      </c>
      <c r="G356" s="129">
        <f t="shared" si="121"/>
        <v>4869.528272</v>
      </c>
      <c r="H356" s="130">
        <v>4</v>
      </c>
      <c r="I356" s="130"/>
      <c r="J356" s="131" t="s">
        <v>256</v>
      </c>
      <c r="K356" s="129">
        <f t="shared" si="122"/>
        <v>2452.259106</v>
      </c>
      <c r="L356" s="129">
        <f t="shared" si="123"/>
        <v>2452.259106</v>
      </c>
      <c r="M356" s="128">
        <v>0</v>
      </c>
      <c r="N356" s="129">
        <f t="shared" si="124"/>
        <v>1102.92</v>
      </c>
      <c r="O356" s="128">
        <v>2360.423017</v>
      </c>
      <c r="P356" s="129">
        <f t="shared" si="125"/>
        <v>0</v>
      </c>
      <c r="Q356" s="129">
        <f t="shared" si="126"/>
        <v>2360.423017</v>
      </c>
      <c r="R356" s="129">
        <f t="shared" si="127"/>
        <v>2452.259106</v>
      </c>
      <c r="S356" s="132">
        <f t="shared" si="128"/>
        <v>0</v>
      </c>
      <c r="T356" s="128">
        <v>0</v>
      </c>
      <c r="U356" s="128">
        <v>0</v>
      </c>
      <c r="V356" s="128">
        <v>0</v>
      </c>
      <c r="W356" s="132"/>
      <c r="X356" s="134">
        <v>91.836089</v>
      </c>
      <c r="Y356" s="134">
        <v>0</v>
      </c>
      <c r="Z356" s="129">
        <f t="shared" si="129"/>
        <v>0</v>
      </c>
      <c r="AA356" s="132">
        <f t="shared" si="130"/>
        <v>0</v>
      </c>
      <c r="AB356" s="134">
        <v>0</v>
      </c>
      <c r="AC356" s="134">
        <v>0</v>
      </c>
      <c r="AD356" s="128">
        <v>0</v>
      </c>
      <c r="AE356" s="128">
        <v>0</v>
      </c>
      <c r="AF356" s="128">
        <v>0</v>
      </c>
      <c r="AG356" s="128">
        <v>0</v>
      </c>
      <c r="AH356" s="132">
        <f t="shared" si="131"/>
        <v>2417.269166</v>
      </c>
      <c r="AI356" s="128">
        <v>0</v>
      </c>
      <c r="AJ356" s="134">
        <v>0</v>
      </c>
      <c r="AK356" s="134">
        <v>2417.269166</v>
      </c>
      <c r="AL356" s="129">
        <f t="shared" si="132"/>
        <v>551.46</v>
      </c>
      <c r="AM356" s="129">
        <f t="shared" si="133"/>
        <v>0</v>
      </c>
      <c r="AN356" s="129">
        <f t="shared" si="134"/>
        <v>0</v>
      </c>
      <c r="AO356" s="129">
        <f t="shared" si="135"/>
        <v>0</v>
      </c>
      <c r="AP356" s="129">
        <f t="shared" si="136"/>
        <v>0</v>
      </c>
      <c r="AQ356" s="129">
        <f t="shared" si="137"/>
        <v>0</v>
      </c>
      <c r="AR356" s="129">
        <f t="shared" si="138"/>
        <v>0</v>
      </c>
      <c r="AS356" s="129">
        <f t="shared" si="139"/>
        <v>1.47056</v>
      </c>
      <c r="AT356" s="132">
        <v>0</v>
      </c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32"/>
      <c r="BK356" s="132" t="s">
        <v>102</v>
      </c>
    </row>
    <row r="357" ht="22.5" customHeight="1" spans="1:63">
      <c r="A357" s="126">
        <v>352</v>
      </c>
      <c r="B357" s="127" t="s">
        <v>624</v>
      </c>
      <c r="C357" s="127" t="s">
        <v>625</v>
      </c>
      <c r="D357" s="127" t="s">
        <v>626</v>
      </c>
      <c r="E357" s="134">
        <v>146.22</v>
      </c>
      <c r="F357" s="129">
        <f t="shared" si="120"/>
        <v>11.1680189508959</v>
      </c>
      <c r="G357" s="129">
        <f t="shared" si="121"/>
        <v>1632.987731</v>
      </c>
      <c r="H357" s="130">
        <v>4</v>
      </c>
      <c r="I357" s="130"/>
      <c r="J357" s="131" t="s">
        <v>256</v>
      </c>
      <c r="K357" s="129">
        <f t="shared" si="122"/>
        <v>999.072134</v>
      </c>
      <c r="L357" s="129">
        <f t="shared" si="123"/>
        <v>999.072134</v>
      </c>
      <c r="M357" s="128">
        <v>0</v>
      </c>
      <c r="N357" s="129">
        <f t="shared" si="124"/>
        <v>292.44</v>
      </c>
      <c r="O357" s="128">
        <v>510.538179</v>
      </c>
      <c r="P357" s="129">
        <f t="shared" si="125"/>
        <v>0</v>
      </c>
      <c r="Q357" s="129">
        <f t="shared" si="126"/>
        <v>510.538179</v>
      </c>
      <c r="R357" s="129">
        <f t="shared" si="127"/>
        <v>999.072134</v>
      </c>
      <c r="S357" s="132">
        <f t="shared" si="128"/>
        <v>0</v>
      </c>
      <c r="T357" s="128">
        <v>0</v>
      </c>
      <c r="U357" s="128">
        <v>0</v>
      </c>
      <c r="V357" s="128">
        <v>0</v>
      </c>
      <c r="W357" s="132"/>
      <c r="X357" s="134">
        <v>488.533955</v>
      </c>
      <c r="Y357" s="134">
        <v>0</v>
      </c>
      <c r="Z357" s="129">
        <f t="shared" si="129"/>
        <v>0</v>
      </c>
      <c r="AA357" s="132">
        <f t="shared" si="130"/>
        <v>0</v>
      </c>
      <c r="AB357" s="134">
        <v>0</v>
      </c>
      <c r="AC357" s="134">
        <v>0</v>
      </c>
      <c r="AD357" s="128">
        <v>0</v>
      </c>
      <c r="AE357" s="128">
        <v>0</v>
      </c>
      <c r="AF357" s="128">
        <v>0</v>
      </c>
      <c r="AG357" s="128">
        <v>519.567961</v>
      </c>
      <c r="AH357" s="132">
        <f t="shared" si="131"/>
        <v>114.347636</v>
      </c>
      <c r="AI357" s="128">
        <v>0</v>
      </c>
      <c r="AJ357" s="134">
        <v>0</v>
      </c>
      <c r="AK357" s="134">
        <v>114.347636</v>
      </c>
      <c r="AL357" s="129">
        <f t="shared" si="132"/>
        <v>146.22</v>
      </c>
      <c r="AM357" s="129">
        <f t="shared" si="133"/>
        <v>0</v>
      </c>
      <c r="AN357" s="129">
        <f t="shared" si="134"/>
        <v>0</v>
      </c>
      <c r="AO357" s="129">
        <f t="shared" si="135"/>
        <v>0</v>
      </c>
      <c r="AP357" s="129">
        <f t="shared" si="136"/>
        <v>0</v>
      </c>
      <c r="AQ357" s="129">
        <f t="shared" si="137"/>
        <v>0</v>
      </c>
      <c r="AR357" s="129">
        <f t="shared" si="138"/>
        <v>0</v>
      </c>
      <c r="AS357" s="129">
        <f t="shared" si="139"/>
        <v>0.38992</v>
      </c>
      <c r="AT357" s="132">
        <v>0</v>
      </c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32"/>
      <c r="BK357" s="132" t="s">
        <v>102</v>
      </c>
    </row>
    <row r="358" ht="22.5" customHeight="1" spans="1:63">
      <c r="A358" s="126">
        <v>353</v>
      </c>
      <c r="B358" s="127" t="s">
        <v>627</v>
      </c>
      <c r="C358" s="127" t="s">
        <v>628</v>
      </c>
      <c r="D358" s="127" t="s">
        <v>548</v>
      </c>
      <c r="E358" s="134">
        <v>142.18</v>
      </c>
      <c r="F358" s="129">
        <f t="shared" si="120"/>
        <v>3.20278412575608</v>
      </c>
      <c r="G358" s="129">
        <f t="shared" si="121"/>
        <v>455.371847</v>
      </c>
      <c r="H358" s="130">
        <v>4</v>
      </c>
      <c r="I358" s="130"/>
      <c r="J358" s="131" t="s">
        <v>256</v>
      </c>
      <c r="K358" s="129">
        <f t="shared" si="122"/>
        <v>455.371847</v>
      </c>
      <c r="L358" s="129">
        <f t="shared" si="123"/>
        <v>455.371847</v>
      </c>
      <c r="M358" s="128">
        <v>0</v>
      </c>
      <c r="N358" s="129">
        <f t="shared" si="124"/>
        <v>284.36</v>
      </c>
      <c r="O358" s="128">
        <v>455.371847</v>
      </c>
      <c r="P358" s="129">
        <f t="shared" si="125"/>
        <v>0</v>
      </c>
      <c r="Q358" s="129">
        <f t="shared" si="126"/>
        <v>455.371847</v>
      </c>
      <c r="R358" s="129">
        <f t="shared" si="127"/>
        <v>455.371847</v>
      </c>
      <c r="S358" s="132">
        <f t="shared" si="128"/>
        <v>0</v>
      </c>
      <c r="T358" s="128">
        <v>0</v>
      </c>
      <c r="U358" s="128">
        <v>0</v>
      </c>
      <c r="V358" s="128">
        <v>0</v>
      </c>
      <c r="W358" s="132"/>
      <c r="X358" s="134">
        <v>0</v>
      </c>
      <c r="Y358" s="134">
        <v>0</v>
      </c>
      <c r="Z358" s="129">
        <f t="shared" si="129"/>
        <v>0</v>
      </c>
      <c r="AA358" s="132">
        <f t="shared" si="130"/>
        <v>0</v>
      </c>
      <c r="AB358" s="134">
        <v>0</v>
      </c>
      <c r="AC358" s="134">
        <v>0</v>
      </c>
      <c r="AD358" s="128">
        <v>0</v>
      </c>
      <c r="AE358" s="128">
        <v>0</v>
      </c>
      <c r="AF358" s="128">
        <v>0</v>
      </c>
      <c r="AG358" s="128">
        <v>0</v>
      </c>
      <c r="AH358" s="132">
        <f t="shared" si="131"/>
        <v>0</v>
      </c>
      <c r="AI358" s="128">
        <v>0</v>
      </c>
      <c r="AJ358" s="134">
        <v>0</v>
      </c>
      <c r="AK358" s="134">
        <v>0</v>
      </c>
      <c r="AL358" s="129">
        <f t="shared" si="132"/>
        <v>142.18</v>
      </c>
      <c r="AM358" s="129">
        <f t="shared" si="133"/>
        <v>0</v>
      </c>
      <c r="AN358" s="129">
        <f t="shared" si="134"/>
        <v>0</v>
      </c>
      <c r="AO358" s="129">
        <f t="shared" si="135"/>
        <v>0</v>
      </c>
      <c r="AP358" s="129">
        <f t="shared" si="136"/>
        <v>0</v>
      </c>
      <c r="AQ358" s="129">
        <f t="shared" si="137"/>
        <v>0</v>
      </c>
      <c r="AR358" s="129">
        <f t="shared" si="138"/>
        <v>0</v>
      </c>
      <c r="AS358" s="129">
        <f t="shared" si="139"/>
        <v>0</v>
      </c>
      <c r="AT358" s="132">
        <v>0</v>
      </c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32"/>
      <c r="BK358" s="132" t="s">
        <v>102</v>
      </c>
    </row>
    <row r="359" s="112" customFormat="1" ht="22.5" customHeight="1" spans="1:63">
      <c r="A359" s="135"/>
      <c r="B359" s="136"/>
      <c r="C359" s="136"/>
      <c r="D359" s="136"/>
      <c r="E359" s="137">
        <f>SUM(E6:E358)</f>
        <v>81950.9</v>
      </c>
      <c r="F359" s="137">
        <f>SUM(F6:F358)</f>
        <v>3275.9672918131</v>
      </c>
      <c r="G359" s="137">
        <f>SUM(G6:G358)</f>
        <v>757204.758979999</v>
      </c>
      <c r="H359" s="138"/>
      <c r="I359" s="138"/>
      <c r="J359" s="138"/>
      <c r="K359" s="137">
        <f t="shared" ref="K359:S359" si="140">SUM(K6:K358)</f>
        <v>563820.43973</v>
      </c>
      <c r="L359" s="137">
        <f t="shared" si="140"/>
        <v>563820.43973</v>
      </c>
      <c r="M359" s="137">
        <f t="shared" si="140"/>
        <v>8</v>
      </c>
      <c r="N359" s="137">
        <f t="shared" si="140"/>
        <v>163901.8</v>
      </c>
      <c r="O359" s="137">
        <f t="shared" si="140"/>
        <v>379202.589498</v>
      </c>
      <c r="P359" s="137">
        <f t="shared" si="140"/>
        <v>0</v>
      </c>
      <c r="Q359" s="137">
        <f t="shared" si="140"/>
        <v>379202.589498</v>
      </c>
      <c r="R359" s="137">
        <f t="shared" si="140"/>
        <v>563820.43973</v>
      </c>
      <c r="S359" s="137">
        <f t="shared" si="140"/>
        <v>6</v>
      </c>
      <c r="T359" s="137">
        <f t="shared" ref="T359:AT359" si="141">SUM(T6:T358)</f>
        <v>1364.948981</v>
      </c>
      <c r="U359" s="137">
        <f t="shared" si="141"/>
        <v>1364.948981</v>
      </c>
      <c r="V359" s="137">
        <f t="shared" si="141"/>
        <v>2</v>
      </c>
      <c r="W359" s="137"/>
      <c r="X359" s="137">
        <f t="shared" si="141"/>
        <v>182656.496571</v>
      </c>
      <c r="Y359" s="137">
        <f t="shared" si="141"/>
        <v>298.20234</v>
      </c>
      <c r="Z359" s="137">
        <f t="shared" si="141"/>
        <v>596.40468</v>
      </c>
      <c r="AA359" s="137">
        <f t="shared" si="141"/>
        <v>2327.492605</v>
      </c>
      <c r="AB359" s="137">
        <f t="shared" si="141"/>
        <v>106.185145</v>
      </c>
      <c r="AC359" s="137">
        <f t="shared" si="141"/>
        <v>67.184906</v>
      </c>
      <c r="AD359" s="137">
        <f t="shared" si="141"/>
        <v>0</v>
      </c>
      <c r="AE359" s="137">
        <f t="shared" si="141"/>
        <v>2154.122554</v>
      </c>
      <c r="AF359" s="137">
        <f t="shared" si="141"/>
        <v>0</v>
      </c>
      <c r="AG359" s="137">
        <f t="shared" si="141"/>
        <v>23923.365215</v>
      </c>
      <c r="AH359" s="137">
        <f t="shared" si="141"/>
        <v>174720.158119</v>
      </c>
      <c r="AI359" s="137">
        <f t="shared" si="141"/>
        <v>68.044538</v>
      </c>
      <c r="AJ359" s="137">
        <f t="shared" si="141"/>
        <v>0</v>
      </c>
      <c r="AK359" s="137">
        <f t="shared" si="141"/>
        <v>174652.113581</v>
      </c>
      <c r="AL359" s="137">
        <f t="shared" si="141"/>
        <v>81950.9</v>
      </c>
      <c r="AM359" s="137">
        <f t="shared" si="141"/>
        <v>0</v>
      </c>
      <c r="AN359" s="137">
        <f t="shared" si="141"/>
        <v>0</v>
      </c>
      <c r="AO359" s="137">
        <f t="shared" si="141"/>
        <v>0</v>
      </c>
      <c r="AP359" s="137">
        <f t="shared" si="141"/>
        <v>0</v>
      </c>
      <c r="AQ359" s="137">
        <f t="shared" si="141"/>
        <v>0</v>
      </c>
      <c r="AR359" s="137">
        <f t="shared" si="141"/>
        <v>0</v>
      </c>
      <c r="AS359" s="137">
        <f t="shared" si="141"/>
        <v>130.815706666667</v>
      </c>
      <c r="AT359" s="137">
        <f t="shared" si="141"/>
        <v>11</v>
      </c>
      <c r="AU359" s="137"/>
      <c r="AV359" s="137"/>
      <c r="AW359" s="137"/>
      <c r="AX359" s="137"/>
      <c r="AY359" s="137"/>
      <c r="AZ359" s="137"/>
      <c r="BA359" s="137"/>
      <c r="BB359" s="137"/>
      <c r="BC359" s="137"/>
      <c r="BD359" s="137"/>
      <c r="BE359" s="137"/>
      <c r="BF359" s="137"/>
      <c r="BG359" s="137"/>
      <c r="BH359" s="137"/>
      <c r="BI359" s="137"/>
      <c r="BJ359" s="136"/>
      <c r="BK359" s="136"/>
    </row>
    <row r="360" ht="46" customHeight="1" spans="1:63">
      <c r="A360" s="139"/>
      <c r="B360" s="140"/>
      <c r="C360" s="140"/>
      <c r="D360" s="140"/>
      <c r="E360" s="140"/>
      <c r="F360" s="141"/>
      <c r="G360" s="141"/>
      <c r="H360" s="142"/>
      <c r="I360" s="142"/>
      <c r="J360" s="142"/>
      <c r="K360" s="141"/>
      <c r="L360" s="141"/>
      <c r="M360" s="140"/>
      <c r="N360" s="141"/>
      <c r="O360" s="140"/>
      <c r="P360" s="141"/>
      <c r="Q360" s="141"/>
      <c r="R360" s="141"/>
      <c r="S360" s="140"/>
      <c r="T360" s="141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  <c r="AL360" s="141"/>
      <c r="AM360" s="143"/>
      <c r="AN360" s="143"/>
      <c r="AO360" s="141"/>
      <c r="AP360" s="141"/>
      <c r="AQ360" s="141"/>
      <c r="AR360" s="141"/>
      <c r="AS360" s="141"/>
      <c r="AT360" s="140"/>
      <c r="AU360" s="141"/>
      <c r="AV360" s="141"/>
      <c r="AW360" s="141"/>
      <c r="AX360" s="141"/>
      <c r="AY360" s="141"/>
      <c r="AZ360" s="141" t="s">
        <v>629</v>
      </c>
      <c r="BA360" s="141"/>
      <c r="BB360" s="141"/>
      <c r="BC360" s="141"/>
      <c r="BD360" s="141"/>
      <c r="BE360" s="141"/>
      <c r="BF360" s="141"/>
      <c r="BG360" s="141"/>
      <c r="BH360" s="141"/>
      <c r="BI360" s="141"/>
      <c r="BJ360" s="140"/>
      <c r="BK360" s="140"/>
    </row>
    <row r="363" spans="1:63">
      <c r="G363" s="111">
        <f>BH359*10000/G359</f>
        <v>0</v>
      </c>
    </row>
  </sheetData>
  <autoFilter xmlns:etc="http://www.wps.cn/officeDocument/2017/etCustomData" ref="A1:A360" etc:filterBottomFollowUsedRange="0">
    <extLst/>
  </autoFilter>
  <mergeCells count="70">
    <mergeCell ref="A1:BH1"/>
    <mergeCell ref="L2:AK2"/>
    <mergeCell ref="M3:Q3"/>
    <mergeCell ref="S3:V3"/>
    <mergeCell ref="W3:X3"/>
    <mergeCell ref="Y3:Z3"/>
    <mergeCell ref="AB3:AE3"/>
    <mergeCell ref="AF3:AG3"/>
    <mergeCell ref="AI3:AK3"/>
    <mergeCell ref="O4:Q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3:L5"/>
    <mergeCell ref="M4:M5"/>
    <mergeCell ref="N4:N5"/>
    <mergeCell ref="R3:R5"/>
    <mergeCell ref="S4:S5"/>
    <mergeCell ref="T4:T5"/>
    <mergeCell ref="U4:U5"/>
    <mergeCell ref="V4:V5"/>
    <mergeCell ref="W4:W5"/>
    <mergeCell ref="X4:X5"/>
    <mergeCell ref="Y4:Y5"/>
    <mergeCell ref="Z4:Z5"/>
    <mergeCell ref="AA3:AA5"/>
    <mergeCell ref="AB4:AB5"/>
    <mergeCell ref="AC4:AC5"/>
    <mergeCell ref="AD4:AD5"/>
    <mergeCell ref="AE4:AE5"/>
    <mergeCell ref="AF4:AF5"/>
    <mergeCell ref="AG4:AG5"/>
    <mergeCell ref="AH3:AH5"/>
    <mergeCell ref="AI4:AI5"/>
    <mergeCell ref="AJ4:AJ5"/>
    <mergeCell ref="AK4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BJ2:BJ5"/>
    <mergeCell ref="BK2:BK5"/>
  </mergeCells>
  <printOptions horizontalCentered="1"/>
  <pageMargins left="0.432638888888889" right="0.472222222222222" top="0.357638888888889" bottom="0.432638888888889" header="0.369444444444444" footer="0.236111111111111"/>
  <pageSetup paperSize="9" scale="33" fitToHeight="0" orientation="landscape"/>
  <headerFooter>
    <oddFooter>&amp;C&amp;P/&amp;N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F6" sqref="F6"/>
    </sheetView>
  </sheetViews>
  <sheetFormatPr defaultColWidth="9" defaultRowHeight="13.5"/>
  <cols>
    <col min="1" max="1" width="7.875" style="89" customWidth="1"/>
    <col min="2" max="2" width="24.5083333333333" style="89" customWidth="1"/>
    <col min="3" max="10" width="12.625" style="89" customWidth="1"/>
    <col min="11" max="16384" width="9" style="89"/>
  </cols>
  <sheetData>
    <row r="1" ht="39" customHeight="1" spans="1:10">
      <c r="A1" s="90" t="s">
        <v>630</v>
      </c>
      <c r="B1" s="90"/>
      <c r="C1" s="90"/>
      <c r="D1" s="90"/>
      <c r="E1" s="90"/>
      <c r="F1" s="90"/>
      <c r="G1" s="90"/>
      <c r="H1" s="90"/>
      <c r="I1" s="90"/>
      <c r="J1" s="90"/>
    </row>
    <row r="2" ht="39.95" customHeight="1" spans="1:10">
      <c r="A2" s="91" t="s">
        <v>1</v>
      </c>
      <c r="B2" s="91" t="s">
        <v>631</v>
      </c>
      <c r="C2" s="92" t="s">
        <v>632</v>
      </c>
      <c r="D2" s="73" t="s">
        <v>633</v>
      </c>
      <c r="E2" s="73" t="s">
        <v>634</v>
      </c>
      <c r="F2" s="73" t="s">
        <v>635</v>
      </c>
      <c r="G2" s="73" t="s">
        <v>636</v>
      </c>
      <c r="H2" s="93" t="s">
        <v>637</v>
      </c>
      <c r="I2" s="94" t="s">
        <v>638</v>
      </c>
      <c r="J2" s="91" t="s">
        <v>6</v>
      </c>
    </row>
    <row r="3" ht="39.95" customHeight="1" spans="1:10">
      <c r="A3" s="91">
        <v>1</v>
      </c>
      <c r="B3" s="91" t="s">
        <v>639</v>
      </c>
      <c r="C3" s="95">
        <v>14454</v>
      </c>
      <c r="D3" s="95">
        <v>2454</v>
      </c>
      <c r="E3" s="96"/>
      <c r="F3" s="95">
        <v>12000</v>
      </c>
      <c r="G3" s="97"/>
      <c r="H3" s="98"/>
      <c r="I3" s="98"/>
      <c r="J3" s="99"/>
    </row>
    <row r="4" ht="39.95" customHeight="1" spans="1:10">
      <c r="A4" s="91">
        <v>2</v>
      </c>
      <c r="B4" s="91" t="s">
        <v>640</v>
      </c>
      <c r="C4" s="95">
        <v>7800</v>
      </c>
      <c r="D4" s="95">
        <v>3755</v>
      </c>
      <c r="E4" s="96"/>
      <c r="F4" s="95">
        <v>4045</v>
      </c>
      <c r="G4" s="97"/>
      <c r="H4" s="98"/>
      <c r="I4" s="98"/>
      <c r="J4" s="99"/>
    </row>
    <row r="5" ht="39.95" customHeight="1" spans="1:10">
      <c r="A5" s="91">
        <v>3</v>
      </c>
      <c r="B5" s="91" t="s">
        <v>641</v>
      </c>
      <c r="C5" s="95">
        <v>5000</v>
      </c>
      <c r="D5" s="95">
        <v>1922</v>
      </c>
      <c r="E5" s="96"/>
      <c r="F5" s="95">
        <v>3078</v>
      </c>
      <c r="G5" s="97"/>
      <c r="H5" s="98"/>
      <c r="I5" s="98"/>
      <c r="J5" s="99"/>
    </row>
    <row r="6" s="87" customFormat="1" ht="39.95" customHeight="1" spans="1:10">
      <c r="A6" s="100">
        <v>4</v>
      </c>
      <c r="B6" s="101" t="s">
        <v>642</v>
      </c>
      <c r="C6" s="102">
        <f>10413.3-4225.2</f>
        <v>6188.1</v>
      </c>
      <c r="D6" s="102">
        <v>5060.7</v>
      </c>
      <c r="E6" s="96"/>
      <c r="F6" s="102">
        <f>C6-D6</f>
        <v>1127.4</v>
      </c>
      <c r="G6" s="103"/>
      <c r="H6" s="102"/>
      <c r="I6" s="102"/>
      <c r="J6" s="104"/>
    </row>
    <row r="7" s="88" customFormat="1" ht="39.95" customHeight="1" spans="1:10">
      <c r="A7" s="100">
        <v>5</v>
      </c>
      <c r="B7" s="101" t="s">
        <v>643</v>
      </c>
      <c r="C7" s="102">
        <v>2000</v>
      </c>
      <c r="D7" s="102">
        <v>2000</v>
      </c>
      <c r="E7" s="96"/>
      <c r="F7" s="105">
        <v>0</v>
      </c>
      <c r="G7" s="103"/>
      <c r="H7" s="102"/>
      <c r="I7" s="102"/>
      <c r="J7" s="106"/>
    </row>
    <row r="8" s="88" customFormat="1" ht="39.95" customHeight="1" spans="1:10">
      <c r="A8" s="100">
        <v>6</v>
      </c>
      <c r="B8" s="101" t="s">
        <v>644</v>
      </c>
      <c r="C8" s="102">
        <v>1300</v>
      </c>
      <c r="D8" s="102">
        <v>1300</v>
      </c>
      <c r="E8" s="96"/>
      <c r="F8" s="105">
        <v>0</v>
      </c>
      <c r="G8" s="103"/>
      <c r="H8" s="102"/>
      <c r="I8" s="102"/>
      <c r="J8" s="106"/>
    </row>
    <row r="9" s="88" customFormat="1" ht="39.95" customHeight="1" spans="1:10">
      <c r="A9" s="100">
        <v>7</v>
      </c>
      <c r="B9" s="101" t="s">
        <v>645</v>
      </c>
      <c r="C9" s="102">
        <v>25012</v>
      </c>
      <c r="D9" s="102">
        <v>16696</v>
      </c>
      <c r="E9" s="96"/>
      <c r="F9" s="105">
        <v>8316</v>
      </c>
      <c r="G9" s="103"/>
      <c r="H9" s="102"/>
      <c r="I9" s="102"/>
      <c r="J9" s="106"/>
    </row>
    <row r="10" s="88" customFormat="1" ht="39.95" customHeight="1" spans="1:10">
      <c r="A10" s="100">
        <v>8</v>
      </c>
      <c r="B10" s="101" t="s">
        <v>646</v>
      </c>
      <c r="C10" s="102">
        <v>2723</v>
      </c>
      <c r="D10" s="102">
        <v>1060</v>
      </c>
      <c r="E10" s="96"/>
      <c r="F10" s="105">
        <v>1663</v>
      </c>
      <c r="G10" s="103"/>
      <c r="H10" s="102"/>
      <c r="I10" s="102"/>
      <c r="J10" s="106"/>
    </row>
    <row r="11" s="88" customFormat="1" ht="39.95" customHeight="1" spans="1:10">
      <c r="A11" s="107"/>
      <c r="B11" s="107" t="s">
        <v>647</v>
      </c>
      <c r="C11" s="108"/>
      <c r="D11" s="108"/>
      <c r="E11" s="108"/>
      <c r="F11" s="109"/>
      <c r="G11" s="109"/>
      <c r="H11" s="109"/>
      <c r="I11" s="109"/>
      <c r="J11" s="110"/>
    </row>
  </sheetData>
  <mergeCells count="1">
    <mergeCell ref="A1:J1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>
    <oddFooter>&amp;C&amp;P/&amp;N</oddFooter>
  </headerFooter>
  <colBreaks count="1" manualBreakCount="1">
    <brk id="10" max="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view="pageBreakPreview" zoomScaleNormal="85" workbookViewId="0">
      <selection activeCell="E3" sqref="E3:F18"/>
    </sheetView>
  </sheetViews>
  <sheetFormatPr defaultColWidth="9" defaultRowHeight="20.1" customHeight="1" outlineLevelCol="6"/>
  <cols>
    <col min="1" max="1" width="8" customWidth="1"/>
    <col min="2" max="2" width="19" customWidth="1"/>
    <col min="3" max="3" width="33" customWidth="1"/>
    <col min="4" max="4" width="15.125" customWidth="1"/>
    <col min="5" max="6" width="18.375" customWidth="1"/>
    <col min="7" max="7" width="15.25" customWidth="1"/>
  </cols>
  <sheetData>
    <row r="1" ht="57.95" customHeight="1" spans="1:7">
      <c r="A1" s="76" t="s">
        <v>648</v>
      </c>
      <c r="B1" s="76"/>
      <c r="C1" s="76"/>
      <c r="D1" s="76"/>
      <c r="E1" s="76"/>
      <c r="F1" s="76"/>
      <c r="G1" s="76"/>
    </row>
    <row r="2" s="75" customFormat="1" ht="27" customHeight="1" spans="1:7">
      <c r="A2" s="77" t="s">
        <v>1</v>
      </c>
      <c r="B2" s="77" t="s">
        <v>649</v>
      </c>
      <c r="C2" s="77" t="s">
        <v>650</v>
      </c>
      <c r="D2" s="77" t="s">
        <v>651</v>
      </c>
      <c r="E2" s="77" t="s">
        <v>652</v>
      </c>
      <c r="F2" s="78" t="s">
        <v>653</v>
      </c>
      <c r="G2" s="77" t="s">
        <v>6</v>
      </c>
    </row>
    <row r="3" ht="20" customHeight="1" spans="1:7">
      <c r="A3" s="46">
        <v>1</v>
      </c>
      <c r="B3" s="4" t="s">
        <v>654</v>
      </c>
      <c r="C3" s="4" t="s">
        <v>655</v>
      </c>
      <c r="D3" s="46" t="s">
        <v>656</v>
      </c>
      <c r="E3" s="79"/>
      <c r="F3" s="80"/>
      <c r="G3" s="81" t="s">
        <v>657</v>
      </c>
    </row>
    <row r="4" ht="20" customHeight="1" spans="1:7">
      <c r="A4" s="46">
        <v>2</v>
      </c>
      <c r="B4" s="4" t="s">
        <v>658</v>
      </c>
      <c r="C4" s="4" t="s">
        <v>659</v>
      </c>
      <c r="D4" s="46" t="s">
        <v>656</v>
      </c>
      <c r="E4" s="79"/>
      <c r="F4" s="80"/>
      <c r="G4" s="82"/>
    </row>
    <row r="5" ht="20" customHeight="1" spans="1:7">
      <c r="A5" s="46">
        <v>3</v>
      </c>
      <c r="B5" s="4" t="s">
        <v>660</v>
      </c>
      <c r="C5" s="4" t="s">
        <v>661</v>
      </c>
      <c r="D5" s="46" t="s">
        <v>656</v>
      </c>
      <c r="E5" s="79"/>
      <c r="F5" s="80"/>
      <c r="G5" s="82"/>
    </row>
    <row r="6" ht="20" customHeight="1" spans="1:7">
      <c r="A6" s="46">
        <v>4</v>
      </c>
      <c r="B6" s="4" t="s">
        <v>662</v>
      </c>
      <c r="C6" s="4" t="s">
        <v>663</v>
      </c>
      <c r="D6" s="46" t="s">
        <v>656</v>
      </c>
      <c r="E6" s="79"/>
      <c r="F6" s="80"/>
      <c r="G6" s="82"/>
    </row>
    <row r="7" ht="20" customHeight="1" spans="1:7">
      <c r="A7" s="46">
        <v>5</v>
      </c>
      <c r="B7" s="4" t="s">
        <v>664</v>
      </c>
      <c r="C7" s="4" t="s">
        <v>665</v>
      </c>
      <c r="D7" s="46" t="s">
        <v>656</v>
      </c>
      <c r="E7" s="83"/>
      <c r="F7" s="80"/>
      <c r="G7" s="82"/>
    </row>
    <row r="8" ht="20" customHeight="1" spans="1:7">
      <c r="A8" s="46">
        <v>6</v>
      </c>
      <c r="B8" s="4" t="s">
        <v>666</v>
      </c>
      <c r="C8" s="4" t="s">
        <v>667</v>
      </c>
      <c r="D8" s="46" t="s">
        <v>668</v>
      </c>
      <c r="E8" s="83"/>
      <c r="F8" s="46"/>
      <c r="G8" s="82"/>
    </row>
    <row r="9" ht="20" customHeight="1" spans="1:7">
      <c r="A9" s="46">
        <v>7</v>
      </c>
      <c r="B9" s="4" t="s">
        <v>669</v>
      </c>
      <c r="C9" s="4" t="s">
        <v>670</v>
      </c>
      <c r="D9" s="46" t="s">
        <v>668</v>
      </c>
      <c r="E9" s="83"/>
      <c r="F9" s="46"/>
      <c r="G9" s="82"/>
    </row>
    <row r="10" ht="20" customHeight="1" spans="1:7">
      <c r="A10" s="46">
        <v>8</v>
      </c>
      <c r="B10" s="4" t="s">
        <v>671</v>
      </c>
      <c r="C10" s="4" t="s">
        <v>672</v>
      </c>
      <c r="D10" s="46" t="s">
        <v>668</v>
      </c>
      <c r="E10" s="83"/>
      <c r="F10" s="46"/>
      <c r="G10" s="82"/>
    </row>
    <row r="11" ht="20" customHeight="1" spans="1:7">
      <c r="A11" s="46">
        <v>9</v>
      </c>
      <c r="B11" s="4" t="s">
        <v>673</v>
      </c>
      <c r="C11" s="4" t="s">
        <v>674</v>
      </c>
      <c r="D11" s="46" t="s">
        <v>668</v>
      </c>
      <c r="E11" s="83"/>
      <c r="F11" s="46"/>
      <c r="G11" s="82"/>
    </row>
    <row r="12" ht="20" customHeight="1" spans="1:7">
      <c r="A12" s="46">
        <v>10</v>
      </c>
      <c r="B12" s="4" t="s">
        <v>675</v>
      </c>
      <c r="C12" s="4" t="s">
        <v>676</v>
      </c>
      <c r="D12" s="46" t="s">
        <v>668</v>
      </c>
      <c r="E12" s="83"/>
      <c r="F12" s="46"/>
      <c r="G12" s="82"/>
    </row>
    <row r="13" ht="20" customHeight="1" spans="1:7">
      <c r="A13" s="46">
        <v>11</v>
      </c>
      <c r="B13" s="4" t="s">
        <v>677</v>
      </c>
      <c r="C13" s="4" t="s">
        <v>678</v>
      </c>
      <c r="D13" s="46" t="s">
        <v>668</v>
      </c>
      <c r="E13" s="83"/>
      <c r="F13" s="46"/>
      <c r="G13" s="82"/>
    </row>
    <row r="14" ht="20" customHeight="1" spans="1:7">
      <c r="A14" s="46">
        <v>12</v>
      </c>
      <c r="B14" s="4" t="s">
        <v>679</v>
      </c>
      <c r="C14" s="4" t="s">
        <v>680</v>
      </c>
      <c r="D14" s="46" t="s">
        <v>668</v>
      </c>
      <c r="E14" s="83"/>
      <c r="F14" s="46"/>
      <c r="G14" s="82"/>
    </row>
    <row r="15" ht="20" customHeight="1" spans="1:7">
      <c r="A15" s="46">
        <v>13</v>
      </c>
      <c r="B15" s="4" t="s">
        <v>681</v>
      </c>
      <c r="C15" s="4" t="s">
        <v>682</v>
      </c>
      <c r="D15" s="46" t="s">
        <v>668</v>
      </c>
      <c r="E15" s="83"/>
      <c r="F15" s="46"/>
      <c r="G15" s="82"/>
    </row>
    <row r="16" ht="20" customHeight="1" spans="1:7">
      <c r="A16" s="46">
        <v>14</v>
      </c>
      <c r="B16" s="4" t="s">
        <v>683</v>
      </c>
      <c r="C16" s="4" t="s">
        <v>684</v>
      </c>
      <c r="D16" s="46" t="s">
        <v>668</v>
      </c>
      <c r="E16" s="83"/>
      <c r="F16" s="46"/>
      <c r="G16" s="82"/>
    </row>
    <row r="17" ht="20" customHeight="1" spans="1:7">
      <c r="A17" s="46">
        <v>15</v>
      </c>
      <c r="B17" s="4" t="s">
        <v>685</v>
      </c>
      <c r="C17" s="4" t="s">
        <v>686</v>
      </c>
      <c r="D17" s="46" t="s">
        <v>668</v>
      </c>
      <c r="E17" s="83"/>
      <c r="F17" s="46"/>
      <c r="G17" s="84"/>
    </row>
    <row r="18" ht="20" customHeight="1" spans="1:7">
      <c r="A18" s="85"/>
      <c r="B18" s="77" t="s">
        <v>23</v>
      </c>
      <c r="C18" s="77"/>
      <c r="D18" s="77"/>
      <c r="E18" s="77"/>
      <c r="F18" s="77"/>
      <c r="G18" s="86"/>
    </row>
  </sheetData>
  <mergeCells count="2">
    <mergeCell ref="A1:G1"/>
    <mergeCell ref="G3:G17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landscape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workbookViewId="0">
      <selection activeCell="D3" sqref="D3:D13"/>
    </sheetView>
  </sheetViews>
  <sheetFormatPr defaultColWidth="9" defaultRowHeight="13.5" outlineLevelCol="7"/>
  <cols>
    <col min="1" max="1" width="7.75" customWidth="1"/>
    <col min="2" max="2" width="16.5083333333333" customWidth="1"/>
    <col min="4" max="4" width="13.125" customWidth="1"/>
    <col min="5" max="5" width="14.5083333333333" customWidth="1"/>
    <col min="6" max="6" width="14.125" customWidth="1"/>
    <col min="7" max="7" width="18.25" customWidth="1"/>
    <col min="8" max="8" width="21.375" customWidth="1"/>
    <col min="11" max="11" width="10.375"/>
  </cols>
  <sheetData>
    <row r="1" ht="42" customHeight="1" spans="1:8">
      <c r="A1" s="63" t="s">
        <v>687</v>
      </c>
      <c r="B1" s="63"/>
      <c r="C1" s="63"/>
      <c r="D1" s="63"/>
      <c r="E1" s="63"/>
      <c r="F1" s="63"/>
      <c r="G1" s="63"/>
      <c r="H1" s="63"/>
    </row>
    <row r="2" ht="33" customHeight="1" spans="1:8">
      <c r="A2" s="30" t="s">
        <v>1</v>
      </c>
      <c r="B2" s="30" t="s">
        <v>688</v>
      </c>
      <c r="C2" s="30" t="s">
        <v>689</v>
      </c>
      <c r="D2" s="30" t="s">
        <v>690</v>
      </c>
      <c r="E2" s="30" t="s">
        <v>691</v>
      </c>
      <c r="F2" s="30" t="s">
        <v>692</v>
      </c>
      <c r="G2" s="64" t="s">
        <v>693</v>
      </c>
      <c r="H2" s="30" t="s">
        <v>6</v>
      </c>
    </row>
    <row r="3" ht="24" customHeight="1" spans="1:8">
      <c r="A3" s="30">
        <v>1</v>
      </c>
      <c r="B3" s="30" t="s">
        <v>694</v>
      </c>
      <c r="C3" s="30">
        <v>1</v>
      </c>
      <c r="D3" s="30"/>
      <c r="E3" s="30">
        <v>2</v>
      </c>
      <c r="F3" s="30">
        <f t="shared" ref="F3:F13" si="0">C3*D3*E3</f>
        <v>0</v>
      </c>
      <c r="G3" s="30">
        <f t="shared" ref="G3:G14" si="1">F3*2</f>
        <v>0</v>
      </c>
      <c r="H3" s="30"/>
    </row>
    <row r="4" ht="24" customHeight="1" spans="1:8">
      <c r="A4" s="30">
        <v>2</v>
      </c>
      <c r="B4" s="30" t="s">
        <v>695</v>
      </c>
      <c r="C4" s="30">
        <v>1</v>
      </c>
      <c r="D4" s="30"/>
      <c r="E4" s="30">
        <v>2</v>
      </c>
      <c r="F4" s="30">
        <f t="shared" si="0"/>
        <v>0</v>
      </c>
      <c r="G4" s="30">
        <f t="shared" si="1"/>
        <v>0</v>
      </c>
      <c r="H4" s="30"/>
    </row>
    <row r="5" ht="24" customHeight="1" spans="1:8">
      <c r="A5" s="30">
        <v>3</v>
      </c>
      <c r="B5" s="30" t="s">
        <v>696</v>
      </c>
      <c r="C5" s="30">
        <v>12</v>
      </c>
      <c r="D5" s="30"/>
      <c r="E5" s="30">
        <v>1</v>
      </c>
      <c r="F5" s="30">
        <f t="shared" si="0"/>
        <v>0</v>
      </c>
      <c r="G5" s="30">
        <f t="shared" si="1"/>
        <v>0</v>
      </c>
      <c r="H5" s="30"/>
    </row>
    <row r="6" ht="24" customHeight="1" spans="1:8">
      <c r="A6" s="30">
        <v>4</v>
      </c>
      <c r="B6" s="30" t="s">
        <v>697</v>
      </c>
      <c r="C6" s="30">
        <v>12</v>
      </c>
      <c r="D6" s="30"/>
      <c r="E6" s="30">
        <v>1</v>
      </c>
      <c r="F6" s="30">
        <f t="shared" si="0"/>
        <v>0</v>
      </c>
      <c r="G6" s="30">
        <f t="shared" si="1"/>
        <v>0</v>
      </c>
      <c r="H6" s="30"/>
    </row>
    <row r="7" ht="36" customHeight="1" spans="1:8">
      <c r="A7" s="30">
        <v>5</v>
      </c>
      <c r="B7" s="30" t="s">
        <v>698</v>
      </c>
      <c r="C7" s="65" t="s">
        <v>699</v>
      </c>
      <c r="D7" s="30"/>
      <c r="E7" s="30">
        <v>2</v>
      </c>
      <c r="F7" s="30">
        <f t="shared" si="0"/>
        <v>0</v>
      </c>
      <c r="G7" s="30">
        <f t="shared" si="1"/>
        <v>0</v>
      </c>
      <c r="H7" s="64" t="s">
        <v>700</v>
      </c>
    </row>
    <row r="8" ht="24" customHeight="1" spans="1:8">
      <c r="A8" s="30">
        <v>6</v>
      </c>
      <c r="B8" s="30" t="s">
        <v>701</v>
      </c>
      <c r="C8" s="30">
        <v>4</v>
      </c>
      <c r="D8" s="30"/>
      <c r="E8" s="30">
        <v>2</v>
      </c>
      <c r="F8" s="30">
        <f t="shared" si="0"/>
        <v>0</v>
      </c>
      <c r="G8" s="30">
        <f t="shared" si="1"/>
        <v>0</v>
      </c>
      <c r="H8" s="30" t="s">
        <v>702</v>
      </c>
    </row>
    <row r="9" ht="33.95" customHeight="1" spans="1:8">
      <c r="A9" s="30">
        <v>7</v>
      </c>
      <c r="B9" s="30" t="s">
        <v>703</v>
      </c>
      <c r="C9" s="30">
        <v>1</v>
      </c>
      <c r="D9" s="30"/>
      <c r="E9" s="30">
        <v>2</v>
      </c>
      <c r="F9" s="30">
        <f t="shared" si="0"/>
        <v>0</v>
      </c>
      <c r="G9" s="30">
        <f t="shared" si="1"/>
        <v>0</v>
      </c>
      <c r="H9" s="30"/>
    </row>
    <row r="10" ht="24" customHeight="1" spans="1:8">
      <c r="A10" s="30">
        <v>8</v>
      </c>
      <c r="B10" s="30" t="s">
        <v>704</v>
      </c>
      <c r="C10" s="30">
        <v>1</v>
      </c>
      <c r="D10" s="30"/>
      <c r="E10" s="30">
        <v>1</v>
      </c>
      <c r="F10" s="30">
        <f t="shared" si="0"/>
        <v>0</v>
      </c>
      <c r="G10" s="30">
        <f t="shared" si="1"/>
        <v>0</v>
      </c>
      <c r="H10" s="30"/>
    </row>
    <row r="11" ht="44.1" customHeight="1" spans="1:8">
      <c r="A11" s="30">
        <v>9</v>
      </c>
      <c r="B11" s="30" t="s">
        <v>705</v>
      </c>
      <c r="C11" s="30">
        <v>1</v>
      </c>
      <c r="D11" s="66"/>
      <c r="E11" s="30">
        <v>1</v>
      </c>
      <c r="F11" s="30">
        <f t="shared" si="0"/>
        <v>0</v>
      </c>
      <c r="G11" s="30">
        <f t="shared" si="1"/>
        <v>0</v>
      </c>
      <c r="H11" s="64"/>
    </row>
    <row r="12" ht="33.95" customHeight="1" spans="1:8">
      <c r="A12" s="30">
        <v>10</v>
      </c>
      <c r="B12" s="30" t="s">
        <v>706</v>
      </c>
      <c r="C12" s="30">
        <v>1</v>
      </c>
      <c r="D12" s="66"/>
      <c r="E12" s="30">
        <v>1</v>
      </c>
      <c r="F12" s="30">
        <f t="shared" si="0"/>
        <v>0</v>
      </c>
      <c r="G12" s="30">
        <f t="shared" si="1"/>
        <v>0</v>
      </c>
      <c r="H12" s="30"/>
    </row>
    <row r="13" ht="30.95" customHeight="1" spans="1:8">
      <c r="A13" s="30">
        <v>11</v>
      </c>
      <c r="B13" s="64" t="s">
        <v>707</v>
      </c>
      <c r="C13" s="30">
        <v>1</v>
      </c>
      <c r="D13" s="66"/>
      <c r="E13" s="30">
        <v>1</v>
      </c>
      <c r="F13" s="30">
        <f t="shared" si="0"/>
        <v>0</v>
      </c>
      <c r="G13" s="30">
        <f t="shared" si="1"/>
        <v>0</v>
      </c>
      <c r="H13" s="30"/>
    </row>
    <row r="14" ht="26.1" customHeight="1" spans="1:8">
      <c r="A14" s="30">
        <v>12</v>
      </c>
      <c r="B14" s="32" t="s">
        <v>23</v>
      </c>
      <c r="C14" s="33"/>
      <c r="D14" s="33"/>
      <c r="E14" s="34"/>
      <c r="F14" s="30">
        <f>SUM(F3:F13)</f>
        <v>0</v>
      </c>
      <c r="G14" s="30">
        <f t="shared" si="1"/>
        <v>0</v>
      </c>
      <c r="H14" s="30"/>
    </row>
    <row r="15" ht="26.1" customHeight="1" spans="1:8">
      <c r="A15" s="30">
        <v>13</v>
      </c>
      <c r="B15" s="32" t="s">
        <v>708</v>
      </c>
      <c r="C15" s="67">
        <v>0.05</v>
      </c>
      <c r="D15" s="33"/>
      <c r="E15" s="34"/>
      <c r="F15" s="30">
        <f>F14*C15</f>
        <v>0</v>
      </c>
      <c r="G15" s="30"/>
      <c r="H15" s="30"/>
    </row>
    <row r="16" ht="33.95" customHeight="1" spans="1:8">
      <c r="A16" s="30">
        <v>14</v>
      </c>
      <c r="B16" s="30" t="s">
        <v>709</v>
      </c>
      <c r="C16" s="68">
        <v>0.06</v>
      </c>
      <c r="D16" s="33"/>
      <c r="E16" s="34"/>
      <c r="F16" s="30">
        <f>(F14+F15)*C16</f>
        <v>0</v>
      </c>
      <c r="G16" s="30">
        <f>F16*2</f>
        <v>0</v>
      </c>
      <c r="H16" s="30"/>
    </row>
    <row r="17" ht="27" customHeight="1" spans="1:8">
      <c r="A17" s="30">
        <v>15</v>
      </c>
      <c r="B17" s="69" t="s">
        <v>249</v>
      </c>
      <c r="C17" s="70"/>
      <c r="D17" s="71"/>
      <c r="E17" s="72"/>
      <c r="F17" s="73">
        <f>F14+F15+F16</f>
        <v>0</v>
      </c>
      <c r="G17" s="30">
        <f>F17*2</f>
        <v>0</v>
      </c>
      <c r="H17" s="69"/>
    </row>
    <row r="18" ht="53.1" customHeight="1" spans="1:8">
      <c r="A18" s="74" t="s">
        <v>710</v>
      </c>
      <c r="B18" s="74"/>
      <c r="C18" s="74"/>
      <c r="D18" s="74"/>
      <c r="E18" s="74"/>
      <c r="F18" s="74"/>
      <c r="G18" s="74"/>
      <c r="H18" s="74"/>
    </row>
    <row r="19" ht="24" customHeight="1"/>
    <row r="20" ht="24" customHeight="1"/>
  </sheetData>
  <mergeCells count="6">
    <mergeCell ref="A1:H1"/>
    <mergeCell ref="B14:E14"/>
    <mergeCell ref="C15:E15"/>
    <mergeCell ref="C16:E16"/>
    <mergeCell ref="C17:E17"/>
    <mergeCell ref="A18:H18"/>
  </mergeCells>
  <printOptions horizontalCentered="1"/>
  <pageMargins left="0.748031496062992" right="0.748031496062992" top="0.984251968503937" bottom="0.984251968503937" header="0.511811023622047" footer="0.511811023622047"/>
  <pageSetup paperSize="9" scale="7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3" sqref="C3:E8"/>
    </sheetView>
  </sheetViews>
  <sheetFormatPr defaultColWidth="9" defaultRowHeight="50.1" customHeight="1" outlineLevelRow="7" outlineLevelCol="5"/>
  <cols>
    <col min="1" max="1" width="9" style="59"/>
    <col min="2" max="2" width="13.125" style="59" customWidth="1"/>
    <col min="3" max="3" width="10.625" style="59" customWidth="1"/>
    <col min="4" max="4" width="17" style="59" customWidth="1"/>
    <col min="5" max="5" width="14.875" style="59" customWidth="1"/>
    <col min="6" max="6" width="40.75" style="59" customWidth="1"/>
    <col min="7" max="16384" width="9" style="59"/>
  </cols>
  <sheetData>
    <row r="1" customHeight="1" spans="1:6">
      <c r="A1" s="60" t="s">
        <v>711</v>
      </c>
      <c r="B1" s="60"/>
      <c r="C1" s="60"/>
      <c r="D1" s="60"/>
      <c r="E1" s="60"/>
      <c r="F1" s="60"/>
    </row>
    <row r="2" customHeight="1" spans="1:6">
      <c r="A2" s="61" t="s">
        <v>712</v>
      </c>
      <c r="B2" s="61" t="s">
        <v>713</v>
      </c>
      <c r="C2" s="61" t="s">
        <v>714</v>
      </c>
      <c r="D2" s="61" t="s">
        <v>715</v>
      </c>
      <c r="E2" s="61" t="s">
        <v>716</v>
      </c>
      <c r="F2" s="61" t="s">
        <v>6</v>
      </c>
    </row>
    <row r="3" ht="60" customHeight="1" spans="1:6">
      <c r="A3" s="61" t="s">
        <v>717</v>
      </c>
      <c r="B3" s="61">
        <v>107277</v>
      </c>
      <c r="C3" s="61"/>
      <c r="D3" s="61"/>
      <c r="E3" s="61"/>
      <c r="F3" s="62" t="s">
        <v>718</v>
      </c>
    </row>
    <row r="4" ht="60" customHeight="1" spans="1:6">
      <c r="A4" s="61" t="s">
        <v>719</v>
      </c>
      <c r="B4" s="61">
        <v>122986</v>
      </c>
      <c r="C4" s="61"/>
      <c r="D4" s="61"/>
      <c r="E4" s="61"/>
      <c r="F4" s="62" t="s">
        <v>720</v>
      </c>
    </row>
    <row r="5" ht="60" customHeight="1" spans="1:6">
      <c r="A5" s="61" t="s">
        <v>721</v>
      </c>
      <c r="B5" s="61">
        <v>125136</v>
      </c>
      <c r="C5" s="61"/>
      <c r="D5" s="61"/>
      <c r="E5" s="61"/>
      <c r="F5" s="62" t="s">
        <v>722</v>
      </c>
    </row>
    <row r="6" ht="60" customHeight="1" spans="1:6">
      <c r="A6" s="61" t="s">
        <v>386</v>
      </c>
      <c r="B6" s="61">
        <v>107058</v>
      </c>
      <c r="C6" s="61"/>
      <c r="D6" s="61"/>
      <c r="E6" s="61"/>
      <c r="F6" s="62" t="s">
        <v>723</v>
      </c>
    </row>
    <row r="7" ht="60" customHeight="1" spans="1:6">
      <c r="A7" s="61" t="s">
        <v>724</v>
      </c>
      <c r="B7" s="61">
        <v>7749</v>
      </c>
      <c r="C7" s="61"/>
      <c r="D7" s="61"/>
      <c r="E7" s="61"/>
      <c r="F7" s="62" t="s">
        <v>725</v>
      </c>
    </row>
    <row r="8" customHeight="1" spans="1:6">
      <c r="A8" s="61" t="s">
        <v>726</v>
      </c>
      <c r="B8" s="61">
        <f>SUM(B3:B7)</f>
        <v>470206</v>
      </c>
      <c r="C8" s="61"/>
      <c r="D8" s="61"/>
      <c r="E8" s="61"/>
      <c r="F8" s="61"/>
    </row>
  </sheetData>
  <mergeCells count="1">
    <mergeCell ref="A1:F1"/>
  </mergeCells>
  <printOptions horizontalCentered="1"/>
  <pageMargins left="0.433070866141732" right="0.433070866141732" top="0.748031496062992" bottom="0.748031496062992" header="0.31496062992126" footer="0.31496062992126"/>
  <pageSetup paperSize="9" orientation="landscape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workbookViewId="0">
      <selection activeCell="D16" sqref="D16"/>
    </sheetView>
  </sheetViews>
  <sheetFormatPr defaultColWidth="9" defaultRowHeight="13.5"/>
  <cols>
    <col min="1" max="1" width="4.625" customWidth="1"/>
    <col min="2" max="2" width="8.625" customWidth="1"/>
    <col min="3" max="3" width="16.625" customWidth="1"/>
    <col min="4" max="4" width="27.5083333333333" customWidth="1"/>
    <col min="5" max="5" width="13.6083333333333" customWidth="1"/>
    <col min="6" max="6" width="19.5083333333333" customWidth="1"/>
    <col min="10" max="10" width="5.375" customWidth="1"/>
    <col min="11" max="11" width="7.375" customWidth="1"/>
    <col min="12" max="12" width="16.625" customWidth="1"/>
    <col min="14" max="14" width="11.15"/>
    <col min="17" max="17" width="10.025"/>
    <col min="19" max="19" width="24.875" customWidth="1"/>
    <col min="20" max="20" width="5.625" customWidth="1"/>
  </cols>
  <sheetData>
    <row r="1" ht="41" customHeight="1" spans="1:20">
      <c r="A1" s="40" t="s">
        <v>727</v>
      </c>
      <c r="B1" s="40"/>
      <c r="C1" s="40"/>
      <c r="D1" s="40"/>
      <c r="E1" s="40"/>
      <c r="F1" s="40"/>
    </row>
    <row r="2" ht="14.25" spans="1:20">
      <c r="A2" s="41" t="s">
        <v>1</v>
      </c>
      <c r="B2" s="41" t="s">
        <v>2</v>
      </c>
      <c r="C2" s="41"/>
      <c r="D2" s="41" t="s">
        <v>728</v>
      </c>
      <c r="E2" s="41" t="s">
        <v>729</v>
      </c>
      <c r="F2" s="41" t="s">
        <v>6</v>
      </c>
    </row>
    <row r="3" ht="14.25" spans="1:20">
      <c r="A3" s="41">
        <v>1</v>
      </c>
      <c r="B3" s="41" t="s">
        <v>730</v>
      </c>
      <c r="C3" s="41" t="s">
        <v>731</v>
      </c>
      <c r="D3" s="41" t="s">
        <v>732</v>
      </c>
      <c r="E3" s="42"/>
      <c r="F3" s="41" t="s">
        <v>733</v>
      </c>
      <c r="J3" s="43" t="s">
        <v>1</v>
      </c>
      <c r="K3" s="43" t="s">
        <v>734</v>
      </c>
      <c r="L3" s="43" t="s">
        <v>735</v>
      </c>
      <c r="M3" s="44" t="s">
        <v>66</v>
      </c>
      <c r="N3" s="44"/>
      <c r="O3" s="44"/>
      <c r="P3" s="44" t="s">
        <v>67</v>
      </c>
      <c r="Q3" s="44"/>
      <c r="R3" s="44"/>
      <c r="S3" s="43" t="s">
        <v>736</v>
      </c>
      <c r="T3" s="43" t="s">
        <v>737</v>
      </c>
    </row>
    <row r="4" ht="54" spans="1:20">
      <c r="A4" s="41">
        <v>2</v>
      </c>
      <c r="B4" s="41"/>
      <c r="C4" s="41" t="s">
        <v>738</v>
      </c>
      <c r="D4" s="41" t="s">
        <v>732</v>
      </c>
      <c r="E4" s="42"/>
      <c r="F4" s="41"/>
      <c r="J4" s="43"/>
      <c r="K4" s="43"/>
      <c r="L4" s="43"/>
      <c r="M4" s="44" t="s">
        <v>739</v>
      </c>
      <c r="N4" s="44" t="s">
        <v>740</v>
      </c>
      <c r="O4" s="44" t="s">
        <v>741</v>
      </c>
      <c r="P4" s="44" t="s">
        <v>739</v>
      </c>
      <c r="Q4" s="44" t="s">
        <v>740</v>
      </c>
      <c r="R4" s="44" t="s">
        <v>741</v>
      </c>
      <c r="S4" s="43"/>
      <c r="T4" s="43"/>
    </row>
    <row r="5" ht="14.25" spans="1:20">
      <c r="A5" s="41">
        <v>3</v>
      </c>
      <c r="B5" s="41"/>
      <c r="C5" s="45" t="s">
        <v>742</v>
      </c>
      <c r="D5" s="41" t="s">
        <v>732</v>
      </c>
      <c r="E5" s="42"/>
      <c r="F5" s="41" t="s">
        <v>743</v>
      </c>
      <c r="J5" s="46">
        <v>1</v>
      </c>
      <c r="K5" s="46" t="s">
        <v>744</v>
      </c>
      <c r="L5" s="46" t="s">
        <v>745</v>
      </c>
      <c r="M5" s="46" t="s">
        <v>112</v>
      </c>
      <c r="N5" s="46">
        <v>10299.72</v>
      </c>
      <c r="O5" s="47" t="s">
        <v>746</v>
      </c>
      <c r="P5" s="46" t="s">
        <v>112</v>
      </c>
      <c r="Q5" s="46">
        <v>28611.95</v>
      </c>
      <c r="R5" s="47" t="s">
        <v>746</v>
      </c>
      <c r="S5" s="46" t="s">
        <v>747</v>
      </c>
      <c r="T5" s="46"/>
    </row>
    <row r="6" ht="14.25" spans="1:20">
      <c r="A6" s="41">
        <v>4</v>
      </c>
      <c r="B6" s="41"/>
      <c r="C6" s="45" t="s">
        <v>748</v>
      </c>
      <c r="D6" s="41" t="s">
        <v>732</v>
      </c>
      <c r="E6" s="42"/>
      <c r="F6" s="41" t="s">
        <v>749</v>
      </c>
      <c r="J6" s="46">
        <v>2</v>
      </c>
      <c r="K6" s="46"/>
      <c r="L6" s="46"/>
      <c r="M6" s="46" t="s">
        <v>120</v>
      </c>
      <c r="N6" s="46">
        <v>17107.81</v>
      </c>
      <c r="O6" s="47" t="s">
        <v>746</v>
      </c>
      <c r="P6" s="46" t="s">
        <v>120</v>
      </c>
      <c r="Q6" s="46">
        <v>20506.42</v>
      </c>
      <c r="R6" s="47" t="s">
        <v>746</v>
      </c>
      <c r="S6" s="46" t="s">
        <v>750</v>
      </c>
      <c r="T6" s="46"/>
    </row>
    <row r="7" ht="14.25" spans="1:20">
      <c r="A7" s="41">
        <v>5</v>
      </c>
      <c r="B7" s="41"/>
      <c r="C7" s="41" t="s">
        <v>701</v>
      </c>
      <c r="D7" s="41" t="s">
        <v>732</v>
      </c>
      <c r="E7" s="42"/>
      <c r="F7" s="41"/>
      <c r="J7" s="46">
        <v>3</v>
      </c>
      <c r="K7" s="46"/>
      <c r="L7" s="46"/>
      <c r="M7" s="46" t="s">
        <v>165</v>
      </c>
      <c r="N7" s="46">
        <v>18753.97</v>
      </c>
      <c r="O7" s="47" t="s">
        <v>746</v>
      </c>
      <c r="P7" s="46" t="s">
        <v>165</v>
      </c>
      <c r="Q7" s="46">
        <v>1079.35</v>
      </c>
      <c r="R7" s="47" t="s">
        <v>746</v>
      </c>
      <c r="S7" s="46" t="s">
        <v>751</v>
      </c>
      <c r="T7" s="46"/>
    </row>
    <row r="8" ht="14.25" spans="1:20">
      <c r="A8" s="41">
        <v>6</v>
      </c>
      <c r="B8" s="41"/>
      <c r="C8" s="41" t="s">
        <v>752</v>
      </c>
      <c r="D8" s="41" t="s">
        <v>732</v>
      </c>
      <c r="E8" s="42"/>
      <c r="F8" s="41"/>
      <c r="J8" s="46">
        <v>4</v>
      </c>
      <c r="K8" s="46"/>
      <c r="L8" s="46"/>
      <c r="M8" s="46"/>
      <c r="N8" s="46">
        <f>SUM(N5:N7)</f>
        <v>46161.5</v>
      </c>
      <c r="O8" s="46"/>
      <c r="P8" s="46"/>
      <c r="Q8" s="46">
        <f>SUM(Q5:Q7)</f>
        <v>50197.72</v>
      </c>
      <c r="R8" s="46"/>
      <c r="S8" s="46"/>
      <c r="T8" s="46"/>
    </row>
    <row r="9" ht="15.75" spans="1:20">
      <c r="A9" s="41">
        <v>7</v>
      </c>
      <c r="B9" s="41"/>
      <c r="C9" s="41" t="s">
        <v>753</v>
      </c>
      <c r="D9" s="41" t="s">
        <v>732</v>
      </c>
      <c r="E9" s="42"/>
      <c r="F9" s="41"/>
      <c r="J9" s="48"/>
      <c r="K9" s="49"/>
      <c r="L9" s="49"/>
      <c r="M9" s="50"/>
      <c r="N9" s="48"/>
      <c r="O9" s="50"/>
      <c r="P9" s="50"/>
      <c r="Q9" s="48"/>
      <c r="R9" s="50"/>
      <c r="S9" s="50"/>
      <c r="T9" s="48"/>
    </row>
    <row r="10" ht="15.75" spans="1:20">
      <c r="A10" s="41">
        <v>8</v>
      </c>
      <c r="B10" s="41"/>
      <c r="C10" s="41" t="s">
        <v>754</v>
      </c>
      <c r="D10" s="41" t="s">
        <v>732</v>
      </c>
      <c r="E10" s="42"/>
      <c r="F10" s="41"/>
      <c r="J10" s="48"/>
      <c r="K10" s="49"/>
      <c r="L10" s="49"/>
      <c r="M10" s="50"/>
      <c r="N10" s="48"/>
      <c r="O10" s="50"/>
      <c r="P10" s="50"/>
      <c r="Q10" s="48"/>
      <c r="R10" s="50"/>
      <c r="S10" s="50"/>
      <c r="T10" s="48"/>
    </row>
    <row r="11" ht="15.75" spans="1:20">
      <c r="A11" s="41">
        <v>9</v>
      </c>
      <c r="B11" s="41" t="s">
        <v>755</v>
      </c>
      <c r="C11" s="51" t="s">
        <v>756</v>
      </c>
      <c r="D11" s="41" t="s">
        <v>757</v>
      </c>
      <c r="E11" s="42"/>
      <c r="F11" s="41"/>
      <c r="J11" s="48"/>
      <c r="K11" s="49"/>
      <c r="L11" s="49"/>
      <c r="M11" s="50"/>
      <c r="N11" s="48"/>
      <c r="O11" s="50"/>
      <c r="P11" s="50"/>
      <c r="Q11" s="48"/>
      <c r="R11" s="50"/>
      <c r="S11" s="50"/>
      <c r="T11" s="48"/>
    </row>
    <row r="12" ht="15.75" spans="1:20">
      <c r="A12" s="41">
        <v>10</v>
      </c>
      <c r="B12" s="41"/>
      <c r="C12" s="51" t="s">
        <v>758</v>
      </c>
      <c r="D12" s="41" t="s">
        <v>757</v>
      </c>
      <c r="E12" s="42"/>
      <c r="F12" s="41"/>
      <c r="J12" s="48"/>
      <c r="K12" s="49"/>
      <c r="L12" s="49"/>
      <c r="M12" s="50"/>
      <c r="N12" s="48"/>
      <c r="O12" s="50"/>
      <c r="P12" s="50"/>
      <c r="Q12" s="48"/>
      <c r="R12" s="50"/>
      <c r="S12" s="50"/>
      <c r="T12" s="48"/>
    </row>
    <row r="13" ht="28.5" spans="1:20">
      <c r="A13" s="41">
        <v>11</v>
      </c>
      <c r="B13" s="41"/>
      <c r="C13" s="51" t="s">
        <v>759</v>
      </c>
      <c r="D13" s="41" t="s">
        <v>757</v>
      </c>
      <c r="E13" s="42"/>
      <c r="F13" s="41" t="s">
        <v>760</v>
      </c>
      <c r="J13" s="48"/>
      <c r="K13" s="49"/>
      <c r="L13" s="49"/>
      <c r="M13" s="50"/>
      <c r="N13" s="48"/>
      <c r="O13" s="50"/>
      <c r="P13" s="50"/>
      <c r="Q13" s="48"/>
      <c r="R13" s="50"/>
      <c r="S13" s="50"/>
      <c r="T13" s="48"/>
    </row>
    <row r="14" ht="15.75" spans="1:20">
      <c r="A14" s="41">
        <v>12</v>
      </c>
      <c r="B14" s="41"/>
      <c r="C14" s="51" t="s">
        <v>761</v>
      </c>
      <c r="D14" s="41" t="s">
        <v>757</v>
      </c>
      <c r="E14" s="42"/>
      <c r="F14" s="41"/>
      <c r="J14" s="48"/>
      <c r="K14" s="49"/>
      <c r="L14" s="49"/>
      <c r="M14" s="50"/>
      <c r="N14" s="48"/>
      <c r="O14" s="50"/>
      <c r="P14" s="50"/>
      <c r="Q14" s="48"/>
      <c r="R14" s="50"/>
      <c r="S14" s="50"/>
      <c r="T14" s="48"/>
    </row>
    <row r="15" ht="14.25" spans="1:20">
      <c r="A15" s="41">
        <v>13</v>
      </c>
      <c r="B15" s="41"/>
      <c r="C15" s="51" t="s">
        <v>762</v>
      </c>
      <c r="D15" s="41" t="s">
        <v>757</v>
      </c>
      <c r="E15" s="42"/>
      <c r="F15" s="41"/>
    </row>
    <row r="16" ht="14.25" spans="1:20">
      <c r="A16" s="41">
        <v>14</v>
      </c>
      <c r="B16" s="41"/>
      <c r="C16" s="52" t="s">
        <v>763</v>
      </c>
      <c r="D16" s="41" t="s">
        <v>757</v>
      </c>
      <c r="E16" s="42"/>
      <c r="F16" s="41" t="s">
        <v>764</v>
      </c>
    </row>
    <row r="17" ht="14.25" spans="1:6">
      <c r="A17" s="41">
        <v>15</v>
      </c>
      <c r="B17" s="41"/>
      <c r="C17" s="53"/>
      <c r="D17" s="41" t="s">
        <v>757</v>
      </c>
      <c r="E17" s="42"/>
      <c r="F17" s="41" t="s">
        <v>764</v>
      </c>
    </row>
    <row r="18" ht="28.5" spans="1:6">
      <c r="A18" s="41">
        <v>16</v>
      </c>
      <c r="B18" s="41" t="s">
        <v>765</v>
      </c>
      <c r="C18" s="41"/>
      <c r="D18" s="54">
        <v>0.09</v>
      </c>
      <c r="E18" s="42"/>
      <c r="F18" s="41" t="s">
        <v>766</v>
      </c>
    </row>
    <row r="19" ht="14.25" spans="1:6">
      <c r="A19" s="41">
        <v>17</v>
      </c>
      <c r="B19" s="41" t="s">
        <v>767</v>
      </c>
      <c r="C19" s="41"/>
      <c r="D19" s="54">
        <v>0.06</v>
      </c>
      <c r="E19" s="42"/>
      <c r="F19" s="41"/>
    </row>
    <row r="20" ht="14.25" spans="1:6">
      <c r="A20" s="41">
        <v>18</v>
      </c>
      <c r="B20" s="41" t="s">
        <v>249</v>
      </c>
      <c r="C20" s="41"/>
      <c r="D20" s="41"/>
      <c r="E20" s="42"/>
      <c r="F20" s="41" t="s">
        <v>768</v>
      </c>
    </row>
    <row r="21" ht="14.25" spans="1:6">
      <c r="A21" s="41">
        <v>19</v>
      </c>
      <c r="B21" s="55" t="s">
        <v>769</v>
      </c>
      <c r="C21" s="55"/>
      <c r="D21" s="53"/>
      <c r="E21" s="56"/>
      <c r="F21" s="57"/>
    </row>
    <row r="22" ht="55" customHeight="1" spans="1:6">
      <c r="A22" s="58" t="s">
        <v>770</v>
      </c>
      <c r="B22" s="58"/>
      <c r="C22" s="58"/>
      <c r="D22" s="58"/>
      <c r="E22" s="58"/>
      <c r="F22" s="58"/>
    </row>
  </sheetData>
  <mergeCells count="19">
    <mergeCell ref="A1:F1"/>
    <mergeCell ref="B2:C2"/>
    <mergeCell ref="M3:O3"/>
    <mergeCell ref="P3:R3"/>
    <mergeCell ref="B18:C18"/>
    <mergeCell ref="B19:C19"/>
    <mergeCell ref="B20:D20"/>
    <mergeCell ref="B21:D21"/>
    <mergeCell ref="A22:F22"/>
    <mergeCell ref="B3:B10"/>
    <mergeCell ref="B11:B17"/>
    <mergeCell ref="C16:C17"/>
    <mergeCell ref="J3:J4"/>
    <mergeCell ref="K3:K4"/>
    <mergeCell ref="K5:K8"/>
    <mergeCell ref="L3:L4"/>
    <mergeCell ref="L5:L8"/>
    <mergeCell ref="S3:S4"/>
    <mergeCell ref="T3:T4"/>
  </mergeCells>
  <pageMargins left="0.75" right="0.75" top="1" bottom="1" header="0.5" footer="0.5"/>
  <pageSetup paperSize="9" scale="9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E19" sqref="E19"/>
    </sheetView>
  </sheetViews>
  <sheetFormatPr defaultColWidth="9" defaultRowHeight="13.5" outlineLevelCol="6"/>
  <cols>
    <col min="5" max="5" width="15" customWidth="1"/>
    <col min="6" max="6" width="10.875" customWidth="1"/>
    <col min="7" max="7" width="22.625" customWidth="1"/>
  </cols>
  <sheetData>
    <row r="1" ht="22.5" spans="1:7">
      <c r="A1" s="29" t="s">
        <v>771</v>
      </c>
      <c r="B1" s="29"/>
      <c r="C1" s="29"/>
      <c r="D1" s="29"/>
      <c r="E1" s="29"/>
      <c r="F1" s="29"/>
      <c r="G1" s="29"/>
    </row>
    <row r="2" ht="25" customHeight="1" spans="1:7">
      <c r="A2" s="30" t="s">
        <v>1</v>
      </c>
      <c r="B2" s="30" t="s">
        <v>649</v>
      </c>
      <c r="C2" s="30" t="s">
        <v>691</v>
      </c>
      <c r="D2" s="30" t="s">
        <v>772</v>
      </c>
      <c r="E2" s="30" t="s">
        <v>773</v>
      </c>
      <c r="F2" s="30" t="s">
        <v>774</v>
      </c>
      <c r="G2" s="31" t="s">
        <v>6</v>
      </c>
    </row>
    <row r="3" ht="25" customHeight="1" spans="1:7">
      <c r="A3" s="30">
        <v>1</v>
      </c>
      <c r="B3" s="30" t="s">
        <v>775</v>
      </c>
      <c r="C3" s="30">
        <v>5</v>
      </c>
      <c r="D3" s="30" t="s">
        <v>776</v>
      </c>
      <c r="E3" s="30"/>
      <c r="F3" s="30">
        <f t="shared" ref="F3:F8" si="0">E3*C3</f>
        <v>0</v>
      </c>
      <c r="G3" s="31" t="s">
        <v>777</v>
      </c>
    </row>
    <row r="4" ht="25" customHeight="1" spans="1:7">
      <c r="A4" s="30">
        <v>2</v>
      </c>
      <c r="B4" s="30" t="s">
        <v>778</v>
      </c>
      <c r="C4" s="30">
        <v>3000</v>
      </c>
      <c r="D4" s="30" t="s">
        <v>779</v>
      </c>
      <c r="E4" s="30"/>
      <c r="F4" s="30">
        <f t="shared" si="0"/>
        <v>0</v>
      </c>
      <c r="G4" s="31" t="s">
        <v>780</v>
      </c>
    </row>
    <row r="5" ht="25" customHeight="1" spans="1:7">
      <c r="A5" s="30">
        <v>3</v>
      </c>
      <c r="B5" s="30" t="s">
        <v>781</v>
      </c>
      <c r="C5" s="30">
        <v>50</v>
      </c>
      <c r="D5" s="30" t="s">
        <v>782</v>
      </c>
      <c r="E5" s="30"/>
      <c r="F5" s="30">
        <f t="shared" si="0"/>
        <v>0</v>
      </c>
      <c r="G5" s="31" t="s">
        <v>783</v>
      </c>
    </row>
    <row r="6" ht="25" customHeight="1" spans="1:7">
      <c r="A6" s="30">
        <v>4</v>
      </c>
      <c r="B6" s="30" t="s">
        <v>784</v>
      </c>
      <c r="C6" s="30">
        <v>50</v>
      </c>
      <c r="D6" s="30" t="s">
        <v>785</v>
      </c>
      <c r="E6" s="30"/>
      <c r="F6" s="30">
        <f t="shared" si="0"/>
        <v>0</v>
      </c>
      <c r="G6" s="31" t="s">
        <v>786</v>
      </c>
    </row>
    <row r="7" ht="25" customHeight="1" spans="1:7">
      <c r="A7" s="30">
        <v>5</v>
      </c>
      <c r="B7" s="30" t="s">
        <v>787</v>
      </c>
      <c r="C7" s="30">
        <v>516</v>
      </c>
      <c r="D7" s="30" t="s">
        <v>788</v>
      </c>
      <c r="E7" s="30"/>
      <c r="F7" s="30">
        <f t="shared" si="0"/>
        <v>0</v>
      </c>
      <c r="G7" s="31" t="s">
        <v>789</v>
      </c>
    </row>
    <row r="8" ht="25" customHeight="1" spans="1:7">
      <c r="A8" s="30">
        <v>6</v>
      </c>
      <c r="B8" s="30" t="s">
        <v>790</v>
      </c>
      <c r="C8" s="30">
        <v>516</v>
      </c>
      <c r="D8" s="30" t="s">
        <v>791</v>
      </c>
      <c r="E8" s="30"/>
      <c r="F8" s="30">
        <f t="shared" si="0"/>
        <v>0</v>
      </c>
      <c r="G8" s="31" t="s">
        <v>792</v>
      </c>
    </row>
    <row r="9" ht="25" customHeight="1" spans="1:7">
      <c r="A9" s="30">
        <v>7</v>
      </c>
      <c r="B9" s="32" t="s">
        <v>249</v>
      </c>
      <c r="C9" s="33"/>
      <c r="D9" s="33"/>
      <c r="E9" s="34"/>
      <c r="F9" s="30">
        <f>SUM(F3:F8)</f>
        <v>0</v>
      </c>
      <c r="G9" s="31"/>
    </row>
    <row r="10" ht="25" customHeight="1" spans="1:7">
      <c r="A10" s="30">
        <v>8</v>
      </c>
      <c r="B10" s="35" t="s">
        <v>793</v>
      </c>
      <c r="C10" s="36"/>
      <c r="D10" s="36"/>
      <c r="E10" s="37"/>
      <c r="F10" s="38">
        <f>F9*2</f>
        <v>0</v>
      </c>
      <c r="G10" s="39"/>
    </row>
  </sheetData>
  <mergeCells count="3">
    <mergeCell ref="A1:G1"/>
    <mergeCell ref="B9:E9"/>
    <mergeCell ref="B10:E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控制价汇总表</vt:lpstr>
      <vt:lpstr>1、镇级道路保洁</vt:lpstr>
      <vt:lpstr>2、村道保洁</vt:lpstr>
      <vt:lpstr>3、游园保洁</vt:lpstr>
      <vt:lpstr>4、公厕保洁</vt:lpstr>
      <vt:lpstr>5.厨余垃圾</vt:lpstr>
      <vt:lpstr>6.河道管理</vt:lpstr>
      <vt:lpstr>7.无人驾驶清扫</vt:lpstr>
      <vt:lpstr>8.防汛、防寒物资</vt:lpstr>
      <vt:lpstr>9.厚桥社区保洁</vt:lpstr>
      <vt:lpstr>10.厚桥社区垃圾分类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锴</cp:lastModifiedBy>
  <dcterms:created xsi:type="dcterms:W3CDTF">2006-09-16T00:00:00Z</dcterms:created>
  <cp:lastPrinted>2024-05-27T01:55:00Z</cp:lastPrinted>
  <dcterms:modified xsi:type="dcterms:W3CDTF">2026-07-24T03:20:27Z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E5678D71946640418E52A27623BDC805_13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eyJoZGlkIjoiY2JjMTQ4Mjc0YzMxZjExYzM5NjU5Nzk5MTJjOGQ3MjMifQ==</vt:lpwstr>
  </property>
  <property fmtid="{D5CDD505-2E9C-101B-9397-08002B2CF9AE}" pid="5" name="CalculationRule">
    <vt:i4>0</vt:i4>
  </property>
</Properties>
</file>