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 tabRatio="908" activeTab="2"/>
  </bookViews>
  <sheets>
    <sheet name="人员一览表" sheetId="62" r:id="rId1"/>
    <sheet name="高架设备一览表" sheetId="102" r:id="rId2"/>
    <sheet name="高架明细" sheetId="110" r:id="rId3"/>
  </sheets>
  <definedNames>
    <definedName name="黄色" localSheetId="1">#REF!</definedName>
    <definedName name="黄色" localSheetId="0">#REF!</definedName>
    <definedName name="黄色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02"/>
  <c r="E22"/>
  <c r="Q6" i="62"/>
  <c r="H27" i="110"/>
  <c r="E27"/>
  <c r="R26"/>
  <c r="I26"/>
  <c r="H26"/>
  <c r="R25"/>
  <c r="I25"/>
  <c r="H25"/>
  <c r="R24"/>
  <c r="I24"/>
  <c r="H24"/>
  <c r="R23"/>
  <c r="I23"/>
  <c r="H23"/>
  <c r="R22"/>
  <c r="H22"/>
  <c r="F22"/>
  <c r="E22"/>
  <c r="R21"/>
  <c r="H21"/>
  <c r="F21"/>
  <c r="E21"/>
  <c r="R20"/>
  <c r="H20"/>
  <c r="R19"/>
  <c r="H19"/>
  <c r="F19"/>
  <c r="E19"/>
  <c r="R18"/>
  <c r="H18"/>
  <c r="F18"/>
  <c r="E18"/>
  <c r="R17"/>
  <c r="H17"/>
  <c r="F17"/>
  <c r="R16"/>
  <c r="H16"/>
  <c r="F16"/>
  <c r="R15"/>
  <c r="H15"/>
  <c r="F15"/>
  <c r="R14"/>
  <c r="H14"/>
  <c r="F14"/>
  <c r="E14"/>
  <c r="R13"/>
  <c r="H13"/>
  <c r="F13"/>
  <c r="R12"/>
  <c r="H12"/>
  <c r="F12"/>
  <c r="R11"/>
  <c r="H11"/>
  <c r="F11"/>
  <c r="R10"/>
  <c r="H10"/>
  <c r="F10"/>
  <c r="R9"/>
  <c r="H9"/>
  <c r="F9"/>
  <c r="R8"/>
  <c r="H8"/>
  <c r="F8"/>
  <c r="R7"/>
  <c r="H7"/>
  <c r="F7"/>
  <c r="R6"/>
  <c r="H6"/>
  <c r="F6"/>
  <c r="R5"/>
  <c r="H5"/>
  <c r="F5"/>
  <c r="E5"/>
  <c r="R4"/>
  <c r="H4"/>
  <c r="F4"/>
  <c r="E4"/>
  <c r="E23" i="102"/>
  <c r="W6" i="62"/>
  <c r="F6"/>
  <c r="E6"/>
</calcChain>
</file>

<file path=xl/sharedStrings.xml><?xml version="1.0" encoding="utf-8"?>
<sst xmlns="http://schemas.openxmlformats.org/spreadsheetml/2006/main" count="383" uniqueCount="186">
  <si>
    <t>2026年园区高架道路保洁服务项目人员配置一览表</t>
  </si>
  <si>
    <t>序号</t>
  </si>
  <si>
    <t>标段</t>
  </si>
  <si>
    <t>所属街道</t>
  </si>
  <si>
    <t>标段范围</t>
  </si>
  <si>
    <t>道路长度（km）</t>
  </si>
  <si>
    <t>养护面积（万㎡)</t>
  </si>
  <si>
    <t>类别</t>
  </si>
  <si>
    <t>每班最低总人数</t>
  </si>
  <si>
    <t>技术人员</t>
  </si>
  <si>
    <t>项目组人员</t>
  </si>
  <si>
    <t>备注</t>
  </si>
  <si>
    <t>步行保洁</t>
  </si>
  <si>
    <t>垃圾收运作业人员</t>
  </si>
  <si>
    <t>人行道快速冲洗、深度清洗作业、小广告及油污清理作业人员</t>
  </si>
  <si>
    <t>水域保洁人员</t>
  </si>
  <si>
    <t>公厕保洁人员</t>
  </si>
  <si>
    <t>快车道清拣车作业人员</t>
  </si>
  <si>
    <t>保洁车作业人员</t>
  </si>
  <si>
    <t>机械化作业人员</t>
  </si>
  <si>
    <t>年龄不高于50周岁（学历不低于大专）</t>
  </si>
  <si>
    <r>
      <rPr>
        <b/>
        <sz val="10"/>
        <color theme="1"/>
        <rFont val="宋体"/>
        <charset val="134"/>
      </rPr>
      <t>项目经理</t>
    </r>
    <r>
      <rPr>
        <sz val="10"/>
        <color theme="1"/>
        <rFont val="宋体"/>
        <charset val="134"/>
      </rPr>
      <t>（学历不低于大专，年龄不高于57周岁）</t>
    </r>
  </si>
  <si>
    <r>
      <rPr>
        <b/>
        <sz val="10"/>
        <color theme="1"/>
        <rFont val="宋体"/>
        <charset val="134"/>
      </rPr>
      <t>安全员</t>
    </r>
    <r>
      <rPr>
        <sz val="10"/>
        <color theme="1"/>
        <rFont val="宋体"/>
        <charset val="134"/>
      </rPr>
      <t>（年龄不高于57周岁）</t>
    </r>
  </si>
  <si>
    <r>
      <rPr>
        <b/>
        <sz val="10"/>
        <color theme="1"/>
        <rFont val="宋体"/>
        <charset val="134"/>
      </rPr>
      <t>业务主管</t>
    </r>
    <r>
      <rPr>
        <sz val="10"/>
        <color theme="1"/>
        <rFont val="宋体"/>
        <charset val="134"/>
      </rPr>
      <t>（年龄不高于57周岁）</t>
    </r>
  </si>
  <si>
    <r>
      <rPr>
        <b/>
        <sz val="10"/>
        <color theme="1"/>
        <rFont val="宋体"/>
        <charset val="134"/>
      </rPr>
      <t>资料员（兼信息化管理员）</t>
    </r>
    <r>
      <rPr>
        <sz val="10"/>
        <color theme="1"/>
        <rFont val="宋体"/>
        <charset val="134"/>
      </rPr>
      <t>(年龄不高于50周岁、学历不低于大专）</t>
    </r>
  </si>
  <si>
    <t>小计</t>
  </si>
  <si>
    <t>道路长度（含两侧小游园）（km）</t>
  </si>
  <si>
    <t>道路面积（万㎡)</t>
  </si>
  <si>
    <t>6：00－11：00：13：00－17：30（特殊情况除外，详见技术文件）</t>
  </si>
  <si>
    <t xml:space="preserve">
11:00－-13:00</t>
  </si>
  <si>
    <t>垃圾收运作业人员每班最低人数</t>
  </si>
  <si>
    <t xml:space="preserve">
三轮、四轮冲洗设备作业人员每班最低人数</t>
  </si>
  <si>
    <t>水域保洁人员每班人数</t>
  </si>
  <si>
    <t>公厕保洁人员每班人数</t>
  </si>
  <si>
    <t>快车道清拣车清拣作业人员每班最低人数</t>
  </si>
  <si>
    <t>综合保洁车每班最低人数</t>
  </si>
  <si>
    <t>机械化作业人员每班最低人数</t>
  </si>
  <si>
    <t>步行保洁作业人员每班最低在岗人数</t>
  </si>
  <si>
    <t>全域</t>
  </si>
  <si>
    <t>园区所属高架</t>
  </si>
  <si>
    <t>道路类</t>
  </si>
  <si>
    <t>1、每年12月份-2月份，低温天气应急值班期间，需要增加应急人员，每班10人，从事基地搬融雪剂等工作；                    2、在项目组人员之外，另派驻2名全职人员（需经采购人许可）在采购人指定地点协助开展标段投诉处理工作，由中标单位承担相关费用，该部分费用包含在投标总报价内，人员工作安排、考勤等由采购人核定管理。</t>
  </si>
  <si>
    <t>2026年园区高架道路保洁服务项目设备配置一览表</t>
  </si>
  <si>
    <t>设备类别</t>
  </si>
  <si>
    <t>设备名称</t>
  </si>
  <si>
    <t>单位</t>
  </si>
  <si>
    <t>每班最低配置数量</t>
  </si>
  <si>
    <t>最迟配备到位日期</t>
  </si>
  <si>
    <t>最迟配备到位日期前是否允许替代</t>
  </si>
  <si>
    <t>替代要求</t>
  </si>
  <si>
    <t>快车道机械化作业车辆</t>
  </si>
  <si>
    <t>燃油大型洗扫车/电动大型洗扫车</t>
  </si>
  <si>
    <t>辆</t>
  </si>
  <si>
    <t>开标时</t>
  </si>
  <si>
    <t>否</t>
  </si>
  <si>
    <t>——</t>
  </si>
  <si>
    <t>电动大型洗扫车</t>
  </si>
  <si>
    <t>是</t>
  </si>
  <si>
    <t>不低于燃油大型洗扫车</t>
  </si>
  <si>
    <t>燃油高压清洗车/电动高压清洗车</t>
  </si>
  <si>
    <t>电动高压清洗车</t>
  </si>
  <si>
    <t>不低于燃油高压清洗车</t>
  </si>
  <si>
    <t>大型除雪车</t>
  </si>
  <si>
    <t>配套除雪滚刷、除雪铲、快速连接架；</t>
  </si>
  <si>
    <t>小型除雪车</t>
  </si>
  <si>
    <t>慢车道机械化作业车辆</t>
  </si>
  <si>
    <t>燃油轻型清洗车/电动轻型清洗车</t>
  </si>
  <si>
    <t>燃油小型洗扫车/电动小型洗扫车</t>
  </si>
  <si>
    <t>清拣车保洁作业设备</t>
  </si>
  <si>
    <t>快车道清拣车</t>
  </si>
  <si>
    <t>不低于普通快车道清拣车</t>
  </si>
  <si>
    <t>综合保洁车作业设备</t>
  </si>
  <si>
    <t>综合保洁车（小型)</t>
  </si>
  <si>
    <t>不低于飞行保洁车</t>
  </si>
  <si>
    <t>综合保洁车（微型)</t>
  </si>
  <si>
    <t>人行道快速冲洗及深度清洗作业、小广告及油污清理作业设备</t>
  </si>
  <si>
    <t>三轮高压冲洗设备</t>
  </si>
  <si>
    <t>台</t>
  </si>
  <si>
    <t>含高压冲洗枪、洗地圆盘、电动车、水箱等</t>
  </si>
  <si>
    <t>四轮油污冲洗设备(高温、高压）</t>
  </si>
  <si>
    <t>含高温高压冲洗枪、洗地圆盘、电动车、水箱等</t>
  </si>
  <si>
    <t>垃圾收运设备</t>
  </si>
  <si>
    <t>3吨智能全自动后装式压缩垃圾车</t>
  </si>
  <si>
    <t>其他配置</t>
  </si>
  <si>
    <t>巡视皮卡车</t>
  </si>
  <si>
    <t xml:space="preserve"> </t>
  </si>
  <si>
    <t>保洁收集桶</t>
  </si>
  <si>
    <t>个</t>
  </si>
  <si>
    <t>项目组设备</t>
  </si>
  <si>
    <t>数字化城管项目</t>
  </si>
  <si>
    <t>项</t>
  </si>
  <si>
    <t>含信息费</t>
  </si>
  <si>
    <t>办公设备</t>
  </si>
  <si>
    <t>套</t>
  </si>
  <si>
    <t>电脑、桌椅</t>
  </si>
  <si>
    <t>环卫信息化设备（含信息费）</t>
  </si>
  <si>
    <t>保洁车辆作业监管</t>
  </si>
  <si>
    <t>具体见招标文件附件《环卫信息化设备要求》</t>
  </si>
  <si>
    <t>大型洗扫车、高压清洗车、小型洗扫车、轻型清洗车、3吨智能全自动后装式压缩垃圾车</t>
  </si>
  <si>
    <t>保洁车辆视频监管</t>
  </si>
  <si>
    <t>车船GPS监管</t>
  </si>
  <si>
    <t>除雪车、快车道清拣车、综合保洁车、三轮高压冲洗设备、四轮油污冲洗设备、巡视皮卡车</t>
  </si>
  <si>
    <t>定位手环/工牌</t>
  </si>
  <si>
    <t>步行保洁人员</t>
  </si>
  <si>
    <t>巡更设备</t>
  </si>
  <si>
    <t>巡更卡</t>
  </si>
  <si>
    <t>人脸识别考勤</t>
  </si>
  <si>
    <t>无人机巡检设备</t>
  </si>
  <si>
    <t>无人机</t>
  </si>
  <si>
    <t>智能巡检设备</t>
  </si>
  <si>
    <t>道路智能巡检设备</t>
  </si>
  <si>
    <t>具体见招标文件附件</t>
  </si>
  <si>
    <t>备注：</t>
  </si>
  <si>
    <r>
      <rPr>
        <sz val="11"/>
        <color theme="1"/>
        <rFont val="宋体"/>
        <charset val="134"/>
      </rPr>
      <t>1、拟投入本项目的机动车登记证初次登记日期为2021年9月1日（含）之后</t>
    </r>
    <r>
      <rPr>
        <sz val="11"/>
        <color theme="1"/>
        <rFont val="宋体"/>
        <charset val="134"/>
        <scheme val="minor"/>
      </rPr>
      <t>，</t>
    </r>
    <r>
      <rPr>
        <sz val="11"/>
        <color theme="1"/>
        <rFont val="宋体"/>
        <charset val="134"/>
      </rPr>
      <t>综合保洁车要求全新。</t>
    </r>
  </si>
  <si>
    <t>2、投标人在投标时须自有或租赁“燃油大型洗扫车/电动大型洗扫车及燃油高压清洗车/电动高压清洗车”。如为自有的，须在表后附上车辆行驶证、车辆登记证、交强险保单扫描件（或电子保单扫描件）（行驶证、车辆登记证上载明的所有人必须为供应商（联合体中的任意一方提供即可）或其分公司，且车辆需在检验有效期内）；如为租赁的，须在表后附上供应商（联合体中的任意一方提供即可）的租赁协议（租赁期限需覆盖本项目整个服务期）、车辆行驶证、车辆登记证、交强险保单正本扫描件（或电子保单扫描件）（行驶证、车辆登记证上载明的所有人必须为出租方单位，且车辆需在检验有效期内）。投入本项目的机动车登记证初次登记日期须为2021年9月1日（含）之后。</t>
  </si>
  <si>
    <t>4、以上设备为项目各标段配置的主要设备；项目各标段除主要设备外其它所需设备，须按作业工具及服装图集中的款式、参数要求配置。</t>
  </si>
  <si>
    <t>2026年园区高架道路保洁服务道路明细表</t>
  </si>
  <si>
    <t>道路名称</t>
  </si>
  <si>
    <t>起讫点</t>
  </si>
  <si>
    <t>道路等级</t>
  </si>
  <si>
    <t>长度（米）</t>
  </si>
  <si>
    <t>宽度（米）
（A+B+C+D)</t>
  </si>
  <si>
    <t>硬铺地面积（㎡）</t>
  </si>
  <si>
    <t>面积（㎡）</t>
  </si>
  <si>
    <t>快车道宽度（A)</t>
  </si>
  <si>
    <t>慢车道宽度（B）</t>
  </si>
  <si>
    <t>人行道宽度（C）</t>
  </si>
  <si>
    <t>绿化带宽度（D）</t>
  </si>
  <si>
    <t>是否有中分带</t>
  </si>
  <si>
    <t>是否有机非带</t>
  </si>
  <si>
    <t>公厕数量（座）</t>
  </si>
  <si>
    <t>环卫取水口数量（个）</t>
  </si>
  <si>
    <t>机扫车排污井数量（个）</t>
  </si>
  <si>
    <t>是否为快车道机械化作业</t>
  </si>
  <si>
    <t>是否为慢车道机械化作业</t>
  </si>
  <si>
    <t>是否为人行道机械化作业</t>
  </si>
  <si>
    <t>中环快速路主桥（一~三期）</t>
  </si>
  <si>
    <t>阳澄西湖隧道－东方大道</t>
  </si>
  <si>
    <t>2</t>
  </si>
  <si>
    <t>中环快速路匝道（一~三期）</t>
  </si>
  <si>
    <t>地面-中环快速路主桥</t>
  </si>
  <si>
    <t>中环快速路坡道、梯道</t>
  </si>
  <si>
    <t>中环互通</t>
  </si>
  <si>
    <t>玲珑街立交人非道</t>
  </si>
  <si>
    <t>苏虹路口上左边10-64号杆（双数），右边19-65号杆（单数）</t>
  </si>
  <si>
    <t>跨塘大桥人非道</t>
  </si>
  <si>
    <t>第一个高架人非伸缩缝开始至21号路灯杆</t>
  </si>
  <si>
    <t>北环高架东延主桥（一~二期）</t>
  </si>
  <si>
    <t>齐门口-星湖街</t>
  </si>
  <si>
    <t>北环高架东延匝道（一~二期）</t>
  </si>
  <si>
    <t>地面-北环东延快速路主桥</t>
  </si>
  <si>
    <t>星塘街立交主道</t>
  </si>
  <si>
    <t>星塘街主道</t>
  </si>
  <si>
    <t>星塘街立交匝道</t>
  </si>
  <si>
    <t>星塘街匝道</t>
  </si>
  <si>
    <t>星明街立交匝道</t>
  </si>
  <si>
    <t>星明街匝道</t>
  </si>
  <si>
    <t>G312交唯胜路匝道</t>
  </si>
  <si>
    <t>唯胜路交G312</t>
  </si>
  <si>
    <t>沪宁高速园区快速连接线</t>
  </si>
  <si>
    <t>N线S线</t>
  </si>
  <si>
    <t>星港街跨线桥人非道</t>
  </si>
  <si>
    <t>星港街立交</t>
  </si>
  <si>
    <t>星塘街人非道</t>
  </si>
  <si>
    <t>从苏虹路到唯新路（无路灯杆）</t>
  </si>
  <si>
    <t>东方大道快速路主线</t>
  </si>
  <si>
    <t>苏申外港线特大桥-苏申内港线特大桥</t>
  </si>
  <si>
    <t>东方大道快速路匝道</t>
  </si>
  <si>
    <t>地面-东方大道快速路主线</t>
  </si>
  <si>
    <t>星塘街跨线桥</t>
  </si>
  <si>
    <t>若水路-普惠路</t>
  </si>
  <si>
    <t>中环北线顶升外接段主线</t>
  </si>
  <si>
    <t>展业路-春申湖隧道</t>
  </si>
  <si>
    <t>中环北线顶升外接段匝道</t>
  </si>
  <si>
    <t>星港街北延主线</t>
  </si>
  <si>
    <t>沪宁线-阳澄湖大道</t>
  </si>
  <si>
    <t>星港街北延匝道</t>
  </si>
  <si>
    <t>地面-北延主线</t>
  </si>
  <si>
    <t>娄江大道高架主线</t>
  </si>
  <si>
    <t>通和路西-奇业路东</t>
  </si>
  <si>
    <t>娄江大道高架匝道</t>
  </si>
  <si>
    <t>地面-娄江大道高架主线</t>
  </si>
  <si>
    <t>合计</t>
  </si>
  <si>
    <t>2026年高架道路保洁服务</t>
    <phoneticPr fontId="21" type="noConversion"/>
  </si>
  <si>
    <t>快车道清拣车（安装防撞包）</t>
    <phoneticPr fontId="24" type="noConversion"/>
  </si>
  <si>
    <t>3、原则上所有设备在计划进场日期（2026年9月1日）之前都配备到位，考虑到电动大型洗扫车、电动高压清洗车、综合保洁车（小型)、综合保洁车（微型)、快车道清拣车（安装防撞包）采购需要时间，因此在计划进场日期（2026年9月1日）至最迟配备到位日期期间电动大型洗扫车、电动高压清洗车、综合保洁车（小型)、综合保洁车（微型)、快车道清拣车（安装防撞包）可按要求进行替代。在进场核验时，中标人须向采购人提供相应的采购或租赁证明材料（产权要求为自有的提供采购合同、产权要求为租赁的提供租赁合同），并按相应的最迟配备到位日期前配备到位。环卫信息化设备、智能巡检设备配备时间要求见招标文件附件。其余设备在计划进场日期（2026年9月1日）之前配备到位，设备产权符合要求。</t>
    <phoneticPr fontId="24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</si>
</sst>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_);[Red]\(0\)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26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 tint="4.9989318521683403E-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52">
    <xf numFmtId="0" fontId="0" fillId="0" borderId="0">
      <alignment vertical="center"/>
    </xf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182" applyFont="1" applyFill="1" applyAlignment="1">
      <alignment horizontal="center" vertical="center" wrapText="1"/>
    </xf>
    <xf numFmtId="0" fontId="2" fillId="0" borderId="0" xfId="182" applyFont="1" applyFill="1" applyAlignment="1">
      <alignment horizontal="center" vertical="center" wrapText="1"/>
    </xf>
    <xf numFmtId="0" fontId="2" fillId="0" borderId="0" xfId="182" applyFont="1" applyFill="1" applyAlignment="1">
      <alignment vertical="center" wrapText="1"/>
    </xf>
    <xf numFmtId="176" fontId="1" fillId="0" borderId="0" xfId="182" applyNumberFormat="1" applyFont="1" applyFill="1" applyAlignment="1">
      <alignment vertical="center" wrapText="1"/>
    </xf>
    <xf numFmtId="0" fontId="1" fillId="0" borderId="0" xfId="182" applyFont="1" applyFill="1" applyAlignment="1">
      <alignment vertical="center" wrapText="1"/>
    </xf>
    <xf numFmtId="0" fontId="4" fillId="0" borderId="0" xfId="182" applyFont="1" applyFill="1" applyBorder="1" applyAlignment="1">
      <alignment vertical="center" wrapText="1"/>
    </xf>
    <xf numFmtId="0" fontId="1" fillId="0" borderId="0" xfId="182" applyFont="1" applyFill="1" applyBorder="1" applyAlignment="1">
      <alignment vertical="center" wrapText="1"/>
    </xf>
    <xf numFmtId="0" fontId="1" fillId="0" borderId="0" xfId="182" applyFont="1" applyFill="1" applyBorder="1" applyAlignment="1">
      <alignment horizontal="center" vertical="center" wrapText="1"/>
    </xf>
    <xf numFmtId="0" fontId="2" fillId="0" borderId="0" xfId="182" applyFont="1" applyFill="1" applyBorder="1" applyAlignment="1">
      <alignment horizontal="center" vertical="center" wrapText="1"/>
    </xf>
    <xf numFmtId="0" fontId="8" fillId="0" borderId="2" xfId="182" applyFont="1" applyFill="1" applyBorder="1" applyAlignment="1">
      <alignment horizontal="center" vertical="center" wrapText="1"/>
    </xf>
    <xf numFmtId="176" fontId="9" fillId="0" borderId="2" xfId="74" applyNumberFormat="1" applyFont="1" applyFill="1" applyBorder="1" applyAlignment="1">
      <alignment horizontal="center" vertical="center" wrapText="1"/>
    </xf>
    <xf numFmtId="0" fontId="9" fillId="0" borderId="2" xfId="182" applyFont="1" applyFill="1" applyBorder="1" applyAlignment="1">
      <alignment horizontal="center" vertical="center" wrapText="1"/>
    </xf>
    <xf numFmtId="49" fontId="9" fillId="0" borderId="2" xfId="59" applyNumberFormat="1" applyFont="1" applyFill="1" applyBorder="1" applyAlignment="1">
      <alignment horizontal="center" vertical="center" wrapText="1"/>
    </xf>
    <xf numFmtId="176" fontId="9" fillId="0" borderId="2" xfId="182" applyNumberFormat="1" applyFont="1" applyFill="1" applyBorder="1" applyAlignment="1">
      <alignment horizontal="center" vertical="center" wrapText="1"/>
    </xf>
    <xf numFmtId="177" fontId="9" fillId="0" borderId="2" xfId="182" applyNumberFormat="1" applyFont="1" applyFill="1" applyBorder="1" applyAlignment="1">
      <alignment horizontal="center" vertical="center" wrapText="1"/>
    </xf>
    <xf numFmtId="0" fontId="2" fillId="0" borderId="0" xfId="182" applyFont="1" applyFill="1" applyBorder="1" applyAlignment="1">
      <alignment vertical="center" wrapText="1"/>
    </xf>
    <xf numFmtId="176" fontId="10" fillId="0" borderId="2" xfId="182" applyNumberFormat="1" applyFont="1" applyFill="1" applyBorder="1" applyAlignment="1">
      <alignment horizontal="center" vertical="center" wrapText="1"/>
    </xf>
    <xf numFmtId="176" fontId="11" fillId="0" borderId="2" xfId="182" applyNumberFormat="1" applyFont="1" applyFill="1" applyBorder="1" applyAlignment="1">
      <alignment horizontal="center" vertical="center" wrapText="1"/>
    </xf>
    <xf numFmtId="176" fontId="8" fillId="0" borderId="2" xfId="182" applyNumberFormat="1" applyFont="1" applyFill="1" applyBorder="1" applyAlignment="1">
      <alignment horizontal="center" vertical="center" wrapText="1"/>
    </xf>
    <xf numFmtId="0" fontId="12" fillId="2" borderId="0" xfId="26" applyFont="1" applyFill="1" applyAlignment="1">
      <alignment horizontal="center" vertical="center" wrapText="1"/>
    </xf>
    <xf numFmtId="0" fontId="12" fillId="2" borderId="0" xfId="25" applyFont="1" applyFill="1" applyAlignment="1">
      <alignment vertical="center" wrapText="1"/>
    </xf>
    <xf numFmtId="0" fontId="12" fillId="2" borderId="0" xfId="26" applyFont="1" applyFill="1" applyAlignment="1">
      <alignment vertical="center" wrapText="1"/>
    </xf>
    <xf numFmtId="0" fontId="12" fillId="2" borderId="2" xfId="26" applyFont="1" applyFill="1" applyBorder="1" applyAlignment="1">
      <alignment horizontal="center" vertical="center" wrapText="1"/>
    </xf>
    <xf numFmtId="0" fontId="12" fillId="2" borderId="5" xfId="26" applyFont="1" applyFill="1" applyBorder="1" applyAlignment="1">
      <alignment horizontal="center" vertical="center" wrapText="1"/>
    </xf>
    <xf numFmtId="0" fontId="12" fillId="2" borderId="2" xfId="21" applyFont="1" applyFill="1" applyBorder="1" applyAlignment="1">
      <alignment horizontal="center" vertical="center" wrapText="1"/>
    </xf>
    <xf numFmtId="0" fontId="12" fillId="2" borderId="2" xfId="24" applyFont="1" applyFill="1" applyBorder="1" applyAlignment="1">
      <alignment horizontal="center" vertical="center" wrapText="1"/>
    </xf>
    <xf numFmtId="0" fontId="14" fillId="2" borderId="2" xfId="26" applyFont="1" applyFill="1" applyBorder="1" applyAlignment="1">
      <alignment horizontal="center" vertical="center" wrapText="1"/>
    </xf>
    <xf numFmtId="0" fontId="12" fillId="2" borderId="5" xfId="21" applyFont="1" applyFill="1" applyBorder="1" applyAlignment="1">
      <alignment horizontal="left" vertical="center" wrapText="1"/>
    </xf>
    <xf numFmtId="0" fontId="14" fillId="2" borderId="2" xfId="26" applyFont="1" applyFill="1" applyBorder="1" applyAlignment="1">
      <alignment vertical="center" wrapText="1"/>
    </xf>
    <xf numFmtId="0" fontId="12" fillId="0" borderId="2" xfId="26" applyFont="1" applyFill="1" applyBorder="1" applyAlignment="1">
      <alignment horizontal="center" vertical="center" wrapText="1"/>
    </xf>
    <xf numFmtId="14" fontId="12" fillId="2" borderId="2" xfId="26" applyNumberFormat="1" applyFont="1" applyFill="1" applyBorder="1" applyAlignment="1">
      <alignment horizontal="center" vertical="center" wrapText="1"/>
    </xf>
    <xf numFmtId="0" fontId="12" fillId="2" borderId="2" xfId="26" applyFont="1" applyFill="1" applyBorder="1" applyAlignment="1">
      <alignment vertical="center" wrapText="1"/>
    </xf>
    <xf numFmtId="0" fontId="12" fillId="2" borderId="3" xfId="26" applyFont="1" applyFill="1" applyBorder="1" applyAlignment="1">
      <alignment horizontal="center" vertical="center" wrapText="1"/>
    </xf>
    <xf numFmtId="0" fontId="12" fillId="2" borderId="2" xfId="21" applyFont="1" applyFill="1" applyBorder="1" applyAlignment="1">
      <alignment horizontal="left" vertical="center" wrapText="1"/>
    </xf>
    <xf numFmtId="0" fontId="12" fillId="2" borderId="2" xfId="26" applyFont="1" applyFill="1" applyBorder="1" applyAlignment="1">
      <alignment horizontal="left" vertical="center" wrapText="1"/>
    </xf>
    <xf numFmtId="14" fontId="12" fillId="2" borderId="4" xfId="26" applyNumberFormat="1" applyFont="1" applyFill="1" applyBorder="1" applyAlignment="1">
      <alignment horizontal="center" vertical="center" wrapText="1"/>
    </xf>
    <xf numFmtId="0" fontId="14" fillId="2" borderId="2" xfId="24" applyFont="1" applyFill="1" applyBorder="1" applyAlignment="1">
      <alignment vertical="center" wrapText="1"/>
    </xf>
    <xf numFmtId="14" fontId="12" fillId="2" borderId="4" xfId="26" applyNumberFormat="1" applyFont="1" applyFill="1" applyBorder="1" applyAlignment="1">
      <alignment vertical="center" wrapText="1"/>
    </xf>
    <xf numFmtId="0" fontId="12" fillId="2" borderId="0" xfId="24" applyFont="1" applyFill="1" applyAlignment="1">
      <alignment horizontal="left" vertical="center"/>
    </xf>
    <xf numFmtId="0" fontId="12" fillId="2" borderId="0" xfId="24" applyFont="1" applyFill="1" applyAlignment="1">
      <alignment vertical="center" wrapText="1"/>
    </xf>
    <xf numFmtId="0" fontId="12" fillId="2" borderId="0" xfId="24" applyFont="1" applyFill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0" fontId="12" fillId="0" borderId="0" xfId="2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2" xfId="251" applyFont="1" applyFill="1" applyBorder="1" applyAlignment="1">
      <alignment horizontal="center" vertical="center" wrapText="1"/>
    </xf>
    <xf numFmtId="0" fontId="17" fillId="2" borderId="2" xfId="55" applyFont="1" applyFill="1" applyBorder="1" applyAlignment="1">
      <alignment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7" fillId="0" borderId="2" xfId="55" applyFont="1" applyFill="1" applyBorder="1" applyAlignment="1">
      <alignment horizontal="center" vertical="center" wrapText="1"/>
    </xf>
    <xf numFmtId="0" fontId="18" fillId="0" borderId="2" xfId="55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12" fillId="0" borderId="2" xfId="2" applyNumberFormat="1" applyFont="1" applyFill="1" applyBorder="1" applyAlignment="1">
      <alignment horizontal="center" vertical="center" wrapText="1"/>
    </xf>
    <xf numFmtId="176" fontId="15" fillId="0" borderId="2" xfId="55" applyNumberFormat="1" applyFont="1" applyFill="1" applyBorder="1" applyAlignment="1">
      <alignment horizontal="center" vertical="center" wrapText="1"/>
    </xf>
    <xf numFmtId="178" fontId="15" fillId="0" borderId="2" xfId="2" applyNumberFormat="1" applyFont="1" applyFill="1" applyBorder="1" applyAlignment="1">
      <alignment horizontal="center" vertical="center" wrapText="1"/>
    </xf>
    <xf numFmtId="178" fontId="15" fillId="0" borderId="2" xfId="2" applyNumberFormat="1" applyFont="1" applyFill="1" applyBorder="1" applyAlignment="1">
      <alignment horizontal="center" vertical="center"/>
    </xf>
    <xf numFmtId="0" fontId="22" fillId="0" borderId="2" xfId="2" applyFont="1" applyFill="1" applyBorder="1" applyAlignment="1">
      <alignment horizontal="left" vertical="center" wrapText="1"/>
    </xf>
    <xf numFmtId="0" fontId="23" fillId="2" borderId="2" xfId="26" applyFont="1" applyFill="1" applyBorder="1" applyAlignment="1">
      <alignment horizontal="center" vertical="center" wrapText="1"/>
    </xf>
    <xf numFmtId="0" fontId="23" fillId="2" borderId="5" xfId="26" applyFont="1" applyFill="1" applyBorder="1" applyAlignment="1">
      <alignment horizontal="center" vertical="center" wrapText="1"/>
    </xf>
    <xf numFmtId="0" fontId="23" fillId="2" borderId="5" xfId="21" applyFont="1" applyFill="1" applyBorder="1" applyAlignment="1">
      <alignment horizontal="left" vertical="center" wrapText="1"/>
    </xf>
    <xf numFmtId="0" fontId="25" fillId="2" borderId="2" xfId="26" applyFont="1" applyFill="1" applyBorder="1" applyAlignment="1">
      <alignment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7" fillId="2" borderId="2" xfId="55" applyFont="1" applyFill="1" applyBorder="1" applyAlignment="1">
      <alignment horizontal="center" vertical="center" wrapText="1"/>
    </xf>
    <xf numFmtId="0" fontId="17" fillId="2" borderId="2" xfId="251" applyFont="1" applyFill="1" applyBorder="1" applyAlignment="1">
      <alignment horizontal="center" vertical="center" wrapText="1"/>
    </xf>
    <xf numFmtId="0" fontId="17" fillId="2" borderId="5" xfId="55" applyFont="1" applyFill="1" applyBorder="1" applyAlignment="1">
      <alignment horizontal="center" vertical="center" wrapText="1"/>
    </xf>
    <xf numFmtId="0" fontId="17" fillId="2" borderId="7" xfId="55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3" xfId="55" applyFont="1" applyFill="1" applyBorder="1" applyAlignment="1">
      <alignment horizontal="center" vertical="center" wrapText="1"/>
    </xf>
    <xf numFmtId="0" fontId="17" fillId="2" borderId="8" xfId="55" applyFont="1" applyFill="1" applyBorder="1" applyAlignment="1">
      <alignment horizontal="center" vertical="center" wrapText="1"/>
    </xf>
    <xf numFmtId="0" fontId="17" fillId="2" borderId="4" xfId="55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vertical="center" wrapText="1"/>
    </xf>
    <xf numFmtId="0" fontId="17" fillId="0" borderId="2" xfId="251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horizontal="center" vertical="center" wrapText="1"/>
    </xf>
    <xf numFmtId="0" fontId="13" fillId="2" borderId="0" xfId="26" applyFont="1" applyFill="1" applyAlignment="1">
      <alignment horizontal="center" vertical="center" wrapText="1"/>
    </xf>
    <xf numFmtId="0" fontId="12" fillId="2" borderId="0" xfId="24" applyFont="1" applyFill="1" applyAlignment="1">
      <alignment horizontal="left" vertical="center" wrapText="1"/>
    </xf>
    <xf numFmtId="0" fontId="12" fillId="2" borderId="0" xfId="24" applyFont="1" applyFill="1" applyAlignment="1">
      <alignment horizontal="center" vertical="center" wrapText="1"/>
    </xf>
    <xf numFmtId="0" fontId="23" fillId="2" borderId="0" xfId="24" applyFont="1" applyFill="1" applyAlignment="1">
      <alignment horizontal="left" vertical="center" wrapText="1"/>
    </xf>
    <xf numFmtId="0" fontId="12" fillId="2" borderId="2" xfId="26" applyFont="1" applyFill="1" applyBorder="1" applyAlignment="1">
      <alignment horizontal="center" vertical="center" wrapText="1"/>
    </xf>
    <xf numFmtId="0" fontId="12" fillId="2" borderId="8" xfId="26" applyFont="1" applyFill="1" applyBorder="1" applyAlignment="1">
      <alignment horizontal="center" vertical="center" wrapText="1"/>
    </xf>
    <xf numFmtId="0" fontId="12" fillId="2" borderId="3" xfId="26" applyFont="1" applyFill="1" applyBorder="1" applyAlignment="1">
      <alignment horizontal="center" vertical="center" wrapText="1"/>
    </xf>
    <xf numFmtId="0" fontId="12" fillId="2" borderId="4" xfId="26" applyFont="1" applyFill="1" applyBorder="1" applyAlignment="1">
      <alignment horizontal="center" vertical="center" wrapText="1"/>
    </xf>
    <xf numFmtId="14" fontId="12" fillId="2" borderId="2" xfId="26" applyNumberFormat="1" applyFont="1" applyFill="1" applyBorder="1" applyAlignment="1">
      <alignment horizontal="center" vertical="center" wrapText="1"/>
    </xf>
    <xf numFmtId="0" fontId="3" fillId="0" borderId="1" xfId="182" applyFont="1" applyFill="1" applyBorder="1" applyAlignment="1">
      <alignment horizontal="center" vertical="center" wrapText="1"/>
    </xf>
    <xf numFmtId="176" fontId="11" fillId="0" borderId="5" xfId="182" applyNumberFormat="1" applyFont="1" applyFill="1" applyBorder="1" applyAlignment="1">
      <alignment horizontal="center" vertical="center" wrapText="1"/>
    </xf>
    <xf numFmtId="176" fontId="11" fillId="0" borderId="6" xfId="182" applyNumberFormat="1" applyFont="1" applyFill="1" applyBorder="1" applyAlignment="1">
      <alignment horizontal="center" vertical="center" wrapText="1"/>
    </xf>
    <xf numFmtId="176" fontId="11" fillId="0" borderId="7" xfId="182" applyNumberFormat="1" applyFont="1" applyFill="1" applyBorder="1" applyAlignment="1">
      <alignment horizontal="center" vertical="center" wrapText="1"/>
    </xf>
    <xf numFmtId="0" fontId="5" fillId="0" borderId="2" xfId="182" applyFont="1" applyFill="1" applyBorder="1" applyAlignment="1">
      <alignment horizontal="center" vertical="center" wrapText="1"/>
    </xf>
    <xf numFmtId="176" fontId="5" fillId="0" borderId="2" xfId="182" applyNumberFormat="1" applyFont="1" applyFill="1" applyBorder="1" applyAlignment="1">
      <alignment horizontal="center" vertical="center" wrapText="1"/>
    </xf>
    <xf numFmtId="0" fontId="5" fillId="0" borderId="3" xfId="182" applyFont="1" applyFill="1" applyBorder="1" applyAlignment="1">
      <alignment horizontal="center" vertical="center" wrapText="1"/>
    </xf>
    <xf numFmtId="0" fontId="5" fillId="0" borderId="4" xfId="182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135" applyFont="1" applyFill="1" applyBorder="1" applyAlignment="1">
      <alignment horizontal="center" vertical="center" wrapText="1"/>
    </xf>
  </cellXfs>
  <cellStyles count="252">
    <cellStyle name="_x000a_386grabber=V" xfId="1"/>
    <cellStyle name="常规" xfId="0" builtinId="0"/>
    <cellStyle name="常规 10" xfId="2"/>
    <cellStyle name="常规 10 2" xfId="3"/>
    <cellStyle name="常规 10 2 2" xfId="4"/>
    <cellStyle name="常规 10 2 2 3" xfId="5"/>
    <cellStyle name="常规 10 2 3" xfId="6"/>
    <cellStyle name="常规 10 2 3 2" xfId="7"/>
    <cellStyle name="常规 10 2 3 3" xfId="8"/>
    <cellStyle name="常规 10 3" xfId="9"/>
    <cellStyle name="常规 10 3 2" xfId="10"/>
    <cellStyle name="常规 10 4" xfId="11"/>
    <cellStyle name="常规 10 4 2" xfId="12"/>
    <cellStyle name="常规 11" xfId="13"/>
    <cellStyle name="常规 11 2" xfId="14"/>
    <cellStyle name="常规 12" xfId="15"/>
    <cellStyle name="常规 12 2" xfId="16"/>
    <cellStyle name="常规 13" xfId="17"/>
    <cellStyle name="常规 13 2" xfId="18"/>
    <cellStyle name="常规 14" xfId="19"/>
    <cellStyle name="常规 15" xfId="20"/>
    <cellStyle name="常规 15 2" xfId="21"/>
    <cellStyle name="常规 15 2 2" xfId="22"/>
    <cellStyle name="常规 15 2 2 2" xfId="23"/>
    <cellStyle name="常规 15 2 2 2 2" xfId="24"/>
    <cellStyle name="常规 15 2 2 3" xfId="25"/>
    <cellStyle name="常规 15 2 3" xfId="26"/>
    <cellStyle name="常规 16" xfId="27"/>
    <cellStyle name="常规 2" xfId="28"/>
    <cellStyle name="常规 2 10" xfId="29"/>
    <cellStyle name="常规 2 10 2" xfId="30"/>
    <cellStyle name="常规 2 11" xfId="31"/>
    <cellStyle name="常规 2 2" xfId="32"/>
    <cellStyle name="常规 2 2 2" xfId="33"/>
    <cellStyle name="常规 2 2 2 2" xfId="34"/>
    <cellStyle name="常规 2 2 2 2 2" xfId="35"/>
    <cellStyle name="常规 2 2 2 2 3" xfId="36"/>
    <cellStyle name="常规 2 2 2 2 4" xfId="37"/>
    <cellStyle name="常规 2 2 2 2 5" xfId="38"/>
    <cellStyle name="常规 2 2 2 2 6" xfId="39"/>
    <cellStyle name="常规 2 2 2 2 7" xfId="40"/>
    <cellStyle name="常规 2 2 2 2 7 2" xfId="41"/>
    <cellStyle name="常规 2 2 2 2 7 2 2" xfId="42"/>
    <cellStyle name="常规 2 2 2 2 7 3" xfId="43"/>
    <cellStyle name="常规 2 2 2 2 7 3 2" xfId="44"/>
    <cellStyle name="常规 2 2 2 2 7 4" xfId="45"/>
    <cellStyle name="常规 2 2 2 3" xfId="46"/>
    <cellStyle name="常规 2 2 2 4" xfId="47"/>
    <cellStyle name="常规 2 2 2 5" xfId="48"/>
    <cellStyle name="常规 2 2 2 6" xfId="49"/>
    <cellStyle name="常规 2 2 2 7" xfId="50"/>
    <cellStyle name="常规 2 2 3" xfId="51"/>
    <cellStyle name="常规 2 2 3 2" xfId="52"/>
    <cellStyle name="常规 2 2 5" xfId="53"/>
    <cellStyle name="常规 2 3" xfId="54"/>
    <cellStyle name="常规 2 4" xfId="55"/>
    <cellStyle name="常规 2 5" xfId="56"/>
    <cellStyle name="常规 2 6" xfId="57"/>
    <cellStyle name="常规 2 6 2" xfId="58"/>
    <cellStyle name="常规 2 6 2 2" xfId="59"/>
    <cellStyle name="常规 2 6 2 2 2" xfId="60"/>
    <cellStyle name="常规 2 6 3" xfId="61"/>
    <cellStyle name="常规 2 6 4" xfId="62"/>
    <cellStyle name="常规 2 6 5" xfId="63"/>
    <cellStyle name="常规 2 6 6" xfId="64"/>
    <cellStyle name="常规 2 6 7" xfId="65"/>
    <cellStyle name="常规 2 7" xfId="66"/>
    <cellStyle name="常规 2 7 2" xfId="67"/>
    <cellStyle name="常规 2 7 3" xfId="68"/>
    <cellStyle name="常规 2 8" xfId="69"/>
    <cellStyle name="常规 2 8 2" xfId="70"/>
    <cellStyle name="常规 2 8 3" xfId="71"/>
    <cellStyle name="常规 2 9" xfId="72"/>
    <cellStyle name="常规 2 9 2" xfId="73"/>
    <cellStyle name="常规 3" xfId="74"/>
    <cellStyle name="常规 3 2" xfId="75"/>
    <cellStyle name="常规 3 2 2" xfId="76"/>
    <cellStyle name="常规 3 2 2 2" xfId="77"/>
    <cellStyle name="常规 3 2 3" xfId="78"/>
    <cellStyle name="常规 3 2 4" xfId="79"/>
    <cellStyle name="常规 3 2 5" xfId="80"/>
    <cellStyle name="常规 3 2 6" xfId="81"/>
    <cellStyle name="常规 3 2 7" xfId="82"/>
    <cellStyle name="常规 3 2 7 2" xfId="83"/>
    <cellStyle name="常规 3 2 7 2 2" xfId="84"/>
    <cellStyle name="常规 3 3" xfId="85"/>
    <cellStyle name="常规 3 4" xfId="86"/>
    <cellStyle name="常规 3 5" xfId="87"/>
    <cellStyle name="常规 3 5 2" xfId="88"/>
    <cellStyle name="常规 3 9" xfId="89"/>
    <cellStyle name="常规 4" xfId="90"/>
    <cellStyle name="常规 4 2" xfId="91"/>
    <cellStyle name="常规 4 2 2" xfId="92"/>
    <cellStyle name="常规 4 2 2 2" xfId="93"/>
    <cellStyle name="常规 4 2 2 2 2" xfId="94"/>
    <cellStyle name="常规 4 2 2 2 2 2" xfId="95"/>
    <cellStyle name="常规 4 2 3" xfId="96"/>
    <cellStyle name="常规 4 2 4" xfId="97"/>
    <cellStyle name="常规 4 2 5" xfId="98"/>
    <cellStyle name="常规 4 2 6" xfId="99"/>
    <cellStyle name="常规 4 2 7" xfId="100"/>
    <cellStyle name="常规 4 2_机械化测算（环卫部）二稿" xfId="101"/>
    <cellStyle name="常规 5" xfId="102"/>
    <cellStyle name="常规 5 10" xfId="103"/>
    <cellStyle name="常规 5 2" xfId="104"/>
    <cellStyle name="常规 5 2 2" xfId="105"/>
    <cellStyle name="常规 5 2 2 2" xfId="106"/>
    <cellStyle name="常规 5 2 2 2 2" xfId="107"/>
    <cellStyle name="常规 5 2 2 2 3" xfId="108"/>
    <cellStyle name="常规 5 2 2 2 4" xfId="109"/>
    <cellStyle name="常规 5 2 2 2 5" xfId="110"/>
    <cellStyle name="常规 5 2 2 2 6" xfId="111"/>
    <cellStyle name="常规 5 2 2 2 7" xfId="112"/>
    <cellStyle name="常规 5 2 2 2 7 2" xfId="113"/>
    <cellStyle name="常规 5 2 2 2 7 2 2" xfId="114"/>
    <cellStyle name="常规 5 2 2 2 7 2 3" xfId="115"/>
    <cellStyle name="常规 5 2 2 2 7 2 3 2" xfId="116"/>
    <cellStyle name="常规 5 2 2 2 7 2 4" xfId="117"/>
    <cellStyle name="常规 5 2 2 2 7 3" xfId="118"/>
    <cellStyle name="常规 5 2 2 2 7 3 2" xfId="119"/>
    <cellStyle name="常规 5 2 2 2 7 4" xfId="120"/>
    <cellStyle name="常规 5 2 2 2 7 4 2" xfId="121"/>
    <cellStyle name="常规 5 2 2 2 7 5" xfId="122"/>
    <cellStyle name="常规 5 2 2 3" xfId="123"/>
    <cellStyle name="常规 5 2 2 4" xfId="124"/>
    <cellStyle name="常规 5 2 2 5" xfId="125"/>
    <cellStyle name="常规 5 2 2 6" xfId="126"/>
    <cellStyle name="常规 5 2 2 7" xfId="127"/>
    <cellStyle name="常规 5 3" xfId="128"/>
    <cellStyle name="常规 5 3 2" xfId="129"/>
    <cellStyle name="常规 5 3 2 2" xfId="130"/>
    <cellStyle name="常规 5 3 2 3" xfId="131"/>
    <cellStyle name="常规 5 3 2 4" xfId="132"/>
    <cellStyle name="常规 5 3 2 5" xfId="133"/>
    <cellStyle name="常规 5 3 2 6" xfId="134"/>
    <cellStyle name="常规 5 3 2 7" xfId="135"/>
    <cellStyle name="常规 5 3 2 7 2" xfId="136"/>
    <cellStyle name="常规 5 3 2 7 2 2" xfId="137"/>
    <cellStyle name="常规 5 3 2 7 2 2 2" xfId="138"/>
    <cellStyle name="常规 5 3 2 7 2 3" xfId="139"/>
    <cellStyle name="常规 5 3 2 7 2 3 2" xfId="140"/>
    <cellStyle name="常规 5 3 2 7 2 4" xfId="141"/>
    <cellStyle name="常规 5 3 2 7 3" xfId="142"/>
    <cellStyle name="常规 5 3 2 7 4" xfId="143"/>
    <cellStyle name="常规 5 3 3" xfId="144"/>
    <cellStyle name="常规 5 3 4" xfId="145"/>
    <cellStyle name="常规 5 3 5" xfId="146"/>
    <cellStyle name="常规 5 3 6" xfId="147"/>
    <cellStyle name="常规 5 3 7" xfId="148"/>
    <cellStyle name="常规 5 3 8" xfId="149"/>
    <cellStyle name="常规 5 4" xfId="150"/>
    <cellStyle name="常规 5 4 2" xfId="151"/>
    <cellStyle name="常规 5 4 2 2" xfId="152"/>
    <cellStyle name="常规 5 4 2 2 2" xfId="153"/>
    <cellStyle name="常规 5 4 2 2 2 2" xfId="154"/>
    <cellStyle name="常规 5 4 2 2 2 3" xfId="155"/>
    <cellStyle name="常规 5 4 2 2 2 4" xfId="156"/>
    <cellStyle name="常规 5 4 2 3" xfId="157"/>
    <cellStyle name="常规 5 4 2 4" xfId="158"/>
    <cellStyle name="常规 5 4 2 5" xfId="159"/>
    <cellStyle name="常规 5 4 2 6" xfId="160"/>
    <cellStyle name="常规 5 4 2 7" xfId="161"/>
    <cellStyle name="常规 5 4 3" xfId="162"/>
    <cellStyle name="常规 5 4 4" xfId="163"/>
    <cellStyle name="常规 5 4 5" xfId="164"/>
    <cellStyle name="常规 5 4 6" xfId="165"/>
    <cellStyle name="常规 5 4 7" xfId="166"/>
    <cellStyle name="常规 5 4 8" xfId="167"/>
    <cellStyle name="常规 5 4 8 2" xfId="168"/>
    <cellStyle name="常规 5 4 8 2 2" xfId="169"/>
    <cellStyle name="常规 5 5" xfId="170"/>
    <cellStyle name="常规 5 5 2" xfId="171"/>
    <cellStyle name="常规 5 5 2 2" xfId="172"/>
    <cellStyle name="常规 5 5 2 2 2" xfId="173"/>
    <cellStyle name="常规 5 5 2 3" xfId="174"/>
    <cellStyle name="常规 5 5 2 3 2" xfId="175"/>
    <cellStyle name="常规 5 5 2 4" xfId="176"/>
    <cellStyle name="常规 5 6" xfId="177"/>
    <cellStyle name="常规 5 7" xfId="178"/>
    <cellStyle name="常规 5 8" xfId="179"/>
    <cellStyle name="常规 5 9" xfId="180"/>
    <cellStyle name="常规 5_机械化测算（环卫部）二稿" xfId="181"/>
    <cellStyle name="常规 6" xfId="182"/>
    <cellStyle name="常规 6 2" xfId="183"/>
    <cellStyle name="常规 6 2 2" xfId="184"/>
    <cellStyle name="常规 6 2 2 2" xfId="185"/>
    <cellStyle name="常规 6 2 2 3" xfId="186"/>
    <cellStyle name="常规 6 2 2 4" xfId="187"/>
    <cellStyle name="常规 6 2 2 5" xfId="188"/>
    <cellStyle name="常规 6 2 2 6" xfId="189"/>
    <cellStyle name="常规 6 2 2 7" xfId="190"/>
    <cellStyle name="常规 6 2 2 8" xfId="191"/>
    <cellStyle name="常规 6 2 2 8 2" xfId="192"/>
    <cellStyle name="常规 6 2 2 8 3" xfId="193"/>
    <cellStyle name="常规 6 2 2 8 3 2" xfId="194"/>
    <cellStyle name="常规 6 2 2 8 4" xfId="195"/>
    <cellStyle name="常规 6 2 2 8 5" xfId="196"/>
    <cellStyle name="常规 6 3" xfId="197"/>
    <cellStyle name="常规 6 3 2" xfId="198"/>
    <cellStyle name="常规 7" xfId="199"/>
    <cellStyle name="常规 7 2" xfId="200"/>
    <cellStyle name="常规 7 2 2" xfId="201"/>
    <cellStyle name="常规 8" xfId="202"/>
    <cellStyle name="常规 8 10" xfId="203"/>
    <cellStyle name="常规 8 11" xfId="204"/>
    <cellStyle name="常规 8 11 2" xfId="205"/>
    <cellStyle name="常规 8 11 3" xfId="206"/>
    <cellStyle name="常规 8 2" xfId="207"/>
    <cellStyle name="常规 8 2 2" xfId="208"/>
    <cellStyle name="常规 8 2 3" xfId="209"/>
    <cellStyle name="常规 8 2 4" xfId="210"/>
    <cellStyle name="常规 8 2 5" xfId="211"/>
    <cellStyle name="常规 8 2 6" xfId="212"/>
    <cellStyle name="常规 8 2 7" xfId="213"/>
    <cellStyle name="常规 8 2 8" xfId="214"/>
    <cellStyle name="常规 8 2 8 2" xfId="215"/>
    <cellStyle name="常规 8 2 8 3" xfId="216"/>
    <cellStyle name="常规 8 3" xfId="217"/>
    <cellStyle name="常规 8 3 2" xfId="218"/>
    <cellStyle name="常规 8 3 2 2" xfId="219"/>
    <cellStyle name="常规 8 3 2 3" xfId="220"/>
    <cellStyle name="常规 8 3 2 4" xfId="221"/>
    <cellStyle name="常规 8 3 2 5" xfId="222"/>
    <cellStyle name="常规 8 3 2 6" xfId="223"/>
    <cellStyle name="常规 8 3 2 7" xfId="224"/>
    <cellStyle name="常规 8 3 3" xfId="225"/>
    <cellStyle name="常规 8 3 4" xfId="226"/>
    <cellStyle name="常规 8 3 5" xfId="227"/>
    <cellStyle name="常规 8 3 6" xfId="228"/>
    <cellStyle name="常规 8 3 7" xfId="229"/>
    <cellStyle name="常规 8 4" xfId="230"/>
    <cellStyle name="常规 8 4 2" xfId="231"/>
    <cellStyle name="常规 8 4 2 2" xfId="232"/>
    <cellStyle name="常规 8 4 2 3" xfId="233"/>
    <cellStyle name="常规 8 5" xfId="234"/>
    <cellStyle name="常规 8 5 2" xfId="235"/>
    <cellStyle name="常规 8 5 3" xfId="236"/>
    <cellStyle name="常规 8 5 4" xfId="237"/>
    <cellStyle name="常规 8 5 5" xfId="238"/>
    <cellStyle name="常规 8 5 6" xfId="239"/>
    <cellStyle name="常规 8 5 7" xfId="240"/>
    <cellStyle name="常规 8 6" xfId="241"/>
    <cellStyle name="常规 8 7" xfId="242"/>
    <cellStyle name="常规 8 8" xfId="243"/>
    <cellStyle name="常规 8 9" xfId="244"/>
    <cellStyle name="常规 9" xfId="245"/>
    <cellStyle name="常规 9 2" xfId="246"/>
    <cellStyle name="常规 9 3" xfId="247"/>
    <cellStyle name="常规 9 4" xfId="248"/>
    <cellStyle name="常规 9 5" xfId="249"/>
    <cellStyle name="常规 9 6" xfId="250"/>
    <cellStyle name="常规_Sheet1 3 2 2 2" xfId="251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X6"/>
  <sheetViews>
    <sheetView zoomScale="120" zoomScaleNormal="120" workbookViewId="0">
      <pane xSplit="7" ySplit="5" topLeftCell="H6" activePane="bottomRight" state="frozen"/>
      <selection pane="topRight"/>
      <selection pane="bottomLeft"/>
      <selection pane="bottomRight" activeCell="P6" sqref="P6"/>
    </sheetView>
  </sheetViews>
  <sheetFormatPr defaultColWidth="9" defaultRowHeight="13.5"/>
  <cols>
    <col min="1" max="1" width="6.5" style="44" customWidth="1"/>
    <col min="2" max="2" width="7.625" style="44" customWidth="1"/>
    <col min="3" max="3" width="13.125" style="44" customWidth="1"/>
    <col min="4" max="4" width="16" style="44" customWidth="1"/>
    <col min="5" max="5" width="12" style="44" customWidth="1"/>
    <col min="6" max="6" width="11.5" style="44" customWidth="1"/>
    <col min="7" max="7" width="17.875" style="44" customWidth="1"/>
    <col min="8" max="8" width="25" style="44" customWidth="1"/>
    <col min="9" max="9" width="17.875" style="44" customWidth="1"/>
    <col min="10" max="10" width="17.5" style="44" customWidth="1"/>
    <col min="11" max="11" width="19.375" style="44" customWidth="1"/>
    <col min="12" max="13" width="13.625" style="44" customWidth="1"/>
    <col min="14" max="14" width="13.5" style="44" customWidth="1"/>
    <col min="15" max="15" width="17.625" style="44" customWidth="1"/>
    <col min="16" max="16" width="11.5" style="44" customWidth="1"/>
    <col min="17" max="17" width="9.875" style="44" customWidth="1"/>
    <col min="18" max="18" width="11.625" style="44" customWidth="1"/>
    <col min="19" max="20" width="9" style="44"/>
    <col min="21" max="21" width="8" style="44" customWidth="1"/>
    <col min="22" max="22" width="8.125" style="44" customWidth="1"/>
    <col min="23" max="23" width="7.25" style="44" customWidth="1"/>
    <col min="24" max="24" width="32.375" style="44" customWidth="1"/>
    <col min="25" max="16384" width="9" style="44"/>
  </cols>
  <sheetData>
    <row r="1" spans="1:24" ht="34.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4" s="42" customFormat="1" ht="19.5" customHeight="1">
      <c r="A2" s="66" t="s">
        <v>1</v>
      </c>
      <c r="B2" s="62" t="s">
        <v>2</v>
      </c>
      <c r="C2" s="62" t="s">
        <v>3</v>
      </c>
      <c r="D2" s="62" t="s">
        <v>4</v>
      </c>
      <c r="E2" s="62" t="s">
        <v>5</v>
      </c>
      <c r="F2" s="62" t="s">
        <v>6</v>
      </c>
      <c r="G2" s="67" t="s">
        <v>7</v>
      </c>
      <c r="H2" s="62"/>
      <c r="I2" s="62"/>
      <c r="J2" s="62"/>
      <c r="K2" s="62"/>
      <c r="L2" s="62"/>
      <c r="M2" s="62"/>
      <c r="N2" s="62"/>
      <c r="O2" s="62"/>
      <c r="P2" s="62"/>
      <c r="Q2" s="70" t="s">
        <v>8</v>
      </c>
      <c r="R2" s="45" t="s">
        <v>9</v>
      </c>
      <c r="S2" s="63" t="s">
        <v>10</v>
      </c>
      <c r="T2" s="63"/>
      <c r="U2" s="63"/>
      <c r="V2" s="63"/>
      <c r="W2" s="63"/>
      <c r="X2" s="66" t="s">
        <v>11</v>
      </c>
    </row>
    <row r="3" spans="1:24" s="42" customFormat="1" ht="51.95" customHeight="1">
      <c r="A3" s="66"/>
      <c r="B3" s="62"/>
      <c r="C3" s="62"/>
      <c r="D3" s="62"/>
      <c r="E3" s="62"/>
      <c r="F3" s="62"/>
      <c r="G3" s="68"/>
      <c r="H3" s="64" t="s">
        <v>12</v>
      </c>
      <c r="I3" s="65"/>
      <c r="J3" s="46" t="s">
        <v>13</v>
      </c>
      <c r="K3" s="46" t="s">
        <v>14</v>
      </c>
      <c r="L3" s="46" t="s">
        <v>15</v>
      </c>
      <c r="M3" s="46" t="s">
        <v>16</v>
      </c>
      <c r="N3" s="46" t="s">
        <v>17</v>
      </c>
      <c r="O3" s="46" t="s">
        <v>18</v>
      </c>
      <c r="P3" s="46" t="s">
        <v>19</v>
      </c>
      <c r="Q3" s="70"/>
      <c r="R3" s="73" t="s">
        <v>20</v>
      </c>
      <c r="S3" s="66" t="s">
        <v>21</v>
      </c>
      <c r="T3" s="66" t="s">
        <v>22</v>
      </c>
      <c r="U3" s="66" t="s">
        <v>23</v>
      </c>
      <c r="V3" s="66" t="s">
        <v>24</v>
      </c>
      <c r="W3" s="63" t="s">
        <v>25</v>
      </c>
      <c r="X3" s="66"/>
    </row>
    <row r="4" spans="1:24" s="42" customFormat="1" ht="57.75" customHeight="1">
      <c r="A4" s="66"/>
      <c r="B4" s="62"/>
      <c r="C4" s="62"/>
      <c r="D4" s="62"/>
      <c r="E4" s="62" t="s">
        <v>26</v>
      </c>
      <c r="F4" s="62" t="s">
        <v>27</v>
      </c>
      <c r="G4" s="68"/>
      <c r="H4" s="47" t="s">
        <v>28</v>
      </c>
      <c r="I4" s="47" t="s">
        <v>29</v>
      </c>
      <c r="J4" s="70" t="s">
        <v>30</v>
      </c>
      <c r="K4" s="71" t="s">
        <v>31</v>
      </c>
      <c r="L4" s="70" t="s">
        <v>32</v>
      </c>
      <c r="M4" s="70" t="s">
        <v>33</v>
      </c>
      <c r="N4" s="70" t="s">
        <v>34</v>
      </c>
      <c r="O4" s="70" t="s">
        <v>35</v>
      </c>
      <c r="P4" s="72" t="s">
        <v>36</v>
      </c>
      <c r="Q4" s="70"/>
      <c r="R4" s="74"/>
      <c r="S4" s="66"/>
      <c r="T4" s="66"/>
      <c r="U4" s="66"/>
      <c r="V4" s="66"/>
      <c r="W4" s="63"/>
      <c r="X4" s="66"/>
    </row>
    <row r="5" spans="1:24" s="42" customFormat="1" ht="48.75" customHeight="1">
      <c r="A5" s="66"/>
      <c r="B5" s="62"/>
      <c r="C5" s="62"/>
      <c r="D5" s="62"/>
      <c r="E5" s="62"/>
      <c r="F5" s="62"/>
      <c r="G5" s="69"/>
      <c r="H5" s="47" t="s">
        <v>37</v>
      </c>
      <c r="I5" s="47" t="s">
        <v>37</v>
      </c>
      <c r="J5" s="70"/>
      <c r="K5" s="71"/>
      <c r="L5" s="70"/>
      <c r="M5" s="70"/>
      <c r="N5" s="70"/>
      <c r="O5" s="70"/>
      <c r="P5" s="72"/>
      <c r="Q5" s="70"/>
      <c r="R5" s="75"/>
      <c r="S5" s="66"/>
      <c r="T5" s="66"/>
      <c r="U5" s="66"/>
      <c r="V5" s="66"/>
      <c r="W5" s="63"/>
      <c r="X5" s="66"/>
    </row>
    <row r="6" spans="1:24" s="43" customFormat="1" ht="120.75" customHeight="1">
      <c r="A6" s="48">
        <v>1</v>
      </c>
      <c r="B6" s="49" t="s">
        <v>183</v>
      </c>
      <c r="C6" s="50" t="s">
        <v>38</v>
      </c>
      <c r="D6" s="51" t="s">
        <v>39</v>
      </c>
      <c r="E6" s="52">
        <f>高架明细!E27</f>
        <v>111.00718000000001</v>
      </c>
      <c r="F6" s="53">
        <f>高架明细!H27</f>
        <v>167.8064655</v>
      </c>
      <c r="G6" s="53" t="s">
        <v>40</v>
      </c>
      <c r="H6" s="54">
        <v>3</v>
      </c>
      <c r="I6" s="54">
        <v>1</v>
      </c>
      <c r="J6" s="54">
        <v>2</v>
      </c>
      <c r="K6" s="54">
        <v>3</v>
      </c>
      <c r="L6" s="54">
        <v>0</v>
      </c>
      <c r="M6" s="54">
        <v>0</v>
      </c>
      <c r="N6" s="48">
        <v>5</v>
      </c>
      <c r="O6" s="54">
        <v>14</v>
      </c>
      <c r="P6" s="55">
        <v>15</v>
      </c>
      <c r="Q6" s="54">
        <f>J6+K6+L6+M6+N6+O6+P6+H6</f>
        <v>42</v>
      </c>
      <c r="R6" s="54">
        <v>3</v>
      </c>
      <c r="S6" s="54">
        <v>1</v>
      </c>
      <c r="T6" s="54">
        <v>1</v>
      </c>
      <c r="U6" s="54">
        <v>1</v>
      </c>
      <c r="V6" s="54">
        <v>1</v>
      </c>
      <c r="W6" s="54">
        <f>S6+T6+U6+V6</f>
        <v>4</v>
      </c>
      <c r="X6" s="56" t="s">
        <v>41</v>
      </c>
    </row>
  </sheetData>
  <mergeCells count="26">
    <mergeCell ref="T3:T5"/>
    <mergeCell ref="U3:U5"/>
    <mergeCell ref="V3:V5"/>
    <mergeCell ref="W3:W5"/>
    <mergeCell ref="X2:X5"/>
    <mergeCell ref="O4:O5"/>
    <mergeCell ref="P4:P5"/>
    <mergeCell ref="Q2:Q5"/>
    <mergeCell ref="R3:R5"/>
    <mergeCell ref="S3:S5"/>
    <mergeCell ref="A1:X1"/>
    <mergeCell ref="H2:P2"/>
    <mergeCell ref="S2:W2"/>
    <mergeCell ref="H3:I3"/>
    <mergeCell ref="A2:A5"/>
    <mergeCell ref="B2:B5"/>
    <mergeCell ref="C2:C5"/>
    <mergeCell ref="D2:D5"/>
    <mergeCell ref="E2:E5"/>
    <mergeCell ref="F2:F5"/>
    <mergeCell ref="G2:G5"/>
    <mergeCell ref="J4:J5"/>
    <mergeCell ref="K4:K5"/>
    <mergeCell ref="L4:L5"/>
    <mergeCell ref="M4:M5"/>
    <mergeCell ref="N4:N5"/>
  </mergeCells>
  <phoneticPr fontId="21" type="noConversion"/>
  <printOptions horizontalCentered="1"/>
  <pageMargins left="0.70866141732283505" right="0.70866141732283505" top="0.35433070866141703" bottom="0.35433070866141703" header="0.31496062992126" footer="0.31496062992126"/>
  <pageSetup paperSize="8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opLeftCell="A28" workbookViewId="0">
      <selection activeCell="A35" sqref="A35:I35"/>
    </sheetView>
  </sheetViews>
  <sheetFormatPr defaultColWidth="15.375" defaultRowHeight="13.5"/>
  <cols>
    <col min="1" max="1" width="6.25" style="20" customWidth="1"/>
    <col min="2" max="2" width="21.125" style="22" customWidth="1"/>
    <col min="3" max="3" width="38.75" style="22" customWidth="1"/>
    <col min="4" max="4" width="7.375" style="20" customWidth="1"/>
    <col min="5" max="5" width="11.875" style="20" customWidth="1"/>
    <col min="6" max="6" width="17" style="20" customWidth="1"/>
    <col min="7" max="7" width="10.375" style="20" customWidth="1"/>
    <col min="8" max="8" width="23.375" style="20" customWidth="1"/>
    <col min="9" max="9" width="28.875" style="22" customWidth="1"/>
    <col min="10" max="16384" width="15.375" style="22"/>
  </cols>
  <sheetData>
    <row r="1" spans="1:9" ht="28.5" customHeight="1">
      <c r="A1" s="76" t="s">
        <v>42</v>
      </c>
      <c r="B1" s="76"/>
      <c r="C1" s="76"/>
      <c r="D1" s="76"/>
      <c r="E1" s="76"/>
      <c r="F1" s="76"/>
      <c r="G1" s="76"/>
      <c r="H1" s="76"/>
      <c r="I1" s="76"/>
    </row>
    <row r="2" spans="1:9" s="20" customFormat="1" ht="40.5">
      <c r="A2" s="23" t="s">
        <v>1</v>
      </c>
      <c r="B2" s="23" t="s">
        <v>43</v>
      </c>
      <c r="C2" s="24" t="s">
        <v>44</v>
      </c>
      <c r="D2" s="23" t="s">
        <v>45</v>
      </c>
      <c r="E2" s="25" t="s">
        <v>46</v>
      </c>
      <c r="F2" s="23" t="s">
        <v>47</v>
      </c>
      <c r="G2" s="26" t="s">
        <v>48</v>
      </c>
      <c r="H2" s="23" t="s">
        <v>49</v>
      </c>
      <c r="I2" s="27" t="s">
        <v>11</v>
      </c>
    </row>
    <row r="3" spans="1:9" s="20" customFormat="1" ht="30" customHeight="1">
      <c r="A3" s="23">
        <v>1</v>
      </c>
      <c r="B3" s="80" t="s">
        <v>50</v>
      </c>
      <c r="C3" s="28" t="s">
        <v>51</v>
      </c>
      <c r="D3" s="23" t="s">
        <v>52</v>
      </c>
      <c r="E3" s="23">
        <v>3</v>
      </c>
      <c r="F3" s="23" t="s">
        <v>53</v>
      </c>
      <c r="G3" s="23" t="s">
        <v>54</v>
      </c>
      <c r="H3" s="23" t="s">
        <v>55</v>
      </c>
      <c r="I3" s="29"/>
    </row>
    <row r="4" spans="1:9" s="20" customFormat="1" ht="30" customHeight="1">
      <c r="A4" s="23">
        <v>2</v>
      </c>
      <c r="B4" s="80"/>
      <c r="C4" s="28" t="s">
        <v>56</v>
      </c>
      <c r="D4" s="23" t="s">
        <v>52</v>
      </c>
      <c r="E4" s="30">
        <v>4</v>
      </c>
      <c r="F4" s="31">
        <v>46327</v>
      </c>
      <c r="G4" s="23" t="s">
        <v>57</v>
      </c>
      <c r="H4" s="29" t="s">
        <v>58</v>
      </c>
      <c r="I4" s="29"/>
    </row>
    <row r="5" spans="1:9" ht="30" customHeight="1">
      <c r="A5" s="23">
        <v>3</v>
      </c>
      <c r="B5" s="80"/>
      <c r="C5" s="28" t="s">
        <v>59</v>
      </c>
      <c r="D5" s="23" t="s">
        <v>52</v>
      </c>
      <c r="E5" s="23">
        <v>3</v>
      </c>
      <c r="F5" s="23" t="s">
        <v>53</v>
      </c>
      <c r="G5" s="23" t="s">
        <v>54</v>
      </c>
      <c r="H5" s="23" t="s">
        <v>55</v>
      </c>
      <c r="I5" s="29"/>
    </row>
    <row r="6" spans="1:9" ht="30" customHeight="1">
      <c r="A6" s="23">
        <v>4</v>
      </c>
      <c r="B6" s="80"/>
      <c r="C6" s="28" t="s">
        <v>60</v>
      </c>
      <c r="D6" s="23" t="s">
        <v>52</v>
      </c>
      <c r="E6" s="23">
        <v>3</v>
      </c>
      <c r="F6" s="31">
        <v>46327</v>
      </c>
      <c r="G6" s="23" t="s">
        <v>57</v>
      </c>
      <c r="H6" s="29" t="s">
        <v>61</v>
      </c>
      <c r="I6" s="29"/>
    </row>
    <row r="7" spans="1:9" ht="30" customHeight="1">
      <c r="A7" s="23">
        <v>5</v>
      </c>
      <c r="B7" s="80"/>
      <c r="C7" s="28" t="s">
        <v>62</v>
      </c>
      <c r="D7" s="23" t="s">
        <v>52</v>
      </c>
      <c r="E7" s="57">
        <v>4</v>
      </c>
      <c r="F7" s="31">
        <v>46266</v>
      </c>
      <c r="G7" s="23" t="s">
        <v>54</v>
      </c>
      <c r="H7" s="23" t="s">
        <v>55</v>
      </c>
      <c r="I7" s="29" t="s">
        <v>63</v>
      </c>
    </row>
    <row r="8" spans="1:9" ht="30" customHeight="1">
      <c r="A8" s="23">
        <v>6</v>
      </c>
      <c r="B8" s="80"/>
      <c r="C8" s="28" t="s">
        <v>64</v>
      </c>
      <c r="D8" s="23" t="s">
        <v>52</v>
      </c>
      <c r="E8" s="23">
        <v>2</v>
      </c>
      <c r="F8" s="31">
        <v>46266</v>
      </c>
      <c r="G8" s="23" t="s">
        <v>54</v>
      </c>
      <c r="H8" s="23" t="s">
        <v>55</v>
      </c>
      <c r="I8" s="29"/>
    </row>
    <row r="9" spans="1:9" ht="30" customHeight="1">
      <c r="A9" s="23">
        <v>7</v>
      </c>
      <c r="B9" s="81" t="s">
        <v>65</v>
      </c>
      <c r="C9" s="28" t="s">
        <v>66</v>
      </c>
      <c r="D9" s="23" t="s">
        <v>52</v>
      </c>
      <c r="E9" s="23">
        <v>1</v>
      </c>
      <c r="F9" s="31">
        <v>46266</v>
      </c>
      <c r="G9" s="23" t="s">
        <v>54</v>
      </c>
      <c r="H9" s="23" t="s">
        <v>55</v>
      </c>
      <c r="I9" s="29"/>
    </row>
    <row r="10" spans="1:9" ht="30" customHeight="1">
      <c r="A10" s="23">
        <v>8</v>
      </c>
      <c r="B10" s="81"/>
      <c r="C10" s="28" t="s">
        <v>67</v>
      </c>
      <c r="D10" s="23" t="s">
        <v>52</v>
      </c>
      <c r="E10" s="23">
        <v>1</v>
      </c>
      <c r="F10" s="31">
        <v>46266</v>
      </c>
      <c r="G10" s="23" t="s">
        <v>54</v>
      </c>
      <c r="H10" s="23" t="s">
        <v>55</v>
      </c>
      <c r="I10" s="32"/>
    </row>
    <row r="11" spans="1:9" ht="30" customHeight="1">
      <c r="A11" s="23">
        <v>9</v>
      </c>
      <c r="B11" s="82" t="s">
        <v>68</v>
      </c>
      <c r="C11" s="28" t="s">
        <v>69</v>
      </c>
      <c r="D11" s="23" t="s">
        <v>52</v>
      </c>
      <c r="E11" s="57">
        <v>3</v>
      </c>
      <c r="F11" s="31">
        <v>46266</v>
      </c>
      <c r="G11" s="23" t="s">
        <v>54</v>
      </c>
      <c r="H11" s="23" t="s">
        <v>55</v>
      </c>
      <c r="I11" s="29"/>
    </row>
    <row r="12" spans="1:9" ht="30" customHeight="1">
      <c r="A12" s="23">
        <v>10</v>
      </c>
      <c r="B12" s="83"/>
      <c r="C12" s="59" t="s">
        <v>184</v>
      </c>
      <c r="D12" s="24" t="s">
        <v>52</v>
      </c>
      <c r="E12" s="58">
        <v>2</v>
      </c>
      <c r="F12" s="31">
        <v>46327</v>
      </c>
      <c r="G12" s="24" t="s">
        <v>57</v>
      </c>
      <c r="H12" s="24" t="s">
        <v>70</v>
      </c>
      <c r="I12" s="29"/>
    </row>
    <row r="13" spans="1:9" ht="30" customHeight="1">
      <c r="A13" s="23">
        <v>11</v>
      </c>
      <c r="B13" s="80" t="s">
        <v>71</v>
      </c>
      <c r="C13" s="28" t="s">
        <v>72</v>
      </c>
      <c r="D13" s="23" t="s">
        <v>52</v>
      </c>
      <c r="E13" s="23">
        <v>12</v>
      </c>
      <c r="F13" s="31">
        <v>46296</v>
      </c>
      <c r="G13" s="23" t="s">
        <v>57</v>
      </c>
      <c r="H13" s="27" t="s">
        <v>73</v>
      </c>
      <c r="I13" s="29"/>
    </row>
    <row r="14" spans="1:9" ht="30" customHeight="1">
      <c r="A14" s="23">
        <v>12</v>
      </c>
      <c r="B14" s="80"/>
      <c r="C14" s="28" t="s">
        <v>74</v>
      </c>
      <c r="D14" s="23" t="s">
        <v>52</v>
      </c>
      <c r="E14" s="23">
        <v>2</v>
      </c>
      <c r="F14" s="31">
        <v>46296</v>
      </c>
      <c r="G14" s="23" t="s">
        <v>57</v>
      </c>
      <c r="H14" s="27" t="s">
        <v>73</v>
      </c>
      <c r="I14" s="29"/>
    </row>
    <row r="15" spans="1:9" ht="30" customHeight="1">
      <c r="A15" s="23">
        <v>13</v>
      </c>
      <c r="B15" s="82" t="s">
        <v>75</v>
      </c>
      <c r="C15" s="28" t="s">
        <v>76</v>
      </c>
      <c r="D15" s="23" t="s">
        <v>77</v>
      </c>
      <c r="E15" s="23">
        <v>2</v>
      </c>
      <c r="F15" s="31">
        <v>46266</v>
      </c>
      <c r="G15" s="23" t="s">
        <v>54</v>
      </c>
      <c r="H15" s="23" t="s">
        <v>55</v>
      </c>
      <c r="I15" s="29" t="s">
        <v>78</v>
      </c>
    </row>
    <row r="16" spans="1:9" ht="30" customHeight="1">
      <c r="A16" s="23">
        <v>14</v>
      </c>
      <c r="B16" s="81"/>
      <c r="C16" s="28" t="s">
        <v>79</v>
      </c>
      <c r="D16" s="23" t="s">
        <v>77</v>
      </c>
      <c r="E16" s="23">
        <v>1</v>
      </c>
      <c r="F16" s="31">
        <v>46266</v>
      </c>
      <c r="G16" s="23" t="s">
        <v>54</v>
      </c>
      <c r="H16" s="23" t="s">
        <v>55</v>
      </c>
      <c r="I16" s="29" t="s">
        <v>80</v>
      </c>
    </row>
    <row r="17" spans="1:9" ht="30" customHeight="1">
      <c r="A17" s="23">
        <v>15</v>
      </c>
      <c r="B17" s="33" t="s">
        <v>81</v>
      </c>
      <c r="C17" s="28" t="s">
        <v>82</v>
      </c>
      <c r="D17" s="23" t="s">
        <v>52</v>
      </c>
      <c r="E17" s="23">
        <v>1</v>
      </c>
      <c r="F17" s="31">
        <v>46266</v>
      </c>
      <c r="G17" s="23" t="s">
        <v>54</v>
      </c>
      <c r="H17" s="23" t="s">
        <v>55</v>
      </c>
      <c r="I17" s="29"/>
    </row>
    <row r="18" spans="1:9" ht="30" customHeight="1">
      <c r="A18" s="23">
        <v>16</v>
      </c>
      <c r="B18" s="82" t="s">
        <v>83</v>
      </c>
      <c r="C18" s="28" t="s">
        <v>84</v>
      </c>
      <c r="D18" s="23" t="s">
        <v>52</v>
      </c>
      <c r="E18" s="23">
        <v>1</v>
      </c>
      <c r="F18" s="31">
        <v>46266</v>
      </c>
      <c r="G18" s="23" t="s">
        <v>54</v>
      </c>
      <c r="H18" s="23" t="s">
        <v>55</v>
      </c>
      <c r="I18" s="29" t="s">
        <v>85</v>
      </c>
    </row>
    <row r="19" spans="1:9" ht="30" customHeight="1">
      <c r="A19" s="23">
        <v>17</v>
      </c>
      <c r="B19" s="81"/>
      <c r="C19" s="28" t="s">
        <v>86</v>
      </c>
      <c r="D19" s="23" t="s">
        <v>87</v>
      </c>
      <c r="E19" s="23">
        <v>14</v>
      </c>
      <c r="F19" s="31">
        <v>46266</v>
      </c>
      <c r="G19" s="23" t="s">
        <v>54</v>
      </c>
      <c r="H19" s="23" t="s">
        <v>55</v>
      </c>
      <c r="I19" s="29"/>
    </row>
    <row r="20" spans="1:9" ht="30" customHeight="1">
      <c r="A20" s="23">
        <v>18</v>
      </c>
      <c r="B20" s="82" t="s">
        <v>88</v>
      </c>
      <c r="C20" s="28" t="s">
        <v>89</v>
      </c>
      <c r="D20" s="23" t="s">
        <v>90</v>
      </c>
      <c r="E20" s="24">
        <v>1</v>
      </c>
      <c r="F20" s="31">
        <v>46266</v>
      </c>
      <c r="G20" s="23" t="s">
        <v>54</v>
      </c>
      <c r="H20" s="23" t="s">
        <v>55</v>
      </c>
      <c r="I20" s="29" t="s">
        <v>91</v>
      </c>
    </row>
    <row r="21" spans="1:9" ht="30" customHeight="1">
      <c r="A21" s="23">
        <v>19</v>
      </c>
      <c r="B21" s="83"/>
      <c r="C21" s="28" t="s">
        <v>92</v>
      </c>
      <c r="D21" s="23" t="s">
        <v>93</v>
      </c>
      <c r="E21" s="24">
        <v>1</v>
      </c>
      <c r="F21" s="31">
        <v>46266</v>
      </c>
      <c r="G21" s="23" t="s">
        <v>54</v>
      </c>
      <c r="H21" s="23" t="s">
        <v>55</v>
      </c>
      <c r="I21" s="29" t="s">
        <v>94</v>
      </c>
    </row>
    <row r="22" spans="1:9" ht="60" customHeight="1">
      <c r="A22" s="23">
        <v>20</v>
      </c>
      <c r="B22" s="82" t="s">
        <v>95</v>
      </c>
      <c r="C22" s="34" t="s">
        <v>96</v>
      </c>
      <c r="D22" s="23" t="s">
        <v>93</v>
      </c>
      <c r="E22" s="23">
        <f>E3+E4+E5+E6+E9+E10+E17</f>
        <v>16</v>
      </c>
      <c r="F22" s="84" t="s">
        <v>97</v>
      </c>
      <c r="G22" s="23" t="s">
        <v>54</v>
      </c>
      <c r="H22" s="23" t="s">
        <v>55</v>
      </c>
      <c r="I22" s="60" t="s">
        <v>98</v>
      </c>
    </row>
    <row r="23" spans="1:9" ht="60" customHeight="1">
      <c r="A23" s="23">
        <v>21</v>
      </c>
      <c r="B23" s="81"/>
      <c r="C23" s="34" t="s">
        <v>99</v>
      </c>
      <c r="D23" s="23" t="s">
        <v>93</v>
      </c>
      <c r="E23" s="23">
        <f>E22</f>
        <v>16</v>
      </c>
      <c r="F23" s="84"/>
      <c r="G23" s="23" t="s">
        <v>54</v>
      </c>
      <c r="H23" s="23" t="s">
        <v>55</v>
      </c>
      <c r="I23" s="60" t="s">
        <v>98</v>
      </c>
    </row>
    <row r="24" spans="1:9" ht="60" customHeight="1">
      <c r="A24" s="23">
        <v>22</v>
      </c>
      <c r="B24" s="81"/>
      <c r="C24" s="34" t="s">
        <v>100</v>
      </c>
      <c r="D24" s="23" t="s">
        <v>93</v>
      </c>
      <c r="E24" s="23">
        <f>E7+E8+E11+E12+E13+E14+E15+E16+E18</f>
        <v>29</v>
      </c>
      <c r="F24" s="84"/>
      <c r="G24" s="23" t="s">
        <v>54</v>
      </c>
      <c r="H24" s="23" t="s">
        <v>55</v>
      </c>
      <c r="I24" s="60" t="s">
        <v>101</v>
      </c>
    </row>
    <row r="25" spans="1:9" ht="30" customHeight="1">
      <c r="A25" s="23">
        <v>23</v>
      </c>
      <c r="B25" s="81"/>
      <c r="C25" s="34" t="s">
        <v>102</v>
      </c>
      <c r="D25" s="23" t="s">
        <v>87</v>
      </c>
      <c r="E25" s="23">
        <v>4</v>
      </c>
      <c r="F25" s="84"/>
      <c r="G25" s="23" t="s">
        <v>54</v>
      </c>
      <c r="H25" s="23" t="s">
        <v>55</v>
      </c>
      <c r="I25" s="60" t="s">
        <v>103</v>
      </c>
    </row>
    <row r="26" spans="1:9" ht="30" customHeight="1">
      <c r="A26" s="23">
        <v>24</v>
      </c>
      <c r="B26" s="81"/>
      <c r="C26" s="34" t="s">
        <v>104</v>
      </c>
      <c r="D26" s="23" t="s">
        <v>93</v>
      </c>
      <c r="E26" s="23">
        <v>3</v>
      </c>
      <c r="F26" s="84"/>
      <c r="G26" s="23" t="s">
        <v>54</v>
      </c>
      <c r="H26" s="23" t="s">
        <v>55</v>
      </c>
      <c r="I26" s="29" t="s">
        <v>10</v>
      </c>
    </row>
    <row r="27" spans="1:9" ht="30" customHeight="1">
      <c r="A27" s="23">
        <v>25</v>
      </c>
      <c r="B27" s="81"/>
      <c r="C27" s="34" t="s">
        <v>105</v>
      </c>
      <c r="D27" s="23" t="s">
        <v>87</v>
      </c>
      <c r="E27" s="23">
        <v>20</v>
      </c>
      <c r="F27" s="84"/>
      <c r="G27" s="23" t="s">
        <v>54</v>
      </c>
      <c r="H27" s="23" t="s">
        <v>55</v>
      </c>
      <c r="I27" s="29" t="s">
        <v>10</v>
      </c>
    </row>
    <row r="28" spans="1:9" ht="30" customHeight="1">
      <c r="A28" s="23">
        <v>26</v>
      </c>
      <c r="B28" s="81"/>
      <c r="C28" s="34" t="s">
        <v>106</v>
      </c>
      <c r="D28" s="23" t="s">
        <v>93</v>
      </c>
      <c r="E28" s="23">
        <v>2</v>
      </c>
      <c r="F28" s="84"/>
      <c r="G28" s="23" t="s">
        <v>54</v>
      </c>
      <c r="H28" s="23" t="s">
        <v>55</v>
      </c>
      <c r="I28" s="29" t="s">
        <v>10</v>
      </c>
    </row>
    <row r="29" spans="1:9" ht="30" customHeight="1">
      <c r="A29" s="23">
        <v>27</v>
      </c>
      <c r="B29" s="35" t="s">
        <v>107</v>
      </c>
      <c r="C29" s="34" t="s">
        <v>108</v>
      </c>
      <c r="D29" s="23" t="s">
        <v>77</v>
      </c>
      <c r="E29" s="24">
        <v>1</v>
      </c>
      <c r="F29" s="36">
        <v>46266</v>
      </c>
      <c r="G29" s="23" t="s">
        <v>54</v>
      </c>
      <c r="H29" s="23" t="s">
        <v>55</v>
      </c>
      <c r="I29" s="37"/>
    </row>
    <row r="30" spans="1:9" ht="30" customHeight="1">
      <c r="A30" s="23">
        <v>28</v>
      </c>
      <c r="B30" s="35" t="s">
        <v>109</v>
      </c>
      <c r="C30" s="34" t="s">
        <v>110</v>
      </c>
      <c r="D30" s="23" t="s">
        <v>93</v>
      </c>
      <c r="E30" s="23">
        <v>1</v>
      </c>
      <c r="F30" s="38" t="s">
        <v>111</v>
      </c>
      <c r="G30" s="23" t="s">
        <v>54</v>
      </c>
      <c r="H30" s="23" t="s">
        <v>55</v>
      </c>
      <c r="I30" s="37"/>
    </row>
    <row r="31" spans="1:9" ht="20.100000000000001" customHeight="1">
      <c r="A31" s="39" t="s">
        <v>112</v>
      </c>
      <c r="B31" s="40"/>
      <c r="C31" s="40"/>
      <c r="D31" s="41"/>
      <c r="E31" s="41"/>
      <c r="F31" s="41"/>
      <c r="G31" s="41"/>
      <c r="H31" s="41"/>
      <c r="I31" s="40"/>
    </row>
    <row r="32" spans="1:9" ht="17.100000000000001" customHeight="1">
      <c r="A32" s="77" t="s">
        <v>113</v>
      </c>
      <c r="B32" s="77"/>
      <c r="C32" s="77"/>
      <c r="D32" s="77"/>
      <c r="E32" s="77"/>
      <c r="F32" s="77"/>
      <c r="G32" s="77"/>
      <c r="H32" s="78"/>
      <c r="I32" s="77"/>
    </row>
    <row r="33" spans="1:9" ht="61.5" customHeight="1">
      <c r="A33" s="77" t="s">
        <v>114</v>
      </c>
      <c r="B33" s="77"/>
      <c r="C33" s="77"/>
      <c r="D33" s="77"/>
      <c r="E33" s="77"/>
      <c r="F33" s="77"/>
      <c r="G33" s="77"/>
      <c r="H33" s="78"/>
      <c r="I33" s="77"/>
    </row>
    <row r="34" spans="1:9" ht="78.599999999999994" customHeight="1">
      <c r="A34" s="79" t="s">
        <v>185</v>
      </c>
      <c r="B34" s="77"/>
      <c r="C34" s="77"/>
      <c r="D34" s="77"/>
      <c r="E34" s="77"/>
      <c r="F34" s="77"/>
      <c r="G34" s="77"/>
      <c r="H34" s="78"/>
      <c r="I34" s="77"/>
    </row>
    <row r="35" spans="1:9" s="21" customFormat="1" ht="24" customHeight="1">
      <c r="A35" s="77" t="s">
        <v>115</v>
      </c>
      <c r="B35" s="77"/>
      <c r="C35" s="77"/>
      <c r="D35" s="77"/>
      <c r="E35" s="77"/>
      <c r="F35" s="77"/>
      <c r="G35" s="77"/>
      <c r="H35" s="78"/>
      <c r="I35" s="77"/>
    </row>
  </sheetData>
  <mergeCells count="14">
    <mergeCell ref="A1:I1"/>
    <mergeCell ref="A32:I32"/>
    <mergeCell ref="A33:I33"/>
    <mergeCell ref="A34:I34"/>
    <mergeCell ref="A35:I35"/>
    <mergeCell ref="B3:B8"/>
    <mergeCell ref="B9:B10"/>
    <mergeCell ref="B11:B12"/>
    <mergeCell ref="B13:B14"/>
    <mergeCell ref="B15:B16"/>
    <mergeCell ref="B18:B19"/>
    <mergeCell ref="B20:B21"/>
    <mergeCell ref="B22:B28"/>
    <mergeCell ref="F22:F28"/>
  </mergeCells>
  <phoneticPr fontId="24" type="noConversion"/>
  <pageMargins left="0.75" right="0.75" top="1" bottom="1" header="0.5" footer="0.5"/>
  <pageSetup paperSize="8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R27"/>
  <sheetViews>
    <sheetView tabSelected="1" zoomScale="85" zoomScaleNormal="85" workbookViewId="0">
      <selection activeCell="C25" sqref="C25"/>
    </sheetView>
  </sheetViews>
  <sheetFormatPr defaultColWidth="9" defaultRowHeight="13.5"/>
  <cols>
    <col min="1" max="1" width="5.625" style="1" customWidth="1"/>
    <col min="2" max="2" width="25.75" style="4" customWidth="1"/>
    <col min="3" max="3" width="36.875" style="5" customWidth="1"/>
    <col min="4" max="4" width="13.125" style="5" customWidth="1"/>
    <col min="5" max="5" width="16.875" style="5" customWidth="1"/>
    <col min="6" max="6" width="16.125" style="5" customWidth="1"/>
    <col min="7" max="7" width="11.625" style="5" customWidth="1"/>
    <col min="8" max="8" width="16.375" style="5" customWidth="1"/>
    <col min="9" max="14" width="10" style="5" customWidth="1"/>
    <col min="15" max="17" width="12.75" style="5" hidden="1" customWidth="1"/>
    <col min="18" max="20" width="12.75" style="5" customWidth="1"/>
    <col min="21" max="21" width="9.875" style="5" customWidth="1"/>
    <col min="22" max="23" width="10.625" style="5" customWidth="1"/>
    <col min="24" max="24" width="14.75" style="5" customWidth="1"/>
    <col min="25" max="25" width="15" style="5" customWidth="1"/>
    <col min="26" max="26" width="13.25" style="5" customWidth="1"/>
    <col min="27" max="27" width="13.625" style="5" customWidth="1"/>
    <col min="28" max="30" width="10.625" style="5" customWidth="1"/>
    <col min="31" max="31" width="9.5" style="5" customWidth="1"/>
    <col min="32" max="35" width="10.625" style="5" customWidth="1"/>
    <col min="36" max="36" width="10.625" style="1" customWidth="1"/>
    <col min="37" max="16384" width="9" style="5"/>
  </cols>
  <sheetData>
    <row r="1" spans="1:44" ht="44.25" customHeight="1">
      <c r="A1" s="85" t="s">
        <v>116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7"/>
      <c r="AO1" s="7"/>
      <c r="AP1" s="7"/>
      <c r="AQ1" s="7"/>
      <c r="AR1" s="7"/>
    </row>
    <row r="2" spans="1:44" s="1" customFormat="1" ht="29.25" customHeight="1">
      <c r="A2" s="89" t="s">
        <v>1</v>
      </c>
      <c r="B2" s="90" t="s">
        <v>117</v>
      </c>
      <c r="C2" s="89" t="s">
        <v>118</v>
      </c>
      <c r="D2" s="89" t="s">
        <v>119</v>
      </c>
      <c r="E2" s="89" t="s">
        <v>120</v>
      </c>
      <c r="F2" s="89" t="s">
        <v>121</v>
      </c>
      <c r="G2" s="91" t="s">
        <v>122</v>
      </c>
      <c r="H2" s="89" t="s">
        <v>123</v>
      </c>
      <c r="I2" s="89" t="s">
        <v>124</v>
      </c>
      <c r="J2" s="89" t="s">
        <v>125</v>
      </c>
      <c r="K2" s="89" t="s">
        <v>126</v>
      </c>
      <c r="L2" s="89" t="s">
        <v>127</v>
      </c>
      <c r="M2" s="89" t="s">
        <v>128</v>
      </c>
      <c r="N2" s="89" t="s">
        <v>129</v>
      </c>
      <c r="O2" s="93" t="s">
        <v>130</v>
      </c>
      <c r="P2" s="93" t="s">
        <v>131</v>
      </c>
      <c r="Q2" s="93" t="s">
        <v>132</v>
      </c>
      <c r="R2" s="93" t="s">
        <v>133</v>
      </c>
      <c r="S2" s="93" t="s">
        <v>134</v>
      </c>
      <c r="T2" s="93" t="s">
        <v>135</v>
      </c>
      <c r="U2" s="94" t="s">
        <v>11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 s="2" customFormat="1" ht="93" customHeight="1">
      <c r="A3" s="89"/>
      <c r="B3" s="90"/>
      <c r="C3" s="89"/>
      <c r="D3" s="89"/>
      <c r="E3" s="89"/>
      <c r="F3" s="89"/>
      <c r="G3" s="92"/>
      <c r="H3" s="89"/>
      <c r="I3" s="89"/>
      <c r="J3" s="89"/>
      <c r="K3" s="89"/>
      <c r="L3" s="89"/>
      <c r="M3" s="89"/>
      <c r="N3" s="89"/>
      <c r="O3" s="93"/>
      <c r="P3" s="93"/>
      <c r="Q3" s="93"/>
      <c r="R3" s="93"/>
      <c r="S3" s="93"/>
      <c r="T3" s="93"/>
      <c r="U3" s="94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4" s="3" customFormat="1" ht="45.95" customHeight="1">
      <c r="A4" s="10">
        <v>1</v>
      </c>
      <c r="B4" s="11" t="s">
        <v>136</v>
      </c>
      <c r="C4" s="12" t="s">
        <v>137</v>
      </c>
      <c r="D4" s="13" t="s">
        <v>138</v>
      </c>
      <c r="E4" s="14">
        <f>16561-590-100</f>
        <v>15871</v>
      </c>
      <c r="F4" s="14">
        <f t="shared" ref="F4:F19" si="0">SUM(I4:N4)</f>
        <v>20</v>
      </c>
      <c r="G4" s="14"/>
      <c r="H4" s="14">
        <f t="shared" ref="H4:H26" si="1">E4*F4</f>
        <v>317420</v>
      </c>
      <c r="I4" s="14">
        <v>20</v>
      </c>
      <c r="J4" s="14">
        <v>0</v>
      </c>
      <c r="K4" s="14">
        <v>0</v>
      </c>
      <c r="L4" s="14">
        <v>0</v>
      </c>
      <c r="M4" s="14" t="s">
        <v>57</v>
      </c>
      <c r="N4" s="14" t="s">
        <v>54</v>
      </c>
      <c r="O4" s="15"/>
      <c r="P4" s="15"/>
      <c r="Q4" s="15"/>
      <c r="R4" s="15" t="str">
        <f t="shared" ref="R4:R26" si="2">IF(I4&lt;&gt;0,"是","否")</f>
        <v>是</v>
      </c>
      <c r="S4" s="15" t="s">
        <v>54</v>
      </c>
      <c r="T4" s="15" t="s">
        <v>54</v>
      </c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</row>
    <row r="5" spans="1:44" s="3" customFormat="1" ht="45.95" customHeight="1">
      <c r="A5" s="10">
        <v>2</v>
      </c>
      <c r="B5" s="14" t="s">
        <v>139</v>
      </c>
      <c r="C5" s="12" t="s">
        <v>140</v>
      </c>
      <c r="D5" s="13" t="s">
        <v>138</v>
      </c>
      <c r="E5" s="14">
        <f>21380-784-522</f>
        <v>20074</v>
      </c>
      <c r="F5" s="14">
        <f t="shared" si="0"/>
        <v>8.6</v>
      </c>
      <c r="G5" s="14"/>
      <c r="H5" s="14">
        <f t="shared" si="1"/>
        <v>172636.4</v>
      </c>
      <c r="I5" s="14">
        <v>8.6</v>
      </c>
      <c r="J5" s="14">
        <v>0</v>
      </c>
      <c r="K5" s="14">
        <v>0</v>
      </c>
      <c r="L5" s="14">
        <v>0</v>
      </c>
      <c r="M5" s="14" t="s">
        <v>54</v>
      </c>
      <c r="N5" s="14" t="s">
        <v>54</v>
      </c>
      <c r="O5" s="15"/>
      <c r="P5" s="15"/>
      <c r="Q5" s="15"/>
      <c r="R5" s="15" t="str">
        <f t="shared" si="2"/>
        <v>是</v>
      </c>
      <c r="S5" s="15" t="s">
        <v>54</v>
      </c>
      <c r="T5" s="15" t="s">
        <v>54</v>
      </c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</row>
    <row r="6" spans="1:44" s="3" customFormat="1" ht="45.95" customHeight="1">
      <c r="A6" s="10">
        <v>3</v>
      </c>
      <c r="B6" s="14" t="s">
        <v>141</v>
      </c>
      <c r="C6" s="12" t="s">
        <v>142</v>
      </c>
      <c r="D6" s="13" t="s">
        <v>138</v>
      </c>
      <c r="E6" s="14">
        <v>4790</v>
      </c>
      <c r="F6" s="14">
        <f t="shared" si="0"/>
        <v>7.85</v>
      </c>
      <c r="G6" s="14"/>
      <c r="H6" s="14">
        <f t="shared" si="1"/>
        <v>37601.5</v>
      </c>
      <c r="I6" s="14">
        <v>0</v>
      </c>
      <c r="J6" s="14">
        <v>4</v>
      </c>
      <c r="K6" s="14">
        <v>3.85</v>
      </c>
      <c r="L6" s="14">
        <v>0</v>
      </c>
      <c r="M6" s="14" t="s">
        <v>54</v>
      </c>
      <c r="N6" s="14" t="s">
        <v>57</v>
      </c>
      <c r="O6" s="15"/>
      <c r="P6" s="15"/>
      <c r="Q6" s="15"/>
      <c r="R6" s="15" t="str">
        <f t="shared" si="2"/>
        <v>否</v>
      </c>
      <c r="S6" s="15" t="s">
        <v>54</v>
      </c>
      <c r="T6" s="15" t="s">
        <v>54</v>
      </c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</row>
    <row r="7" spans="1:44" s="3" customFormat="1" ht="45.95" customHeight="1">
      <c r="A7" s="10">
        <v>4</v>
      </c>
      <c r="B7" s="14" t="s">
        <v>143</v>
      </c>
      <c r="C7" s="12" t="s">
        <v>144</v>
      </c>
      <c r="D7" s="13" t="s">
        <v>138</v>
      </c>
      <c r="E7" s="14">
        <v>1250</v>
      </c>
      <c r="F7" s="14">
        <f t="shared" si="0"/>
        <v>12.5</v>
      </c>
      <c r="G7" s="14"/>
      <c r="H7" s="14">
        <f t="shared" si="1"/>
        <v>15625</v>
      </c>
      <c r="I7" s="14">
        <v>0</v>
      </c>
      <c r="J7" s="14">
        <v>7.1</v>
      </c>
      <c r="K7" s="14">
        <v>5.4</v>
      </c>
      <c r="L7" s="14">
        <v>0</v>
      </c>
      <c r="M7" s="14" t="s">
        <v>54</v>
      </c>
      <c r="N7" s="14" t="s">
        <v>57</v>
      </c>
      <c r="O7" s="15"/>
      <c r="P7" s="15"/>
      <c r="Q7" s="15"/>
      <c r="R7" s="15" t="str">
        <f t="shared" si="2"/>
        <v>否</v>
      </c>
      <c r="S7" s="15" t="s">
        <v>54</v>
      </c>
      <c r="T7" s="15" t="s">
        <v>54</v>
      </c>
      <c r="U7" s="15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</row>
    <row r="8" spans="1:44" s="3" customFormat="1" ht="45.95" customHeight="1">
      <c r="A8" s="10">
        <v>5</v>
      </c>
      <c r="B8" s="14" t="s">
        <v>145</v>
      </c>
      <c r="C8" s="12" t="s">
        <v>146</v>
      </c>
      <c r="D8" s="13" t="s">
        <v>138</v>
      </c>
      <c r="E8" s="14">
        <v>580</v>
      </c>
      <c r="F8" s="14">
        <f t="shared" si="0"/>
        <v>10.3</v>
      </c>
      <c r="G8" s="14"/>
      <c r="H8" s="14">
        <f t="shared" si="1"/>
        <v>5974</v>
      </c>
      <c r="I8" s="14">
        <v>0</v>
      </c>
      <c r="J8" s="14">
        <v>9.5</v>
      </c>
      <c r="K8" s="14">
        <v>0</v>
      </c>
      <c r="L8" s="14">
        <v>0.8</v>
      </c>
      <c r="M8" s="14" t="s">
        <v>54</v>
      </c>
      <c r="N8" s="14" t="s">
        <v>57</v>
      </c>
      <c r="O8" s="15"/>
      <c r="P8" s="15"/>
      <c r="Q8" s="15"/>
      <c r="R8" s="15" t="str">
        <f t="shared" si="2"/>
        <v>否</v>
      </c>
      <c r="S8" s="15" t="s">
        <v>54</v>
      </c>
      <c r="T8" s="15" t="s">
        <v>54</v>
      </c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s="3" customFormat="1" ht="45.95" customHeight="1">
      <c r="A9" s="10">
        <v>6</v>
      </c>
      <c r="B9" s="14" t="s">
        <v>147</v>
      </c>
      <c r="C9" s="12" t="s">
        <v>148</v>
      </c>
      <c r="D9" s="13" t="s">
        <v>138</v>
      </c>
      <c r="E9" s="14">
        <v>12970</v>
      </c>
      <c r="F9" s="14">
        <f t="shared" si="0"/>
        <v>32</v>
      </c>
      <c r="G9" s="14"/>
      <c r="H9" s="14">
        <f t="shared" si="1"/>
        <v>415040</v>
      </c>
      <c r="I9" s="14">
        <v>32</v>
      </c>
      <c r="J9" s="14">
        <v>0</v>
      </c>
      <c r="K9" s="14">
        <v>0</v>
      </c>
      <c r="L9" s="14">
        <v>0</v>
      </c>
      <c r="M9" s="14" t="s">
        <v>57</v>
      </c>
      <c r="N9" s="14" t="s">
        <v>54</v>
      </c>
      <c r="O9" s="15"/>
      <c r="P9" s="15"/>
      <c r="Q9" s="15"/>
      <c r="R9" s="15" t="str">
        <f t="shared" si="2"/>
        <v>是</v>
      </c>
      <c r="S9" s="15" t="s">
        <v>54</v>
      </c>
      <c r="T9" s="15" t="s">
        <v>54</v>
      </c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</row>
    <row r="10" spans="1:44" s="3" customFormat="1" ht="45.95" customHeight="1">
      <c r="A10" s="10">
        <v>7</v>
      </c>
      <c r="B10" s="14" t="s">
        <v>149</v>
      </c>
      <c r="C10" s="12" t="s">
        <v>150</v>
      </c>
      <c r="D10" s="13" t="s">
        <v>138</v>
      </c>
      <c r="E10" s="14">
        <v>12660</v>
      </c>
      <c r="F10" s="14">
        <f t="shared" si="0"/>
        <v>8</v>
      </c>
      <c r="G10" s="14"/>
      <c r="H10" s="14">
        <f t="shared" si="1"/>
        <v>101280</v>
      </c>
      <c r="I10" s="14">
        <v>8</v>
      </c>
      <c r="J10" s="14">
        <v>0</v>
      </c>
      <c r="K10" s="14">
        <v>0</v>
      </c>
      <c r="L10" s="14">
        <v>0</v>
      </c>
      <c r="M10" s="14" t="s">
        <v>54</v>
      </c>
      <c r="N10" s="14" t="s">
        <v>54</v>
      </c>
      <c r="O10" s="15"/>
      <c r="P10" s="15"/>
      <c r="Q10" s="15"/>
      <c r="R10" s="15" t="str">
        <f t="shared" si="2"/>
        <v>是</v>
      </c>
      <c r="S10" s="15" t="s">
        <v>54</v>
      </c>
      <c r="T10" s="15" t="s">
        <v>54</v>
      </c>
      <c r="U10" s="15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s="3" customFormat="1" ht="45.95" customHeight="1">
      <c r="A11" s="10">
        <v>8</v>
      </c>
      <c r="B11" s="14" t="s">
        <v>151</v>
      </c>
      <c r="C11" s="12" t="s">
        <v>152</v>
      </c>
      <c r="D11" s="13" t="s">
        <v>138</v>
      </c>
      <c r="E11" s="14">
        <v>2779</v>
      </c>
      <c r="F11" s="14">
        <f t="shared" si="0"/>
        <v>35</v>
      </c>
      <c r="G11" s="14"/>
      <c r="H11" s="14">
        <f t="shared" si="1"/>
        <v>97265</v>
      </c>
      <c r="I11" s="14">
        <v>35</v>
      </c>
      <c r="J11" s="14">
        <v>0</v>
      </c>
      <c r="K11" s="14">
        <v>0</v>
      </c>
      <c r="L11" s="14">
        <v>0</v>
      </c>
      <c r="M11" s="14" t="s">
        <v>57</v>
      </c>
      <c r="N11" s="14" t="s">
        <v>54</v>
      </c>
      <c r="O11" s="15"/>
      <c r="P11" s="15"/>
      <c r="Q11" s="15"/>
      <c r="R11" s="15" t="str">
        <f t="shared" si="2"/>
        <v>是</v>
      </c>
      <c r="S11" s="15" t="s">
        <v>54</v>
      </c>
      <c r="T11" s="15" t="s">
        <v>54</v>
      </c>
      <c r="U11" s="15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</row>
    <row r="12" spans="1:44" s="3" customFormat="1" ht="45.95" customHeight="1">
      <c r="A12" s="10">
        <v>9</v>
      </c>
      <c r="B12" s="14" t="s">
        <v>153</v>
      </c>
      <c r="C12" s="12" t="s">
        <v>154</v>
      </c>
      <c r="D12" s="13" t="s">
        <v>138</v>
      </c>
      <c r="E12" s="14">
        <v>3820</v>
      </c>
      <c r="F12" s="14">
        <f t="shared" si="0"/>
        <v>15</v>
      </c>
      <c r="G12" s="14"/>
      <c r="H12" s="14">
        <f t="shared" si="1"/>
        <v>57300</v>
      </c>
      <c r="I12" s="14">
        <v>15</v>
      </c>
      <c r="J12" s="14">
        <v>0</v>
      </c>
      <c r="K12" s="14">
        <v>0</v>
      </c>
      <c r="L12" s="14">
        <v>0</v>
      </c>
      <c r="M12" s="14" t="s">
        <v>54</v>
      </c>
      <c r="N12" s="14" t="s">
        <v>54</v>
      </c>
      <c r="O12" s="15"/>
      <c r="P12" s="15"/>
      <c r="Q12" s="15"/>
      <c r="R12" s="15" t="str">
        <f t="shared" si="2"/>
        <v>是</v>
      </c>
      <c r="S12" s="15" t="s">
        <v>54</v>
      </c>
      <c r="T12" s="15" t="s">
        <v>54</v>
      </c>
      <c r="U12" s="15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s="3" customFormat="1" ht="45.95" customHeight="1">
      <c r="A13" s="10">
        <v>10</v>
      </c>
      <c r="B13" s="14" t="s">
        <v>155</v>
      </c>
      <c r="C13" s="12" t="s">
        <v>156</v>
      </c>
      <c r="D13" s="13" t="s">
        <v>138</v>
      </c>
      <c r="E13" s="14">
        <v>2540</v>
      </c>
      <c r="F13" s="14">
        <f t="shared" si="0"/>
        <v>10</v>
      </c>
      <c r="G13" s="14"/>
      <c r="H13" s="14">
        <f t="shared" si="1"/>
        <v>25400</v>
      </c>
      <c r="I13" s="14">
        <v>10</v>
      </c>
      <c r="J13" s="14">
        <v>0</v>
      </c>
      <c r="K13" s="14">
        <v>0</v>
      </c>
      <c r="L13" s="14">
        <v>0</v>
      </c>
      <c r="M13" s="14" t="s">
        <v>54</v>
      </c>
      <c r="N13" s="14" t="s">
        <v>54</v>
      </c>
      <c r="O13" s="15"/>
      <c r="P13" s="15"/>
      <c r="Q13" s="15"/>
      <c r="R13" s="15" t="str">
        <f t="shared" si="2"/>
        <v>是</v>
      </c>
      <c r="S13" s="15" t="s">
        <v>54</v>
      </c>
      <c r="T13" s="15" t="s">
        <v>54</v>
      </c>
      <c r="U13" s="15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</row>
    <row r="14" spans="1:44" s="3" customFormat="1" ht="45.95" customHeight="1">
      <c r="A14" s="10">
        <v>11</v>
      </c>
      <c r="B14" s="14" t="s">
        <v>157</v>
      </c>
      <c r="C14" s="12" t="s">
        <v>158</v>
      </c>
      <c r="D14" s="13" t="s">
        <v>138</v>
      </c>
      <c r="E14" s="14">
        <f>1300-468+1156</f>
        <v>1988</v>
      </c>
      <c r="F14" s="14">
        <f t="shared" si="0"/>
        <v>10</v>
      </c>
      <c r="G14" s="14"/>
      <c r="H14" s="14">
        <f t="shared" si="1"/>
        <v>19880</v>
      </c>
      <c r="I14" s="14">
        <v>10</v>
      </c>
      <c r="J14" s="14">
        <v>0</v>
      </c>
      <c r="K14" s="14">
        <v>0</v>
      </c>
      <c r="L14" s="14">
        <v>0</v>
      </c>
      <c r="M14" s="14" t="s">
        <v>54</v>
      </c>
      <c r="N14" s="14" t="s">
        <v>54</v>
      </c>
      <c r="O14" s="15"/>
      <c r="P14" s="15"/>
      <c r="Q14" s="15"/>
      <c r="R14" s="15" t="str">
        <f t="shared" si="2"/>
        <v>是</v>
      </c>
      <c r="S14" s="15" t="s">
        <v>54</v>
      </c>
      <c r="T14" s="15" t="s">
        <v>54</v>
      </c>
      <c r="U14" s="15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s="3" customFormat="1" ht="45.95" customHeight="1">
      <c r="A15" s="10">
        <v>12</v>
      </c>
      <c r="B15" s="14" t="s">
        <v>159</v>
      </c>
      <c r="C15" s="12" t="s">
        <v>160</v>
      </c>
      <c r="D15" s="13" t="s">
        <v>138</v>
      </c>
      <c r="E15" s="14">
        <v>7080</v>
      </c>
      <c r="F15" s="14">
        <f t="shared" si="0"/>
        <v>11.5</v>
      </c>
      <c r="G15" s="14"/>
      <c r="H15" s="14">
        <f t="shared" si="1"/>
        <v>81420</v>
      </c>
      <c r="I15" s="14">
        <v>11.5</v>
      </c>
      <c r="J15" s="14">
        <v>0</v>
      </c>
      <c r="K15" s="14">
        <v>0</v>
      </c>
      <c r="L15" s="14">
        <v>0</v>
      </c>
      <c r="M15" s="14" t="s">
        <v>54</v>
      </c>
      <c r="N15" s="14" t="s">
        <v>54</v>
      </c>
      <c r="O15" s="15"/>
      <c r="P15" s="15"/>
      <c r="Q15" s="15"/>
      <c r="R15" s="15" t="str">
        <f t="shared" si="2"/>
        <v>是</v>
      </c>
      <c r="S15" s="15" t="s">
        <v>54</v>
      </c>
      <c r="T15" s="15" t="s">
        <v>54</v>
      </c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</row>
    <row r="16" spans="1:44" s="3" customFormat="1" ht="45.95" customHeight="1">
      <c r="A16" s="10">
        <v>13</v>
      </c>
      <c r="B16" s="14" t="s">
        <v>161</v>
      </c>
      <c r="C16" s="12" t="s">
        <v>162</v>
      </c>
      <c r="D16" s="13" t="s">
        <v>138</v>
      </c>
      <c r="E16" s="14">
        <v>3040</v>
      </c>
      <c r="F16" s="14">
        <f t="shared" si="0"/>
        <v>3</v>
      </c>
      <c r="G16" s="14"/>
      <c r="H16" s="14">
        <f t="shared" si="1"/>
        <v>9120</v>
      </c>
      <c r="I16" s="14">
        <v>0</v>
      </c>
      <c r="J16" s="14">
        <v>0</v>
      </c>
      <c r="K16" s="14">
        <v>3</v>
      </c>
      <c r="L16" s="14">
        <v>0</v>
      </c>
      <c r="M16" s="14" t="s">
        <v>54</v>
      </c>
      <c r="N16" s="14" t="s">
        <v>57</v>
      </c>
      <c r="O16" s="15"/>
      <c r="P16" s="15"/>
      <c r="Q16" s="15"/>
      <c r="R16" s="15" t="str">
        <f t="shared" si="2"/>
        <v>否</v>
      </c>
      <c r="S16" s="15" t="s">
        <v>54</v>
      </c>
      <c r="T16" s="15" t="s">
        <v>54</v>
      </c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</row>
    <row r="17" spans="1:44" s="3" customFormat="1" ht="45.95" customHeight="1">
      <c r="A17" s="10">
        <v>14</v>
      </c>
      <c r="B17" s="14" t="s">
        <v>163</v>
      </c>
      <c r="C17" s="12" t="s">
        <v>164</v>
      </c>
      <c r="D17" s="13" t="s">
        <v>138</v>
      </c>
      <c r="E17" s="14">
        <v>4775</v>
      </c>
      <c r="F17" s="14">
        <f t="shared" si="0"/>
        <v>4.5</v>
      </c>
      <c r="G17" s="14"/>
      <c r="H17" s="14">
        <f t="shared" si="1"/>
        <v>21487.5</v>
      </c>
      <c r="I17" s="14">
        <v>0</v>
      </c>
      <c r="J17" s="14">
        <v>3</v>
      </c>
      <c r="K17" s="14">
        <v>1.5</v>
      </c>
      <c r="L17" s="14">
        <v>0</v>
      </c>
      <c r="M17" s="14" t="s">
        <v>54</v>
      </c>
      <c r="N17" s="14" t="s">
        <v>57</v>
      </c>
      <c r="O17" s="15"/>
      <c r="P17" s="15"/>
      <c r="Q17" s="15"/>
      <c r="R17" s="15" t="str">
        <f t="shared" si="2"/>
        <v>否</v>
      </c>
      <c r="S17" s="15" t="s">
        <v>54</v>
      </c>
      <c r="T17" s="15" t="s">
        <v>54</v>
      </c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</row>
    <row r="18" spans="1:44" s="3" customFormat="1" ht="45.95" customHeight="1">
      <c r="A18" s="10">
        <v>15</v>
      </c>
      <c r="B18" s="14" t="s">
        <v>165</v>
      </c>
      <c r="C18" s="12" t="s">
        <v>166</v>
      </c>
      <c r="D18" s="13" t="s">
        <v>138</v>
      </c>
      <c r="E18" s="14">
        <f>3690.9+846.37</f>
        <v>4537.2700000000004</v>
      </c>
      <c r="F18" s="14">
        <f t="shared" si="0"/>
        <v>25.5</v>
      </c>
      <c r="G18" s="14"/>
      <c r="H18" s="14">
        <f t="shared" si="1"/>
        <v>115700.38499999999</v>
      </c>
      <c r="I18" s="14">
        <v>25.5</v>
      </c>
      <c r="J18" s="14">
        <v>0</v>
      </c>
      <c r="K18" s="14">
        <v>0</v>
      </c>
      <c r="L18" s="14">
        <v>0</v>
      </c>
      <c r="M18" s="14" t="s">
        <v>57</v>
      </c>
      <c r="N18" s="14" t="s">
        <v>54</v>
      </c>
      <c r="O18" s="15"/>
      <c r="P18" s="15"/>
      <c r="Q18" s="15"/>
      <c r="R18" s="15" t="str">
        <f t="shared" si="2"/>
        <v>是</v>
      </c>
      <c r="S18" s="15" t="s">
        <v>54</v>
      </c>
      <c r="T18" s="15" t="s">
        <v>54</v>
      </c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s="3" customFormat="1" ht="45.95" customHeight="1">
      <c r="A19" s="10">
        <v>16</v>
      </c>
      <c r="B19" s="14" t="s">
        <v>167</v>
      </c>
      <c r="C19" s="12" t="s">
        <v>168</v>
      </c>
      <c r="D19" s="13" t="s">
        <v>138</v>
      </c>
      <c r="E19" s="14">
        <f>160+190+190+160+350+160+206+268+601.9+442.6</f>
        <v>2728.5</v>
      </c>
      <c r="F19" s="14">
        <f t="shared" si="0"/>
        <v>8.5</v>
      </c>
      <c r="G19" s="14"/>
      <c r="H19" s="14">
        <f t="shared" si="1"/>
        <v>23192.25</v>
      </c>
      <c r="I19" s="14">
        <v>8.5</v>
      </c>
      <c r="J19" s="14">
        <v>0</v>
      </c>
      <c r="K19" s="14">
        <v>0</v>
      </c>
      <c r="L19" s="14">
        <v>0</v>
      </c>
      <c r="M19" s="14" t="s">
        <v>54</v>
      </c>
      <c r="N19" s="14" t="s">
        <v>54</v>
      </c>
      <c r="O19" s="15"/>
      <c r="P19" s="15"/>
      <c r="Q19" s="15"/>
      <c r="R19" s="15" t="str">
        <f t="shared" si="2"/>
        <v>是</v>
      </c>
      <c r="S19" s="15" t="s">
        <v>54</v>
      </c>
      <c r="T19" s="15" t="s">
        <v>54</v>
      </c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s="3" customFormat="1" ht="45.95" customHeight="1">
      <c r="A20" s="10">
        <v>17</v>
      </c>
      <c r="B20" s="14" t="s">
        <v>169</v>
      </c>
      <c r="C20" s="12" t="s">
        <v>170</v>
      </c>
      <c r="D20" s="13" t="s">
        <v>138</v>
      </c>
      <c r="E20" s="14">
        <v>645</v>
      </c>
      <c r="F20" s="14">
        <v>17.5</v>
      </c>
      <c r="G20" s="14"/>
      <c r="H20" s="14">
        <f t="shared" si="1"/>
        <v>11287.5</v>
      </c>
      <c r="I20" s="14">
        <v>17.5</v>
      </c>
      <c r="J20" s="14">
        <v>0</v>
      </c>
      <c r="K20" s="14">
        <v>0</v>
      </c>
      <c r="L20" s="14">
        <v>0</v>
      </c>
      <c r="M20" s="14" t="s">
        <v>57</v>
      </c>
      <c r="N20" s="14" t="s">
        <v>54</v>
      </c>
      <c r="O20" s="15"/>
      <c r="P20" s="15"/>
      <c r="Q20" s="15"/>
      <c r="R20" s="15" t="str">
        <f t="shared" si="2"/>
        <v>是</v>
      </c>
      <c r="S20" s="15" t="s">
        <v>54</v>
      </c>
      <c r="T20" s="15" t="s">
        <v>54</v>
      </c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</row>
    <row r="21" spans="1:44" s="3" customFormat="1" ht="45.95" customHeight="1">
      <c r="A21" s="10">
        <v>18</v>
      </c>
      <c r="B21" s="14" t="s">
        <v>171</v>
      </c>
      <c r="C21" s="12" t="s">
        <v>172</v>
      </c>
      <c r="D21" s="13" t="s">
        <v>138</v>
      </c>
      <c r="E21" s="14">
        <f>2231*1.1</f>
        <v>2454.1</v>
      </c>
      <c r="F21" s="14">
        <f>SUM(I21:N21)</f>
        <v>25.5</v>
      </c>
      <c r="G21" s="14"/>
      <c r="H21" s="14">
        <f t="shared" si="1"/>
        <v>62579.55</v>
      </c>
      <c r="I21" s="14">
        <v>25.5</v>
      </c>
      <c r="J21" s="14">
        <v>0</v>
      </c>
      <c r="K21" s="14">
        <v>0</v>
      </c>
      <c r="L21" s="14">
        <v>0</v>
      </c>
      <c r="M21" s="14" t="s">
        <v>57</v>
      </c>
      <c r="N21" s="14" t="s">
        <v>54</v>
      </c>
      <c r="O21" s="15"/>
      <c r="P21" s="15"/>
      <c r="Q21" s="15"/>
      <c r="R21" s="15" t="str">
        <f t="shared" si="2"/>
        <v>是</v>
      </c>
      <c r="S21" s="15" t="s">
        <v>54</v>
      </c>
      <c r="T21" s="15" t="s">
        <v>54</v>
      </c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s="3" customFormat="1" ht="45.95" customHeight="1">
      <c r="A22" s="10">
        <v>19</v>
      </c>
      <c r="B22" s="14" t="s">
        <v>173</v>
      </c>
      <c r="C22" s="12" t="s">
        <v>172</v>
      </c>
      <c r="D22" s="13" t="s">
        <v>138</v>
      </c>
      <c r="E22" s="14">
        <f>1129*1.1</f>
        <v>1241.9000000000001</v>
      </c>
      <c r="F22" s="14">
        <f>SUM(I22:N22)</f>
        <v>8.5</v>
      </c>
      <c r="G22" s="14"/>
      <c r="H22" s="14">
        <f t="shared" si="1"/>
        <v>10556.15</v>
      </c>
      <c r="I22" s="14">
        <v>8.5</v>
      </c>
      <c r="J22" s="14">
        <v>0</v>
      </c>
      <c r="K22" s="14">
        <v>0</v>
      </c>
      <c r="L22" s="14">
        <v>0</v>
      </c>
      <c r="M22" s="14" t="s">
        <v>54</v>
      </c>
      <c r="N22" s="14" t="s">
        <v>54</v>
      </c>
      <c r="O22" s="15"/>
      <c r="P22" s="15"/>
      <c r="Q22" s="15"/>
      <c r="R22" s="15" t="str">
        <f t="shared" si="2"/>
        <v>是</v>
      </c>
      <c r="S22" s="15" t="s">
        <v>54</v>
      </c>
      <c r="T22" s="15" t="s">
        <v>54</v>
      </c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</row>
    <row r="23" spans="1:44" s="3" customFormat="1" ht="45.95" customHeight="1">
      <c r="A23" s="10">
        <v>20</v>
      </c>
      <c r="B23" s="14" t="s">
        <v>174</v>
      </c>
      <c r="C23" s="12" t="s">
        <v>175</v>
      </c>
      <c r="D23" s="13" t="s">
        <v>138</v>
      </c>
      <c r="E23" s="14">
        <v>1604.61</v>
      </c>
      <c r="F23" s="14">
        <v>22</v>
      </c>
      <c r="G23" s="17"/>
      <c r="H23" s="14">
        <f t="shared" si="1"/>
        <v>35301.42</v>
      </c>
      <c r="I23" s="14">
        <f t="shared" ref="I23:I26" si="3">F23</f>
        <v>22</v>
      </c>
      <c r="J23" s="14">
        <v>0</v>
      </c>
      <c r="K23" s="14">
        <v>0</v>
      </c>
      <c r="L23" s="14">
        <v>0</v>
      </c>
      <c r="M23" s="14" t="s">
        <v>57</v>
      </c>
      <c r="N23" s="14" t="s">
        <v>54</v>
      </c>
      <c r="O23" s="15"/>
      <c r="P23" s="15"/>
      <c r="Q23" s="15"/>
      <c r="R23" s="15" t="str">
        <f t="shared" si="2"/>
        <v>是</v>
      </c>
      <c r="S23" s="15" t="s">
        <v>54</v>
      </c>
      <c r="T23" s="15" t="s">
        <v>54</v>
      </c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44" s="3" customFormat="1" ht="45.95" customHeight="1">
      <c r="A24" s="10">
        <v>21</v>
      </c>
      <c r="B24" s="14" t="s">
        <v>176</v>
      </c>
      <c r="C24" s="12" t="s">
        <v>177</v>
      </c>
      <c r="D24" s="13" t="s">
        <v>138</v>
      </c>
      <c r="E24" s="14">
        <v>1988</v>
      </c>
      <c r="F24" s="14">
        <v>8.5</v>
      </c>
      <c r="G24" s="17"/>
      <c r="H24" s="14">
        <f t="shared" si="1"/>
        <v>16898</v>
      </c>
      <c r="I24" s="14">
        <f t="shared" si="3"/>
        <v>8.5</v>
      </c>
      <c r="J24" s="14">
        <v>0</v>
      </c>
      <c r="K24" s="14">
        <v>0</v>
      </c>
      <c r="L24" s="14">
        <v>0</v>
      </c>
      <c r="M24" s="14" t="s">
        <v>54</v>
      </c>
      <c r="N24" s="14" t="s">
        <v>54</v>
      </c>
      <c r="O24" s="15"/>
      <c r="P24" s="15"/>
      <c r="Q24" s="15"/>
      <c r="R24" s="15" t="str">
        <f t="shared" si="2"/>
        <v>是</v>
      </c>
      <c r="S24" s="15" t="s">
        <v>54</v>
      </c>
      <c r="T24" s="15" t="s">
        <v>54</v>
      </c>
      <c r="U24" s="15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</row>
    <row r="25" spans="1:44" s="3" customFormat="1" ht="45.95" customHeight="1">
      <c r="A25" s="10">
        <v>22</v>
      </c>
      <c r="B25" s="14" t="s">
        <v>178</v>
      </c>
      <c r="C25" s="12" t="s">
        <v>179</v>
      </c>
      <c r="D25" s="13" t="s">
        <v>138</v>
      </c>
      <c r="E25" s="14">
        <v>1006.8</v>
      </c>
      <c r="F25" s="14">
        <v>20</v>
      </c>
      <c r="G25" s="14"/>
      <c r="H25" s="14">
        <f t="shared" si="1"/>
        <v>20136</v>
      </c>
      <c r="I25" s="14">
        <f t="shared" si="3"/>
        <v>20</v>
      </c>
      <c r="J25" s="14">
        <v>0</v>
      </c>
      <c r="K25" s="14">
        <v>0</v>
      </c>
      <c r="L25" s="14">
        <v>0</v>
      </c>
      <c r="M25" s="14" t="s">
        <v>57</v>
      </c>
      <c r="N25" s="14" t="s">
        <v>54</v>
      </c>
      <c r="O25" s="15"/>
      <c r="P25" s="15"/>
      <c r="Q25" s="15"/>
      <c r="R25" s="15" t="str">
        <f t="shared" si="2"/>
        <v>是</v>
      </c>
      <c r="S25" s="15" t="s">
        <v>54</v>
      </c>
      <c r="T25" s="15" t="s">
        <v>54</v>
      </c>
      <c r="U25" s="15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1:44" s="3" customFormat="1" ht="45.95" customHeight="1">
      <c r="A26" s="10">
        <v>23</v>
      </c>
      <c r="B26" s="14" t="s">
        <v>180</v>
      </c>
      <c r="C26" s="12" t="s">
        <v>181</v>
      </c>
      <c r="D26" s="13" t="s">
        <v>138</v>
      </c>
      <c r="E26" s="14">
        <v>584</v>
      </c>
      <c r="F26" s="14">
        <v>8.5</v>
      </c>
      <c r="G26" s="14"/>
      <c r="H26" s="14">
        <f t="shared" si="1"/>
        <v>4964</v>
      </c>
      <c r="I26" s="14">
        <f t="shared" si="3"/>
        <v>8.5</v>
      </c>
      <c r="J26" s="14">
        <v>0</v>
      </c>
      <c r="K26" s="14">
        <v>0</v>
      </c>
      <c r="L26" s="14">
        <v>0</v>
      </c>
      <c r="M26" s="14" t="s">
        <v>54</v>
      </c>
      <c r="N26" s="14" t="s">
        <v>54</v>
      </c>
      <c r="O26" s="15"/>
      <c r="P26" s="15"/>
      <c r="Q26" s="15"/>
      <c r="R26" s="15" t="str">
        <f t="shared" si="2"/>
        <v>是</v>
      </c>
      <c r="S26" s="15" t="s">
        <v>54</v>
      </c>
      <c r="T26" s="15" t="s">
        <v>54</v>
      </c>
      <c r="U26" s="15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</row>
    <row r="27" spans="1:44" s="3" customFormat="1" ht="34.5" customHeight="1">
      <c r="A27" s="86" t="s">
        <v>182</v>
      </c>
      <c r="B27" s="87"/>
      <c r="C27" s="88"/>
      <c r="D27" s="10"/>
      <c r="E27" s="18">
        <f>SUM(E4:E26)/1000</f>
        <v>111.00718000000001</v>
      </c>
      <c r="F27" s="19"/>
      <c r="G27" s="19"/>
      <c r="H27" s="18">
        <f>SUM(H4:H26)/10000</f>
        <v>167.8064655</v>
      </c>
      <c r="I27" s="18"/>
      <c r="J27" s="18"/>
      <c r="K27" s="19"/>
      <c r="L27" s="19"/>
      <c r="M27" s="19"/>
      <c r="N27" s="19"/>
      <c r="O27" s="18"/>
      <c r="P27" s="18">
        <v>5</v>
      </c>
      <c r="Q27" s="18">
        <v>1</v>
      </c>
      <c r="R27" s="18"/>
      <c r="S27" s="18"/>
      <c r="T27" s="18"/>
      <c r="U27" s="18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</sheetData>
  <mergeCells count="23">
    <mergeCell ref="T2:T3"/>
    <mergeCell ref="U2:U3"/>
    <mergeCell ref="O2:O3"/>
    <mergeCell ref="P2:P3"/>
    <mergeCell ref="Q2:Q3"/>
    <mergeCell ref="R2:R3"/>
    <mergeCell ref="S2:S3"/>
    <mergeCell ref="A1:U1"/>
    <mergeCell ref="A27:C2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honeticPr fontId="24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人员一览表</vt:lpstr>
      <vt:lpstr>高架设备一览表</vt:lpstr>
      <vt:lpstr>高架明细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L014</cp:lastModifiedBy>
  <cp:lastPrinted>2025-09-09T05:46:00Z</cp:lastPrinted>
  <dcterms:created xsi:type="dcterms:W3CDTF">2022-03-29T08:50:00Z</dcterms:created>
  <dcterms:modified xsi:type="dcterms:W3CDTF">2026-07-09T02:08:40Z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B57593E0EE7F4F7FBECF15EEF483A869_13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