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旺庄2925.65✅️" sheetId="1" r:id="rId1"/>
  </sheets>
  <definedNames>
    <definedName name="_xlnm._FilterDatabase" localSheetId="0" hidden="1">旺庄2925.65✅️!$A$5:$BB$226</definedName>
    <definedName name="_xlnm.Print_Titles" localSheetId="0">旺庄2925.65✅️!$1:$5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<sst xmlns="http://schemas.openxmlformats.org/spreadsheetml/2006/main" count="1306" uniqueCount="313">
  <si>
    <t>片区</t>
  </si>
  <si>
    <t>区/街</t>
  </si>
  <si>
    <t>序号</t>
  </si>
  <si>
    <t>道路名称</t>
  </si>
  <si>
    <t>起止点</t>
  </si>
  <si>
    <t>作业类别</t>
  </si>
  <si>
    <t>长度（米）</t>
  </si>
  <si>
    <t>总宽（米）</t>
  </si>
  <si>
    <r>
      <rPr>
        <b/>
        <sz val="18"/>
        <rFont val="宋体"/>
        <charset val="134"/>
      </rPr>
      <t>道路总面积          （米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</si>
  <si>
    <r>
      <rPr>
        <b/>
        <sz val="18"/>
        <rFont val="宋体"/>
        <charset val="134"/>
      </rPr>
      <t>道路实扫面积小计(米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 xml:space="preserve">）   </t>
    </r>
  </si>
  <si>
    <t>道   路   实   扫   面  积 （米2）</t>
  </si>
  <si>
    <t>机扫里程</t>
  </si>
  <si>
    <t>洗地里程</t>
  </si>
  <si>
    <t>冲洒水里程</t>
  </si>
  <si>
    <r>
      <rPr>
        <b/>
        <sz val="18"/>
        <rFont val="宋体"/>
        <charset val="134"/>
      </rPr>
      <t>小扫里程</t>
    </r>
    <r>
      <rPr>
        <b/>
        <sz val="18"/>
        <color rgb="FFFF0000"/>
        <rFont val="宋体"/>
        <charset val="134"/>
      </rPr>
      <t>（一天2次，单次一来一回两条非机动车道，共4个侧石）</t>
    </r>
  </si>
  <si>
    <t>废物箱（只）</t>
  </si>
  <si>
    <t>夜间保洁</t>
  </si>
  <si>
    <t>备 注</t>
  </si>
  <si>
    <t>经费（万元/年）</t>
  </si>
  <si>
    <t>侧石边脚（路口侧石为2）</t>
  </si>
  <si>
    <t>单次机械化作业长度</t>
  </si>
  <si>
    <t>清扫经费</t>
  </si>
  <si>
    <t>夜保洁</t>
  </si>
  <si>
    <t>机扫经费</t>
  </si>
  <si>
    <t>洗地经费</t>
  </si>
  <si>
    <t>冲水经费</t>
  </si>
  <si>
    <t>慢扫经费</t>
  </si>
  <si>
    <t>护栏机械</t>
  </si>
  <si>
    <t>护栏人工</t>
  </si>
  <si>
    <t>废物箱</t>
  </si>
  <si>
    <t>绿化带</t>
  </si>
  <si>
    <r>
      <rPr>
        <b/>
        <sz val="18"/>
        <rFont val="宋体"/>
        <charset val="134"/>
      </rPr>
      <t>人工         实扫        面积        小计    （米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</si>
  <si>
    <t>机动车道</t>
  </si>
  <si>
    <r>
      <rPr>
        <b/>
        <sz val="18"/>
        <rFont val="宋体"/>
        <charset val="134"/>
      </rPr>
      <t>人工清扫面积小计(米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  <r>
      <rPr>
        <b/>
        <sz val="18"/>
        <color rgb="FFFF0000"/>
        <rFont val="宋体"/>
        <charset val="134"/>
      </rPr>
      <t>(若非机动车道安排小扫，则非机动车道面积不计入，路口计入的原因与机械化路口原因相同)</t>
    </r>
  </si>
  <si>
    <t>非机动车道</t>
  </si>
  <si>
    <t>人行道</t>
  </si>
  <si>
    <t>机动车道护栏</t>
  </si>
  <si>
    <t>其他
护栏</t>
  </si>
  <si>
    <t xml:space="preserve">辅助清扫面积       </t>
  </si>
  <si>
    <r>
      <rPr>
        <b/>
        <sz val="18"/>
        <rFont val="宋体"/>
        <charset val="134"/>
      </rPr>
      <t>宽</t>
    </r>
    <r>
      <rPr>
        <b/>
        <sz val="18"/>
        <color rgb="FFFF0000"/>
        <rFont val="宋体"/>
        <charset val="134"/>
      </rPr>
      <t>（机械化道路侧石*3，人工道路用实际宽度）</t>
    </r>
  </si>
  <si>
    <r>
      <rPr>
        <b/>
        <sz val="18"/>
        <rFont val="宋体"/>
        <charset val="134"/>
      </rPr>
      <t>机扫长度（</t>
    </r>
    <r>
      <rPr>
        <b/>
        <sz val="18"/>
        <color rgb="FFFF0000"/>
        <rFont val="宋体"/>
        <charset val="134"/>
      </rPr>
      <t>长度乘以侧石边角）</t>
    </r>
    <r>
      <rPr>
        <b/>
        <sz val="18"/>
        <rFont val="宋体"/>
        <charset val="134"/>
      </rPr>
      <t xml:space="preserve"> </t>
    </r>
  </si>
  <si>
    <t>机扫宽度</t>
  </si>
  <si>
    <r>
      <rPr>
        <b/>
        <sz val="18"/>
        <rFont val="宋体"/>
        <charset val="134"/>
      </rPr>
      <t>面积（</t>
    </r>
    <r>
      <rPr>
        <b/>
        <sz val="18"/>
        <color rgb="FFFF0000"/>
        <rFont val="宋体"/>
        <charset val="134"/>
      </rPr>
      <t>机扫面积为机扫长度*3，若计入人工，则为机动车道面积）</t>
    </r>
  </si>
  <si>
    <t>宽</t>
  </si>
  <si>
    <t>人工清扫面积</t>
  </si>
  <si>
    <t>清洗           长度（米）</t>
  </si>
  <si>
    <t>其他护栏长度</t>
  </si>
  <si>
    <r>
      <rPr>
        <b/>
        <sz val="18"/>
        <rFont val="宋体"/>
        <charset val="134"/>
      </rPr>
      <t>清洗           长度（米）</t>
    </r>
    <r>
      <rPr>
        <b/>
        <sz val="18"/>
        <color rgb="FFFF0000"/>
        <rFont val="宋体"/>
        <charset val="134"/>
      </rPr>
      <t>（除机动车道护栏以外所有护栏的和，若天桥单独计算则天桥护栏不计入）</t>
    </r>
  </si>
  <si>
    <t>清扫面积</t>
  </si>
  <si>
    <t>机械清洗单位转换1米=1平米</t>
  </si>
  <si>
    <t>人行道板冲洗经费</t>
  </si>
  <si>
    <t>人工每天，机械清洗47.99为一次冲洗的经费,一年52次，机械化计算经费只算一半面积</t>
  </si>
  <si>
    <t>总面积</t>
  </si>
  <si>
    <t>机扫</t>
  </si>
  <si>
    <t>人工</t>
  </si>
  <si>
    <r>
      <rPr>
        <b/>
        <sz val="18"/>
        <rFont val="宋体"/>
        <charset val="134"/>
      </rPr>
      <t>店面门前</t>
    </r>
    <r>
      <rPr>
        <b/>
        <sz val="18"/>
        <color rgb="FFFF0000"/>
        <rFont val="宋体"/>
        <charset val="134"/>
      </rPr>
      <t>（按实扫面积的比例计算。0.08 0.07 0.06）</t>
    </r>
  </si>
  <si>
    <t>小广场</t>
  </si>
  <si>
    <t>小广场（含硬质铺装、园路、汀步）经费</t>
  </si>
  <si>
    <t>区</t>
  </si>
  <si>
    <r>
      <rPr>
        <sz val="14"/>
        <color indexed="8"/>
        <rFont val="方正仿宋_GBK"/>
        <charset val="134"/>
      </rPr>
      <t>华山路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灵江路路口</t>
    </r>
  </si>
  <si>
    <t/>
  </si>
  <si>
    <r>
      <rPr>
        <sz val="14"/>
        <color indexed="8"/>
        <rFont val="方正仿宋_GBK"/>
        <charset val="134"/>
      </rPr>
      <t>二类</t>
    </r>
    <r>
      <rPr>
        <sz val="14"/>
        <color indexed="8"/>
        <rFont val="Times New Roman"/>
        <charset val="134"/>
      </rPr>
      <t>A</t>
    </r>
  </si>
  <si>
    <t>0</t>
  </si>
  <si>
    <t>是</t>
  </si>
  <si>
    <t>华山路</t>
  </si>
  <si>
    <t>长江南路湘江路</t>
  </si>
  <si>
    <t>汉江路灵江路</t>
  </si>
  <si>
    <t>灵江路长江南路</t>
  </si>
  <si>
    <t>湘江路珠江路</t>
  </si>
  <si>
    <t>君山路</t>
  </si>
  <si>
    <t>长江南路珠江路</t>
  </si>
  <si>
    <t>城南路</t>
  </si>
  <si>
    <t>引航桥黄山路</t>
  </si>
  <si>
    <t>黄山路高浪路东匝道</t>
  </si>
  <si>
    <t>使用小扫</t>
  </si>
  <si>
    <t>高浪路东匝道高浪路南匝道</t>
  </si>
  <si>
    <r>
      <rPr>
        <sz val="14"/>
        <color indexed="8"/>
        <rFont val="方正仿宋_GBK"/>
        <charset val="134"/>
      </rPr>
      <t>城南路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黄山路路口</t>
    </r>
  </si>
  <si>
    <r>
      <rPr>
        <sz val="14"/>
        <color indexed="8"/>
        <rFont val="方正仿宋_GBK"/>
        <charset val="134"/>
      </rPr>
      <t>城南路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高浪路东匝道路口</t>
    </r>
  </si>
  <si>
    <r>
      <rPr>
        <sz val="14"/>
        <color indexed="8"/>
        <rFont val="方正仿宋_GBK"/>
        <charset val="134"/>
      </rPr>
      <t>城南路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吴都路南匝道路口</t>
    </r>
  </si>
  <si>
    <t>尹水路</t>
  </si>
  <si>
    <t>威盛达智能装备科技有限公司迎宾路</t>
  </si>
  <si>
    <t>四类A</t>
  </si>
  <si>
    <t>否</t>
  </si>
  <si>
    <t>迎宾路黄山路</t>
  </si>
  <si>
    <t>岷山路</t>
  </si>
  <si>
    <t>机场路长江南路</t>
  </si>
  <si>
    <t>岷山路一支路</t>
  </si>
  <si>
    <t>岷山路高浪路</t>
  </si>
  <si>
    <r>
      <rPr>
        <sz val="14"/>
        <color indexed="8"/>
        <rFont val="方正仿宋_GBK"/>
        <charset val="134"/>
      </rPr>
      <t>三类</t>
    </r>
    <r>
      <rPr>
        <sz val="14"/>
        <color indexed="8"/>
        <rFont val="Times New Roman"/>
        <charset val="134"/>
      </rPr>
      <t>A</t>
    </r>
  </si>
  <si>
    <r>
      <rPr>
        <sz val="14"/>
        <color indexed="8"/>
        <rFont val="方正仿宋_GBK"/>
        <charset val="134"/>
      </rPr>
      <t>无名路</t>
    </r>
    <r>
      <rPr>
        <sz val="14"/>
        <color indexed="8"/>
        <rFont val="Times New Roman"/>
        <charset val="134"/>
      </rPr>
      <t>2</t>
    </r>
  </si>
  <si>
    <t>高浪路南匝道高浪小学</t>
  </si>
  <si>
    <t>机场路</t>
  </si>
  <si>
    <t>泰山路高浪路</t>
  </si>
  <si>
    <r>
      <rPr>
        <sz val="14"/>
        <color indexed="8"/>
        <rFont val="方正仿宋_GBK"/>
        <charset val="134"/>
      </rPr>
      <t>机场路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高浪路路口</t>
    </r>
  </si>
  <si>
    <r>
      <rPr>
        <sz val="14"/>
        <color indexed="8"/>
        <rFont val="方正仿宋_GBK"/>
        <charset val="134"/>
      </rPr>
      <t>机场路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泰山路路口</t>
    </r>
  </si>
  <si>
    <t>汉江路</t>
  </si>
  <si>
    <t>泰山路黄山路</t>
  </si>
  <si>
    <t>泰山路</t>
  </si>
  <si>
    <t>灵江路汉江路</t>
  </si>
  <si>
    <r>
      <rPr>
        <sz val="14"/>
        <color indexed="8"/>
        <rFont val="方正仿宋_GBK"/>
        <charset val="134"/>
      </rPr>
      <t>一类</t>
    </r>
    <r>
      <rPr>
        <sz val="14"/>
        <color indexed="8"/>
        <rFont val="Times New Roman"/>
        <charset val="134"/>
      </rPr>
      <t>A</t>
    </r>
  </si>
  <si>
    <t>珠江路湘江路</t>
  </si>
  <si>
    <t>汉江路机场路</t>
  </si>
  <si>
    <t>长江北路灵江路</t>
  </si>
  <si>
    <t>湘江路长江北路</t>
  </si>
  <si>
    <r>
      <rPr>
        <sz val="14"/>
        <color indexed="8"/>
        <rFont val="方正仿宋_GBK"/>
        <charset val="134"/>
      </rPr>
      <t>泰山路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灵江路路口</t>
    </r>
  </si>
  <si>
    <r>
      <rPr>
        <sz val="14"/>
        <color indexed="8"/>
        <rFont val="方正仿宋_GBK"/>
        <charset val="134"/>
      </rPr>
      <t>泰山路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汉江路路口</t>
    </r>
  </si>
  <si>
    <r>
      <rPr>
        <sz val="14"/>
        <color indexed="8"/>
        <rFont val="方正仿宋_GBK"/>
        <charset val="134"/>
      </rPr>
      <t>泰山路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湘江路路口</t>
    </r>
  </si>
  <si>
    <r>
      <rPr>
        <sz val="14"/>
        <color indexed="8"/>
        <rFont val="方正仿宋_GBK"/>
        <charset val="134"/>
      </rPr>
      <t>泰山路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珠江路路口</t>
    </r>
  </si>
  <si>
    <t>海力士意法路</t>
  </si>
  <si>
    <t>行创四路锡兴路</t>
  </si>
  <si>
    <r>
      <rPr>
        <sz val="14"/>
        <color indexed="8"/>
        <rFont val="方正仿宋_GBK"/>
        <charset val="134"/>
      </rPr>
      <t>海力士意法路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锡兴路路口</t>
    </r>
  </si>
  <si>
    <t>锡兴路坊育路</t>
  </si>
  <si>
    <t>泰丰路海泰一支路</t>
  </si>
  <si>
    <r>
      <rPr>
        <sz val="14"/>
        <color indexed="8"/>
        <rFont val="方正仿宋_GBK"/>
        <charset val="134"/>
      </rPr>
      <t>海力士意法路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海泰一支路路口</t>
    </r>
  </si>
  <si>
    <r>
      <rPr>
        <sz val="14"/>
        <color indexed="8"/>
        <rFont val="方正仿宋_GBK"/>
        <charset val="134"/>
      </rPr>
      <t>海力士意法路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泰丰路路口</t>
    </r>
  </si>
  <si>
    <r>
      <rPr>
        <sz val="14"/>
        <color indexed="8"/>
        <rFont val="方正仿宋_GBK"/>
        <charset val="134"/>
      </rPr>
      <t>海泰一支路</t>
    </r>
    <r>
      <rPr>
        <sz val="14"/>
        <color indexed="8"/>
        <rFont val="Times New Roman"/>
        <charset val="134"/>
      </rPr>
      <t>G312</t>
    </r>
  </si>
  <si>
    <t>湘江路</t>
  </si>
  <si>
    <t>泰山路华山路</t>
  </si>
  <si>
    <r>
      <rPr>
        <sz val="14"/>
        <color indexed="8"/>
        <rFont val="方正仿宋_GBK"/>
        <charset val="134"/>
      </rPr>
      <t>湘江路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华山路路口</t>
    </r>
  </si>
  <si>
    <t>华山路君山路</t>
  </si>
  <si>
    <t>灵江路</t>
  </si>
  <si>
    <r>
      <rPr>
        <sz val="14"/>
        <color indexed="8"/>
        <rFont val="方正仿宋_GBK"/>
        <charset val="134"/>
      </rPr>
      <t>灵江路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君山路路口</t>
    </r>
  </si>
  <si>
    <t>君山路黄山路</t>
  </si>
  <si>
    <t>珠江路</t>
  </si>
  <si>
    <r>
      <rPr>
        <sz val="14"/>
        <color indexed="8"/>
        <rFont val="方正仿宋_GBK"/>
        <charset val="134"/>
      </rPr>
      <t>珠江路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黄山路路口</t>
    </r>
  </si>
  <si>
    <t>黄山路高浪路</t>
  </si>
  <si>
    <t>行创一路</t>
  </si>
  <si>
    <t>锡新二路高浪路</t>
  </si>
  <si>
    <t>锡新一路锡新二路</t>
  </si>
  <si>
    <t>行创七路</t>
  </si>
  <si>
    <t>行创六路锡新二路</t>
  </si>
  <si>
    <t>行创三路</t>
  </si>
  <si>
    <t>保税区锡新二路</t>
  </si>
  <si>
    <t>行创二路</t>
  </si>
  <si>
    <t>行创五路</t>
  </si>
  <si>
    <t>锡新二路锡新三路</t>
  </si>
  <si>
    <t>行创六路</t>
  </si>
  <si>
    <t>行创四路</t>
  </si>
  <si>
    <t>海力士意法路锡新一路</t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</si>
  <si>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高浪路路口</t>
    </r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</si>
  <si>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锡新二路路口</t>
    </r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</si>
  <si>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锡新一路路口</t>
    </r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</si>
  <si>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海力士意法路路口</t>
    </r>
  </si>
  <si>
    <t>迎宾路</t>
  </si>
  <si>
    <t>城南路尹水路</t>
  </si>
  <si>
    <t>迎宾路一支路</t>
  </si>
  <si>
    <t>引航仓库迎宾路</t>
  </si>
  <si>
    <t>迎宾路二支路</t>
  </si>
  <si>
    <t>飞马大宗仓储迎宾路</t>
  </si>
  <si>
    <t>锡兴路</t>
  </si>
  <si>
    <r>
      <rPr>
        <sz val="14"/>
        <color indexed="8"/>
        <rFont val="方正仿宋_GBK"/>
        <charset val="134"/>
      </rPr>
      <t>锡兴路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高浪路路口</t>
    </r>
  </si>
  <si>
    <r>
      <rPr>
        <sz val="14"/>
        <color indexed="8"/>
        <rFont val="方正仿宋_GBK"/>
        <charset val="134"/>
      </rPr>
      <t>锡兴路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锡新二路路口</t>
    </r>
  </si>
  <si>
    <t>海力士意法路锡新二路</t>
  </si>
  <si>
    <t>锡坤北路</t>
  </si>
  <si>
    <t>锡新一路</t>
  </si>
  <si>
    <t>机场路行创四路</t>
  </si>
  <si>
    <t>锡新三路</t>
  </si>
  <si>
    <t>行创一路行创六路</t>
  </si>
  <si>
    <t>锡新二路</t>
  </si>
  <si>
    <t>行创一路行创四路</t>
  </si>
  <si>
    <r>
      <rPr>
        <sz val="14"/>
        <color indexed="8"/>
        <rFont val="方正仿宋_GBK"/>
        <charset val="134"/>
      </rPr>
      <t>锡新二路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行创一路路口</t>
    </r>
  </si>
  <si>
    <t>机场路行创一路</t>
  </si>
  <si>
    <t>锡秀路</t>
  </si>
  <si>
    <r>
      <rPr>
        <sz val="14"/>
        <color indexed="8"/>
        <rFont val="方正仿宋_GBK"/>
        <charset val="134"/>
      </rPr>
      <t>锡霞路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高浪路路口</t>
    </r>
  </si>
  <si>
    <t>锡霞路</t>
  </si>
  <si>
    <r>
      <rPr>
        <sz val="14"/>
        <color indexed="8"/>
        <rFont val="Times New Roman"/>
        <charset val="134"/>
      </rPr>
      <t>G312</t>
    </r>
    <r>
      <rPr>
        <sz val="14"/>
        <color indexed="8"/>
        <rFont val="方正仿宋_GBK"/>
        <charset val="134"/>
      </rPr>
      <t>高浪路</t>
    </r>
  </si>
  <si>
    <r>
      <rPr>
        <sz val="14"/>
        <color indexed="8"/>
        <rFont val="方正仿宋_GBK"/>
        <charset val="134"/>
      </rPr>
      <t>长江北路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泰山路路口</t>
    </r>
  </si>
  <si>
    <t>长江南路</t>
  </si>
  <si>
    <t>黄山路岷山路</t>
  </si>
  <si>
    <t>泰山路君山路</t>
  </si>
  <si>
    <r>
      <rPr>
        <sz val="14"/>
        <color indexed="8"/>
        <rFont val="方正仿宋_GBK"/>
        <charset val="134"/>
      </rPr>
      <t>长江南路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岷山路路口</t>
    </r>
  </si>
  <si>
    <r>
      <rPr>
        <sz val="14"/>
        <color indexed="8"/>
        <rFont val="方正仿宋_GBK"/>
        <charset val="134"/>
      </rPr>
      <t>长江南路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君山路路口</t>
    </r>
  </si>
  <si>
    <t>高浪嘉园支路</t>
  </si>
  <si>
    <t>高浪路东匝道高浪嘉园</t>
  </si>
  <si>
    <t>高浪路</t>
  </si>
  <si>
    <t>锡霞路沪宁高速</t>
  </si>
  <si>
    <t>行创四路锡坤北路</t>
  </si>
  <si>
    <t>锡坤北路锡兴路</t>
  </si>
  <si>
    <t>长江路城南路</t>
  </si>
  <si>
    <t>长江路机场路</t>
  </si>
  <si>
    <t>行创一路机场路</t>
  </si>
  <si>
    <r>
      <rPr>
        <sz val="14"/>
        <color indexed="8"/>
        <rFont val="方正仿宋_GBK"/>
        <charset val="134"/>
      </rPr>
      <t>锡兴路</t>
    </r>
    <r>
      <rPr>
        <sz val="14"/>
        <color indexed="8"/>
        <rFont val="Times New Roman"/>
        <charset val="134"/>
      </rPr>
      <t>G312</t>
    </r>
  </si>
  <si>
    <r>
      <rPr>
        <sz val="14"/>
        <color indexed="8"/>
        <rFont val="Times New Roman"/>
        <charset val="134"/>
      </rPr>
      <t>G312</t>
    </r>
    <r>
      <rPr>
        <sz val="14"/>
        <color indexed="8"/>
        <rFont val="方正仿宋_GBK"/>
        <charset val="134"/>
      </rPr>
      <t>锡霞路</t>
    </r>
  </si>
  <si>
    <r>
      <rPr>
        <sz val="14"/>
        <color indexed="8"/>
        <rFont val="方正仿宋_GBK"/>
        <charset val="134"/>
      </rPr>
      <t>高浪路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行创四路路口</t>
    </r>
  </si>
  <si>
    <r>
      <rPr>
        <sz val="14"/>
        <color indexed="8"/>
        <rFont val="方正仿宋_GBK"/>
        <charset val="134"/>
      </rPr>
      <t>高浪路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锡坤北路路口</t>
    </r>
  </si>
  <si>
    <r>
      <rPr>
        <sz val="14"/>
        <color indexed="8"/>
        <rFont val="方正仿宋_GBK"/>
        <charset val="134"/>
      </rPr>
      <t>高浪路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长江路路口</t>
    </r>
  </si>
  <si>
    <r>
      <rPr>
        <sz val="14"/>
        <color indexed="8"/>
        <rFont val="方正仿宋_GBK"/>
        <charset val="134"/>
      </rPr>
      <t>高浪路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行创一路路口</t>
    </r>
  </si>
  <si>
    <t>高浪路东匝道</t>
  </si>
  <si>
    <t>高浪路城南路</t>
  </si>
  <si>
    <t>高浪路南匝道</t>
  </si>
  <si>
    <t>黄山路</t>
  </si>
  <si>
    <t>珠江路城南路</t>
  </si>
  <si>
    <r>
      <rPr>
        <sz val="14"/>
        <color indexed="8"/>
        <rFont val="方正仿宋_GBK"/>
        <charset val="134"/>
      </rPr>
      <t>黄山路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长江南路路口</t>
    </r>
  </si>
  <si>
    <t>希尔顿逸林酒店</t>
  </si>
  <si>
    <t>单独广场</t>
  </si>
  <si>
    <r>
      <rPr>
        <sz val="14"/>
        <color theme="1"/>
        <rFont val="方正仿宋_GBK"/>
        <charset val="134"/>
      </rPr>
      <t>行创四路（泰山路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海力士意法路）</t>
    </r>
  </si>
  <si>
    <t>街</t>
  </si>
  <si>
    <t>旺庄东路</t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</si>
  <si>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锡兴路</t>
    </r>
  </si>
  <si>
    <t>旺庄立交北匝道</t>
  </si>
  <si>
    <r>
      <rPr>
        <sz val="14"/>
        <color indexed="8"/>
        <rFont val="方正仿宋_GBK"/>
        <charset val="134"/>
      </rPr>
      <t>兴源南路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旺庄路</t>
    </r>
  </si>
  <si>
    <t>旺庄立交南匝道</t>
  </si>
  <si>
    <t>旺庄路</t>
  </si>
  <si>
    <r>
      <rPr>
        <sz val="14"/>
        <color indexed="8"/>
        <rFont val="方正仿宋_GBK"/>
        <charset val="134"/>
      </rPr>
      <t>机场路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行创四路</t>
    </r>
  </si>
  <si>
    <r>
      <rPr>
        <sz val="14"/>
        <color indexed="8"/>
        <rFont val="方正仿宋_GBK"/>
        <charset val="134"/>
      </rPr>
      <t>汉江路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机场路</t>
    </r>
  </si>
  <si>
    <r>
      <rPr>
        <sz val="14"/>
        <color indexed="8"/>
        <rFont val="方正仿宋_GBK"/>
        <charset val="134"/>
      </rPr>
      <t>长江北路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</t>
    </r>
  </si>
  <si>
    <r>
      <rPr>
        <sz val="14"/>
        <color indexed="8"/>
        <rFont val="方正仿宋_GBK"/>
        <charset val="134"/>
      </rPr>
      <t>湘江路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长江北路</t>
    </r>
  </si>
  <si>
    <r>
      <rPr>
        <sz val="14"/>
        <color indexed="8"/>
        <rFont val="方正仿宋_GBK"/>
        <charset val="134"/>
      </rPr>
      <t>灵江路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汉江路</t>
    </r>
  </si>
  <si>
    <r>
      <rPr>
        <sz val="14"/>
        <color indexed="8"/>
        <rFont val="方正仿宋_GBK"/>
        <charset val="134"/>
      </rPr>
      <t>湘江路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城南路</t>
    </r>
  </si>
  <si>
    <r>
      <rPr>
        <sz val="14"/>
        <color indexed="8"/>
        <rFont val="方正仿宋_GBK"/>
        <charset val="134"/>
      </rPr>
      <t>新光路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旺庄路</t>
    </r>
  </si>
  <si>
    <t>红旗路</t>
  </si>
  <si>
    <r>
      <rPr>
        <sz val="14"/>
        <color indexed="8"/>
        <rFont val="方正仿宋_GBK"/>
        <charset val="134"/>
      </rPr>
      <t>兴昌南路匝道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长江北路</t>
    </r>
  </si>
  <si>
    <r>
      <rPr>
        <sz val="14"/>
        <color indexed="8"/>
        <rFont val="方正仿宋_GBK"/>
        <charset val="134"/>
      </rPr>
      <t>泰山路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海力士意法路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</si>
  <si>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</t>
    </r>
  </si>
  <si>
    <t>长江北路</t>
  </si>
  <si>
    <r>
      <rPr>
        <sz val="14"/>
        <color indexed="8"/>
        <rFont val="方正仿宋_GBK"/>
        <charset val="134"/>
      </rPr>
      <t>旺庄东路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行创四路路口</t>
    </r>
  </si>
  <si>
    <t>-</t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</si>
  <si>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机场路路口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</si>
  <si>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长江北路路口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</si>
  <si>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灵江路路口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</si>
  <si>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湘江路路口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</si>
  <si>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汉江路路口</t>
    </r>
  </si>
  <si>
    <r>
      <rPr>
        <sz val="14"/>
        <color indexed="8"/>
        <rFont val="方正仿宋_GBK"/>
        <charset val="134"/>
      </rPr>
      <t>行创四路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泰山路路口</t>
    </r>
  </si>
  <si>
    <r>
      <rPr>
        <sz val="14"/>
        <color indexed="8"/>
        <rFont val="方正仿宋_GBK"/>
        <charset val="134"/>
      </rPr>
      <t>长江北路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新光路路口</t>
    </r>
  </si>
  <si>
    <t>兴昌南路</t>
  </si>
  <si>
    <r>
      <rPr>
        <sz val="14"/>
        <color indexed="8"/>
        <rFont val="方正仿宋_GBK"/>
        <charset val="134"/>
      </rPr>
      <t>新光路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兴昌南路匝道</t>
    </r>
  </si>
  <si>
    <r>
      <rPr>
        <sz val="14"/>
        <color indexed="8"/>
        <rFont val="方正仿宋_GBK"/>
        <charset val="134"/>
      </rPr>
      <t>兴昌南路匝道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天山路</t>
    </r>
  </si>
  <si>
    <r>
      <rPr>
        <sz val="14"/>
        <color indexed="8"/>
        <rFont val="方正仿宋_GBK"/>
        <charset val="134"/>
      </rPr>
      <t>天山路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珠江路</t>
    </r>
  </si>
  <si>
    <t>兴昌南路匝道</t>
  </si>
  <si>
    <r>
      <rPr>
        <sz val="14"/>
        <color indexed="8"/>
        <rFont val="方正仿宋_GBK"/>
        <charset val="134"/>
      </rPr>
      <t>兴昌南路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旺庄路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</si>
  <si>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黄山路</t>
    </r>
  </si>
  <si>
    <t>天山路</t>
  </si>
  <si>
    <r>
      <rPr>
        <sz val="14"/>
        <color indexed="8"/>
        <rFont val="方正仿宋_GBK"/>
        <charset val="134"/>
      </rPr>
      <t>兴昌南路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珠江路</t>
    </r>
  </si>
  <si>
    <r>
      <rPr>
        <sz val="14"/>
        <color indexed="8"/>
        <rFont val="方正仿宋_GBK"/>
        <charset val="134"/>
      </rPr>
      <t>珠江路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</t>
    </r>
  </si>
  <si>
    <t>新光嘉园支路</t>
  </si>
  <si>
    <r>
      <rPr>
        <sz val="14"/>
        <color indexed="8"/>
        <rFont val="方正仿宋_GBK"/>
        <charset val="134"/>
      </rPr>
      <t>新光嘉园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旺庄老街</t>
    </r>
  </si>
  <si>
    <t>新光路</t>
  </si>
  <si>
    <r>
      <rPr>
        <sz val="14"/>
        <color indexed="8"/>
        <rFont val="方正仿宋_GBK"/>
        <charset val="134"/>
      </rPr>
      <t>长江北路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机场路</t>
    </r>
  </si>
  <si>
    <t>旺庄老街</t>
  </si>
  <si>
    <r>
      <rPr>
        <sz val="14"/>
        <color indexed="8"/>
        <rFont val="方正仿宋_GBK"/>
        <charset val="134"/>
      </rPr>
      <t>兴源南路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城南路</t>
    </r>
  </si>
  <si>
    <t>春潮菜场支路</t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</si>
  <si>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春潮花园二区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</si>
  <si>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龙山路</t>
    </r>
  </si>
  <si>
    <r>
      <rPr>
        <sz val="14"/>
        <color indexed="8"/>
        <rFont val="方正仿宋_GBK"/>
        <charset val="134"/>
      </rPr>
      <t>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</t>
    </r>
  </si>
  <si>
    <t>汉江路支路（红旗北路）</t>
  </si>
  <si>
    <r>
      <rPr>
        <sz val="14"/>
        <color indexed="8"/>
        <rFont val="方正仿宋_GBK"/>
        <charset val="134"/>
      </rPr>
      <t>汉江路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广场</t>
    </r>
  </si>
  <si>
    <r>
      <rPr>
        <sz val="14"/>
        <color indexed="8"/>
        <rFont val="方正仿宋_GBK"/>
        <charset val="134"/>
      </rPr>
      <t>红旗路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旺庄路</t>
    </r>
  </si>
  <si>
    <r>
      <rPr>
        <sz val="14"/>
        <color indexed="8"/>
        <rFont val="方正仿宋_GBK"/>
        <charset val="134"/>
      </rPr>
      <t>天山路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龙山路</t>
    </r>
  </si>
  <si>
    <r>
      <rPr>
        <sz val="14"/>
        <color indexed="8"/>
        <rFont val="方正仿宋_GBK"/>
        <charset val="134"/>
      </rPr>
      <t>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香山路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</si>
  <si>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天山路</t>
    </r>
  </si>
  <si>
    <r>
      <rPr>
        <sz val="14"/>
        <color indexed="8"/>
        <rFont val="方正仿宋_GBK"/>
        <charset val="134"/>
      </rPr>
      <t>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</t>
    </r>
  </si>
  <si>
    <r>
      <rPr>
        <sz val="14"/>
        <color indexed="8"/>
        <rFont val="方正仿宋_GBK"/>
        <charset val="134"/>
      </rPr>
      <t>旺庄路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香山路</t>
    </r>
  </si>
  <si>
    <r>
      <rPr>
        <sz val="14"/>
        <color indexed="8"/>
        <rFont val="方正仿宋_GBK"/>
        <charset val="134"/>
      </rPr>
      <t>前卫路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新光路</t>
    </r>
  </si>
  <si>
    <t>龙山路</t>
  </si>
  <si>
    <r>
      <rPr>
        <sz val="14"/>
        <color indexed="8"/>
        <rFont val="方正仿宋_GBK"/>
        <charset val="134"/>
      </rPr>
      <t>兴昌南路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天山路路口</t>
    </r>
  </si>
  <si>
    <r>
      <rPr>
        <sz val="14"/>
        <color indexed="8"/>
        <rFont val="方正仿宋_GBK"/>
        <charset val="134"/>
      </rPr>
      <t>兴昌南路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兴昌南路南匝道路口</t>
    </r>
  </si>
  <si>
    <r>
      <rPr>
        <sz val="14"/>
        <color indexed="8"/>
        <rFont val="方正仿宋_GBK"/>
        <charset val="134"/>
      </rPr>
      <t>城南路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旺庄路路口</t>
    </r>
  </si>
  <si>
    <r>
      <rPr>
        <sz val="14"/>
        <color indexed="8"/>
        <rFont val="方正仿宋_GBK"/>
        <charset val="134"/>
      </rPr>
      <t>天山路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湘江路路口</t>
    </r>
  </si>
  <si>
    <r>
      <rPr>
        <sz val="14"/>
        <color indexed="8"/>
        <rFont val="方正仿宋_GBK"/>
        <charset val="134"/>
      </rPr>
      <t>天山路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珠江路路口</t>
    </r>
  </si>
  <si>
    <t>兴源南路</t>
  </si>
  <si>
    <t>前进路</t>
  </si>
  <si>
    <t>周新东路</t>
  </si>
  <si>
    <r>
      <rPr>
        <sz val="14"/>
        <color indexed="8"/>
        <rFont val="方正仿宋_GBK"/>
        <charset val="134"/>
      </rPr>
      <t>利民桥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起坡处</t>
    </r>
  </si>
  <si>
    <r>
      <rPr>
        <sz val="14"/>
        <color indexed="8"/>
        <rFont val="方正仿宋_GBK"/>
        <charset val="134"/>
      </rPr>
      <t>利民桥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城南路</t>
    </r>
  </si>
  <si>
    <r>
      <rPr>
        <sz val="14"/>
        <color indexed="8"/>
        <rFont val="方正仿宋_GBK"/>
        <charset val="134"/>
      </rPr>
      <t>周新东路至城南路匝道</t>
    </r>
    <r>
      <rPr>
        <sz val="14"/>
        <color indexed="8"/>
        <rFont val="Times New Roman"/>
        <charset val="134"/>
      </rPr>
      <t>1</t>
    </r>
  </si>
  <si>
    <r>
      <rPr>
        <sz val="14"/>
        <color indexed="8"/>
        <rFont val="方正仿宋_GBK"/>
        <charset val="134"/>
      </rPr>
      <t>城南路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边界</t>
    </r>
  </si>
  <si>
    <t>新光立交桥</t>
  </si>
  <si>
    <r>
      <rPr>
        <sz val="14"/>
        <color indexed="8"/>
        <rFont val="方正仿宋_GBK"/>
        <charset val="134"/>
      </rPr>
      <t>兴昌南路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前进路</t>
    </r>
  </si>
  <si>
    <r>
      <rPr>
        <sz val="14"/>
        <color indexed="8"/>
        <rFont val="方正仿宋_GBK"/>
        <charset val="134"/>
      </rPr>
      <t>前进路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长江北路</t>
    </r>
  </si>
  <si>
    <r>
      <rPr>
        <sz val="14"/>
        <color indexed="8"/>
        <rFont val="方正仿宋_GBK"/>
        <charset val="134"/>
      </rPr>
      <t>无名路</t>
    </r>
    <r>
      <rPr>
        <sz val="14"/>
        <color indexed="8"/>
        <rFont val="Times New Roman"/>
        <charset val="134"/>
      </rPr>
      <t>7</t>
    </r>
  </si>
  <si>
    <r>
      <rPr>
        <sz val="14"/>
        <color indexed="8"/>
        <rFont val="方正仿宋_GBK"/>
        <charset val="134"/>
      </rPr>
      <t>机场路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断头</t>
    </r>
  </si>
  <si>
    <r>
      <rPr>
        <sz val="14"/>
        <color indexed="8"/>
        <rFont val="方正仿宋_GBK"/>
        <charset val="134"/>
      </rPr>
      <t>天山路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泰山路</t>
    </r>
  </si>
  <si>
    <t>长江北路支路</t>
  </si>
  <si>
    <r>
      <rPr>
        <sz val="14"/>
        <color indexed="8"/>
        <rFont val="方正仿宋_GBK"/>
        <charset val="134"/>
      </rPr>
      <t>长江北路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汉江路</t>
    </r>
  </si>
  <si>
    <t>香山路</t>
  </si>
  <si>
    <r>
      <rPr>
        <sz val="14"/>
        <rFont val="方正仿宋_GBK"/>
        <charset val="134"/>
      </rPr>
      <t>新光路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前进路路口</t>
    </r>
  </si>
  <si>
    <r>
      <rPr>
        <sz val="14"/>
        <color indexed="8"/>
        <rFont val="方正仿宋_GBK"/>
        <charset val="134"/>
      </rPr>
      <t>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湘江路路口</t>
    </r>
  </si>
  <si>
    <r>
      <rPr>
        <sz val="14"/>
        <color indexed="8"/>
        <rFont val="方正仿宋_GBK"/>
        <charset val="134"/>
      </rPr>
      <t>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长江北路路口</t>
    </r>
  </si>
  <si>
    <r>
      <rPr>
        <sz val="14"/>
        <color indexed="8"/>
        <rFont val="方正仿宋_GBK"/>
        <charset val="134"/>
      </rPr>
      <t>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灵江路路口</t>
    </r>
  </si>
  <si>
    <r>
      <rPr>
        <sz val="14"/>
        <color indexed="8"/>
        <rFont val="方正仿宋_GBK"/>
        <charset val="134"/>
      </rPr>
      <t>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湘江路路口</t>
    </r>
  </si>
  <si>
    <r>
      <rPr>
        <sz val="14"/>
        <color indexed="8"/>
        <rFont val="方正仿宋_GBK"/>
        <charset val="134"/>
      </rPr>
      <t>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灵江路路口</t>
    </r>
  </si>
  <si>
    <r>
      <rPr>
        <sz val="14"/>
        <color indexed="8"/>
        <rFont val="方正仿宋_GBK"/>
        <charset val="134"/>
      </rPr>
      <t>龙山路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方正仿宋_GBK"/>
        <charset val="134"/>
      </rPr>
      <t>汉江路路口</t>
    </r>
  </si>
  <si>
    <t>宝龙广场</t>
  </si>
  <si>
    <t>伯渎港</t>
  </si>
  <si>
    <t>彩虹城商业广场</t>
  </si>
  <si>
    <t>机场路体育公园</t>
  </si>
  <si>
    <t>金源大厦</t>
  </si>
  <si>
    <t>尚东雅园广场</t>
  </si>
  <si>
    <t>深茂商业广场</t>
  </si>
  <si>
    <t>旺庄路小游园</t>
  </si>
  <si>
    <t>友谊林公园</t>
  </si>
  <si>
    <t>旺庄立交南匝道菱湖大桥</t>
  </si>
  <si>
    <t>新增</t>
  </si>
  <si>
    <t>和韵路</t>
  </si>
  <si>
    <t>城南路兴源南路</t>
  </si>
  <si>
    <r>
      <rPr>
        <sz val="14"/>
        <color theme="1"/>
        <rFont val="方正仿宋_GBK"/>
        <charset val="134"/>
      </rPr>
      <t>区</t>
    </r>
  </si>
  <si>
    <r>
      <rPr>
        <sz val="14"/>
        <color theme="1"/>
        <rFont val="方正仿宋_GBK"/>
        <charset val="134"/>
      </rPr>
      <t>无锡创新创意产业园</t>
    </r>
  </si>
  <si>
    <r>
      <rPr>
        <sz val="14"/>
        <color theme="1"/>
        <rFont val="方正仿宋_GBK"/>
        <charset val="134"/>
      </rPr>
      <t>单独广场</t>
    </r>
  </si>
  <si>
    <r>
      <rPr>
        <sz val="14"/>
        <color theme="1"/>
        <rFont val="方正仿宋_GBK"/>
        <charset val="134"/>
      </rPr>
      <t>否</t>
    </r>
  </si>
  <si>
    <r>
      <rPr>
        <sz val="14"/>
        <color theme="1"/>
        <rFont val="方正仿宋_GBK"/>
        <charset val="134"/>
      </rPr>
      <t>无锡市新区基督教国际礼拜堂</t>
    </r>
  </si>
  <si>
    <r>
      <rPr>
        <sz val="14"/>
        <color theme="1"/>
        <rFont val="方正仿宋_GBK"/>
        <charset val="134"/>
      </rPr>
      <t>街</t>
    </r>
  </si>
  <si>
    <r>
      <rPr>
        <sz val="14"/>
        <color theme="1"/>
        <rFont val="方正仿宋_GBK"/>
        <charset val="134"/>
      </rPr>
      <t>建发上院东侧绿地</t>
    </r>
  </si>
  <si>
    <r>
      <rPr>
        <sz val="14"/>
        <color theme="1"/>
        <rFont val="方正仿宋_GBK"/>
        <charset val="134"/>
      </rPr>
      <t>新增</t>
    </r>
  </si>
  <si>
    <r>
      <rPr>
        <sz val="14"/>
        <color theme="1"/>
        <rFont val="方正仿宋_GBK"/>
        <charset val="134"/>
      </rPr>
      <t>八元分院西侧绿地</t>
    </r>
  </si>
  <si>
    <r>
      <rPr>
        <sz val="14"/>
        <color theme="1"/>
        <rFont val="方正仿宋_GBK"/>
        <charset val="134"/>
      </rPr>
      <t>机场路（泰山路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春丰路）东侧绿地</t>
    </r>
  </si>
  <si>
    <r>
      <rPr>
        <sz val="14"/>
        <color theme="1"/>
        <rFont val="方正仿宋_GBK"/>
        <charset val="134"/>
      </rPr>
      <t>新城尚东雅园西侧绿地</t>
    </r>
  </si>
  <si>
    <r>
      <rPr>
        <sz val="14"/>
        <color theme="1"/>
        <rFont val="方正仿宋_GBK"/>
        <charset val="134"/>
      </rPr>
      <t>红蕾佳苑一期围墙外四边沿街带</t>
    </r>
  </si>
  <si>
    <r>
      <rPr>
        <sz val="14"/>
        <color theme="1"/>
        <rFont val="方正仿宋_GBK"/>
        <charset val="134"/>
      </rPr>
      <t>红蕾佳苑二期围墙外四边沿街带</t>
    </r>
  </si>
  <si>
    <r>
      <rPr>
        <sz val="14"/>
        <color theme="1"/>
        <rFont val="方正仿宋_GBK"/>
        <charset val="134"/>
      </rPr>
      <t>光睦路</t>
    </r>
  </si>
  <si>
    <r>
      <rPr>
        <sz val="14"/>
        <rFont val="方正仿宋_GBK"/>
        <charset val="134"/>
      </rPr>
      <t>新光路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旺庄老街</t>
    </r>
  </si>
  <si>
    <r>
      <rPr>
        <sz val="14"/>
        <color theme="1"/>
        <rFont val="方正仿宋_GBK"/>
        <charset val="134"/>
      </rPr>
      <t>三类</t>
    </r>
    <r>
      <rPr>
        <sz val="14"/>
        <color theme="1"/>
        <rFont val="Times New Roman"/>
        <charset val="134"/>
      </rPr>
      <t>A</t>
    </r>
  </si>
  <si>
    <t>1.15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</si>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</sst>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8"/>
      <name val="方正仿宋_GBK"/>
      <charset val="134"/>
    </font>
    <font>
      <b/>
      <sz val="18"/>
      <name val="宋体"/>
      <charset val="134"/>
    </font>
    <font>
      <sz val="18"/>
      <color rgb="FFFF0000"/>
      <name val="宋体"/>
      <charset val="134"/>
    </font>
    <font>
      <sz val="18"/>
      <name val="Times New Roman"/>
      <charset val="134"/>
    </font>
    <font>
      <sz val="1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color rgb="FFFF0000"/>
      <name val="宋体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rgb="FFFF0000"/>
      <name val="宋体"/>
      <charset val="134"/>
    </font>
    <font>
      <b/>
      <vertAlign val="superscript"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</cellStyleXfs>
  <cellXfs count="68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11" fillId="0" borderId="1" xfId="5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  <cellStyle name="常规_道路" xfId="51"/>
    <cellStyle name="常规_Sheet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X227"/>
  <sheetViews>
    <sheetView tabSelected="1" workbookViewId="0">
      <pane xSplit="7" ySplit="5" topLeftCell="AA222" activePane="bottomRight" state="frozen"/>
      <selection/>
      <selection pane="topRight"/>
      <selection pane="bottomLeft"/>
      <selection pane="bottomRight" activeCell="E1" sqref="E1:E5"/>
    </sheetView>
  </sheetViews>
  <sheetFormatPr defaultColWidth="9" defaultRowHeight="39" customHeight="1"/>
  <cols>
    <col min="1" max="3" width="9" style="2"/>
    <col min="4" max="4" width="22.3583333333333" style="2" customWidth="1"/>
    <col min="5" max="5" width="20.4166666666667" style="2" customWidth="1"/>
    <col min="6" max="6" width="13.6083333333333" style="2" customWidth="1"/>
    <col min="7" max="7" width="12.9666666666667" style="2" customWidth="1"/>
    <col min="8" max="8" width="17.2583333333333" style="6" customWidth="1"/>
    <col min="9" max="9" width="15.4666666666667" style="6" customWidth="1"/>
    <col min="10" max="10" width="13.625" style="7" customWidth="1"/>
    <col min="11" max="11" width="12.9666666666667" style="7" customWidth="1"/>
    <col min="12" max="12" width="12.8083333333333" style="6" customWidth="1"/>
    <col min="13" max="13" width="12.875" style="2" customWidth="1"/>
    <col min="14" max="14" width="14.125" style="2" customWidth="1"/>
    <col min="15" max="15" width="13.9" style="2" customWidth="1"/>
    <col min="16" max="16" width="12.875" style="2" customWidth="1"/>
    <col min="17" max="17" width="13.125" style="8" customWidth="1"/>
    <col min="18" max="18" width="16.2583333333333" style="7" customWidth="1"/>
    <col min="19" max="19" width="14.125" style="7" customWidth="1"/>
    <col min="20" max="20" width="13.125" style="2" customWidth="1"/>
    <col min="21" max="21" width="14.125" style="7" customWidth="1"/>
    <col min="22" max="22" width="11.2583333333333" style="7" customWidth="1"/>
    <col min="23" max="23" width="11.2416666666667" style="7" customWidth="1"/>
    <col min="24" max="24" width="11.4" style="7" customWidth="1"/>
    <col min="25" max="25" width="13.7583333333333" style="6" customWidth="1"/>
    <col min="26" max="26" width="16.0833333333333" style="6" customWidth="1"/>
    <col min="27" max="27" width="16.3833333333333" style="7" customWidth="1"/>
    <col min="28" max="28" width="13.7416666666667" style="7" customWidth="1"/>
    <col min="29" max="29" width="13.625" style="8" customWidth="1"/>
    <col min="30" max="31" width="13.625" style="6" customWidth="1"/>
    <col min="32" max="32" width="11.5" style="7" customWidth="1"/>
    <col min="33" max="33" width="9" style="8" customWidth="1"/>
    <col min="34" max="34" width="9" style="2" customWidth="1"/>
    <col min="35" max="35" width="20.5333333333333" style="9" customWidth="1"/>
    <col min="36" max="36" width="10.4666666666667" style="6" customWidth="1"/>
    <col min="37" max="37" width="11.125" style="7" customWidth="1"/>
    <col min="38" max="38" width="10.4666666666667" style="6" customWidth="1"/>
    <col min="39" max="39" width="19" style="6"/>
    <col min="40" max="40" width="15.875" style="6"/>
    <col min="41" max="42" width="12.625" style="6"/>
    <col min="43" max="43" width="9.375" style="6" customWidth="1"/>
    <col min="44" max="44" width="9" style="6"/>
    <col min="45" max="45" width="11.0916666666667" style="6" customWidth="1"/>
    <col min="46" max="46" width="12.625" style="6"/>
    <col min="47" max="47" width="10.375" style="6"/>
    <col min="48" max="48" width="14.2166666666667" style="10" customWidth="1"/>
    <col min="49" max="49" width="13.125" style="6"/>
    <col min="50" max="50" width="13.625" style="6" customWidth="1"/>
    <col min="51" max="16384" width="9" style="2"/>
  </cols>
  <sheetData>
    <row r="1" s="1" customFormat="1" ht="46" customHeight="1" spans="1:50">
      <c r="A1" s="11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3" t="s">
        <v>9</v>
      </c>
      <c r="K1" s="16" t="s">
        <v>10</v>
      </c>
      <c r="L1" s="14"/>
      <c r="M1" s="15"/>
      <c r="N1" s="15"/>
      <c r="O1" s="15"/>
      <c r="P1" s="15"/>
      <c r="Q1" s="17"/>
      <c r="R1" s="16"/>
      <c r="S1" s="16"/>
      <c r="T1" s="15"/>
      <c r="U1" s="16"/>
      <c r="V1" s="16"/>
      <c r="W1" s="16"/>
      <c r="X1" s="16"/>
      <c r="Y1" s="15"/>
      <c r="Z1" s="15"/>
      <c r="AA1" s="16"/>
      <c r="AB1" s="16"/>
      <c r="AC1" s="18" t="s">
        <v>11</v>
      </c>
      <c r="AD1" s="19" t="s">
        <v>12</v>
      </c>
      <c r="AE1" s="19" t="s">
        <v>13</v>
      </c>
      <c r="AF1" s="20" t="s">
        <v>14</v>
      </c>
      <c r="AG1" s="18" t="s">
        <v>15</v>
      </c>
      <c r="AH1" s="21" t="s">
        <v>16</v>
      </c>
      <c r="AI1" s="21" t="s">
        <v>17</v>
      </c>
      <c r="AJ1" s="21" t="s">
        <v>18</v>
      </c>
      <c r="AK1" s="22" t="s">
        <v>19</v>
      </c>
      <c r="AL1" s="23" t="s">
        <v>20</v>
      </c>
      <c r="AM1" s="23" t="s">
        <v>21</v>
      </c>
      <c r="AN1" s="23" t="s">
        <v>22</v>
      </c>
      <c r="AO1" s="23" t="s">
        <v>23</v>
      </c>
      <c r="AP1" s="23" t="s">
        <v>24</v>
      </c>
      <c r="AQ1" s="23" t="s">
        <v>25</v>
      </c>
      <c r="AR1" s="23" t="s">
        <v>26</v>
      </c>
      <c r="AS1" s="23" t="s">
        <v>27</v>
      </c>
      <c r="AT1" s="23" t="s">
        <v>28</v>
      </c>
      <c r="AU1" s="23" t="s">
        <v>29</v>
      </c>
      <c r="AV1" s="23"/>
      <c r="AW1" s="23" t="s">
        <v>30</v>
      </c>
      <c r="AX1" s="24"/>
    </row>
    <row r="2" s="1" customFormat="1" ht="46" customHeight="1" spans="1:50">
      <c r="A2" s="11"/>
      <c r="B2" s="25"/>
      <c r="C2" s="13"/>
      <c r="D2" s="14"/>
      <c r="E2" s="15"/>
      <c r="F2" s="14"/>
      <c r="G2" s="14"/>
      <c r="H2" s="14"/>
      <c r="I2" s="14"/>
      <c r="J2" s="13"/>
      <c r="K2" s="13" t="s">
        <v>31</v>
      </c>
      <c r="L2" s="14" t="s">
        <v>32</v>
      </c>
      <c r="M2" s="14"/>
      <c r="N2" s="14"/>
      <c r="O2" s="14"/>
      <c r="P2" s="14"/>
      <c r="Q2" s="18"/>
      <c r="R2" s="13" t="s">
        <v>33</v>
      </c>
      <c r="S2" s="13" t="s">
        <v>34</v>
      </c>
      <c r="T2" s="14"/>
      <c r="U2" s="13" t="s">
        <v>35</v>
      </c>
      <c r="V2" s="13"/>
      <c r="W2" s="20" t="s">
        <v>36</v>
      </c>
      <c r="X2" s="20" t="s">
        <v>37</v>
      </c>
      <c r="Y2" s="19"/>
      <c r="Z2" s="19" t="s">
        <v>38</v>
      </c>
      <c r="AA2" s="20"/>
      <c r="AB2" s="20" t="s">
        <v>30</v>
      </c>
      <c r="AC2" s="18"/>
      <c r="AD2" s="19"/>
      <c r="AE2" s="19"/>
      <c r="AF2" s="20"/>
      <c r="AG2" s="18"/>
      <c r="AH2" s="21"/>
      <c r="AI2" s="21"/>
      <c r="AJ2" s="21"/>
      <c r="AK2" s="22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6"/>
    </row>
    <row r="3" s="1" customFormat="1" ht="46" customHeight="1" spans="1:50">
      <c r="A3" s="11"/>
      <c r="B3" s="25"/>
      <c r="C3" s="13"/>
      <c r="D3" s="14"/>
      <c r="E3" s="15"/>
      <c r="F3" s="14"/>
      <c r="G3" s="14"/>
      <c r="H3" s="14"/>
      <c r="I3" s="14"/>
      <c r="J3" s="13"/>
      <c r="K3" s="13"/>
      <c r="L3" s="14" t="s">
        <v>39</v>
      </c>
      <c r="M3" s="14" t="s">
        <v>40</v>
      </c>
      <c r="N3" s="14" t="s">
        <v>41</v>
      </c>
      <c r="O3" s="14" t="s">
        <v>42</v>
      </c>
      <c r="P3" s="14"/>
      <c r="Q3" s="18"/>
      <c r="R3" s="13"/>
      <c r="S3" s="13" t="s">
        <v>43</v>
      </c>
      <c r="T3" s="14" t="s">
        <v>44</v>
      </c>
      <c r="U3" s="13" t="s">
        <v>43</v>
      </c>
      <c r="V3" s="13" t="s">
        <v>44</v>
      </c>
      <c r="W3" s="20" t="s">
        <v>45</v>
      </c>
      <c r="X3" s="20" t="s">
        <v>46</v>
      </c>
      <c r="Y3" s="19" t="s">
        <v>47</v>
      </c>
      <c r="Z3" s="19"/>
      <c r="AA3" s="20"/>
      <c r="AB3" s="20" t="s">
        <v>48</v>
      </c>
      <c r="AC3" s="27"/>
      <c r="AD3" s="19"/>
      <c r="AE3" s="19"/>
      <c r="AF3" s="20"/>
      <c r="AG3" s="18"/>
      <c r="AH3" s="21"/>
      <c r="AI3" s="21"/>
      <c r="AJ3" s="21"/>
      <c r="AK3" s="22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 t="s">
        <v>49</v>
      </c>
      <c r="AW3" s="23"/>
      <c r="AX3" s="28" t="s">
        <v>50</v>
      </c>
    </row>
    <row r="4" s="1" customFormat="1" ht="46" customHeight="1" spans="1:50">
      <c r="A4" s="11"/>
      <c r="B4" s="25"/>
      <c r="C4" s="13"/>
      <c r="D4" s="14"/>
      <c r="E4" s="15"/>
      <c r="F4" s="14"/>
      <c r="G4" s="14"/>
      <c r="H4" s="14"/>
      <c r="I4" s="14"/>
      <c r="J4" s="13"/>
      <c r="K4" s="13"/>
      <c r="L4" s="14"/>
      <c r="M4" s="14"/>
      <c r="N4" s="14"/>
      <c r="O4" s="14"/>
      <c r="P4" s="14"/>
      <c r="Q4" s="18"/>
      <c r="R4" s="13"/>
      <c r="S4" s="13"/>
      <c r="T4" s="14"/>
      <c r="U4" s="13"/>
      <c r="V4" s="13"/>
      <c r="W4" s="20"/>
      <c r="X4" s="20"/>
      <c r="Y4" s="19"/>
      <c r="Z4" s="19"/>
      <c r="AA4" s="20"/>
      <c r="AB4" s="20"/>
      <c r="AC4" s="27"/>
      <c r="AD4" s="19"/>
      <c r="AE4" s="19"/>
      <c r="AF4" s="20"/>
      <c r="AG4" s="18"/>
      <c r="AH4" s="21"/>
      <c r="AI4" s="21"/>
      <c r="AJ4" s="21"/>
      <c r="AK4" s="22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 t="s">
        <v>51</v>
      </c>
      <c r="AW4" s="23"/>
      <c r="AX4" s="28"/>
    </row>
    <row r="5" s="1" customFormat="1" ht="80" customHeight="1" spans="1:50">
      <c r="A5" s="11"/>
      <c r="B5" s="25"/>
      <c r="C5" s="13"/>
      <c r="D5" s="14"/>
      <c r="E5" s="15"/>
      <c r="F5" s="14"/>
      <c r="G5" s="14"/>
      <c r="H5" s="14"/>
      <c r="I5" s="14"/>
      <c r="J5" s="13"/>
      <c r="K5" s="13"/>
      <c r="L5" s="14"/>
      <c r="M5" s="14"/>
      <c r="N5" s="14"/>
      <c r="O5" s="14" t="s">
        <v>52</v>
      </c>
      <c r="P5" s="14" t="s">
        <v>53</v>
      </c>
      <c r="Q5" s="18" t="s">
        <v>54</v>
      </c>
      <c r="R5" s="13"/>
      <c r="S5" s="13"/>
      <c r="T5" s="14"/>
      <c r="U5" s="13"/>
      <c r="V5" s="13"/>
      <c r="W5" s="20"/>
      <c r="X5" s="20"/>
      <c r="Y5" s="19"/>
      <c r="Z5" s="19" t="s">
        <v>55</v>
      </c>
      <c r="AA5" s="20" t="s">
        <v>56</v>
      </c>
      <c r="AB5" s="20"/>
      <c r="AC5" s="27"/>
      <c r="AD5" s="19"/>
      <c r="AE5" s="19"/>
      <c r="AF5" s="20"/>
      <c r="AG5" s="18"/>
      <c r="AH5" s="21"/>
      <c r="AI5" s="21"/>
      <c r="AJ5" s="21"/>
      <c r="AK5" s="22"/>
      <c r="AL5" s="23"/>
      <c r="AM5" s="23"/>
      <c r="AN5" s="23"/>
      <c r="AO5" s="23"/>
      <c r="AP5" s="23"/>
      <c r="AQ5" s="28"/>
      <c r="AR5" s="23"/>
      <c r="AS5" s="23"/>
      <c r="AT5" s="23"/>
      <c r="AU5" s="23"/>
      <c r="AV5" s="23" t="s">
        <v>57</v>
      </c>
      <c r="AW5" s="23"/>
      <c r="AX5" s="28"/>
    </row>
    <row r="6" customHeight="1" spans="1:50">
      <c r="A6" s="29"/>
      <c r="B6" s="30" t="s">
        <v>58</v>
      </c>
      <c r="C6" s="31">
        <v>1</v>
      </c>
      <c r="D6" s="32" t="s">
        <v>59</v>
      </c>
      <c r="E6" s="33" t="s">
        <v>60</v>
      </c>
      <c r="F6" s="32" t="s">
        <v>61</v>
      </c>
      <c r="G6" s="33">
        <v>32.87</v>
      </c>
      <c r="H6" s="34">
        <f t="shared" ref="H6:H67" si="0">I6/G6</f>
        <v>25.3729844843322</v>
      </c>
      <c r="I6" s="34">
        <f t="shared" ref="I6:I67" si="1">O6+T6+V6+W6+Z6+AB6+AA6</f>
        <v>834.01</v>
      </c>
      <c r="J6" s="34">
        <f t="shared" ref="J6:J67" si="2">P6+T6+V6+W6</f>
        <v>197.22</v>
      </c>
      <c r="K6" s="35">
        <f t="shared" ref="K6:K67" si="3">Q6+T6+V6+Y6</f>
        <v>0</v>
      </c>
      <c r="L6" s="36">
        <f t="shared" ref="L6:L67" si="4">AK6*3</f>
        <v>6</v>
      </c>
      <c r="M6" s="36">
        <f t="shared" ref="M6:M67" si="5">G6*AK6</f>
        <v>65.74</v>
      </c>
      <c r="N6" s="36">
        <f t="shared" ref="N6:N67" si="6">O6/G6</f>
        <v>25.3729844843322</v>
      </c>
      <c r="O6" s="33">
        <v>834.01</v>
      </c>
      <c r="P6" s="36">
        <f t="shared" ref="P6:P67" si="7">M6*3</f>
        <v>197.22</v>
      </c>
      <c r="Q6" s="37" t="s">
        <v>62</v>
      </c>
      <c r="R6" s="38">
        <f t="shared" ref="R6:R67" si="8">T6+V6+Y6+Z6</f>
        <v>0</v>
      </c>
      <c r="S6" s="31">
        <f t="shared" ref="S6:S14" si="9">T6/G6</f>
        <v>0</v>
      </c>
      <c r="T6" s="33">
        <v>0</v>
      </c>
      <c r="U6" s="31">
        <f t="shared" ref="U6:U67" si="10">V6/G6</f>
        <v>0</v>
      </c>
      <c r="V6" s="33">
        <v>0</v>
      </c>
      <c r="W6" s="33">
        <v>0</v>
      </c>
      <c r="X6" s="33">
        <v>0</v>
      </c>
      <c r="Y6" s="33">
        <f t="shared" ref="Y6:Y67" si="11">X6*2</f>
        <v>0</v>
      </c>
      <c r="Z6" s="39">
        <v>0</v>
      </c>
      <c r="AA6" s="33">
        <v>0</v>
      </c>
      <c r="AB6" s="40">
        <v>0</v>
      </c>
      <c r="AC6" s="41">
        <f t="shared" ref="AC6:AC19" si="12">AL6*1</f>
        <v>0.06574</v>
      </c>
      <c r="AD6" s="34">
        <f t="shared" ref="AD6:AD19" si="13">AL6*1</f>
        <v>0.06574</v>
      </c>
      <c r="AE6" s="34">
        <f>G6*2/1000*2</f>
        <v>0.13148</v>
      </c>
      <c r="AF6" s="31">
        <v>0</v>
      </c>
      <c r="AG6" s="33">
        <v>0</v>
      </c>
      <c r="AH6" s="42" t="s">
        <v>63</v>
      </c>
      <c r="AI6" s="36"/>
      <c r="AJ6" s="39">
        <f t="shared" ref="AJ6:AJ67" si="14">SUM(AM6:AX6)</f>
        <v>0.1265169587</v>
      </c>
      <c r="AK6" s="33">
        <v>2</v>
      </c>
      <c r="AL6" s="43">
        <f t="shared" ref="AL6:AL67" si="15">G6*AK6/1000</f>
        <v>0.06574</v>
      </c>
      <c r="AM6" s="41">
        <f t="shared" ref="AM6:AM19" si="16">R6*23.71/10000</f>
        <v>0</v>
      </c>
      <c r="AN6" s="41">
        <f t="shared" ref="AN6:AN19" si="17">R6*23.71*3.5/11*0.6/10000</f>
        <v>0</v>
      </c>
      <c r="AO6" s="41">
        <f t="shared" ref="AO6:AO67" si="18">AC6*365*11.98/10000</f>
        <v>0.0287461298</v>
      </c>
      <c r="AP6" s="41">
        <f t="shared" ref="AP6:AP67" si="19">AD6*365*18.63/10000</f>
        <v>0.0447028713</v>
      </c>
      <c r="AQ6" s="41">
        <f t="shared" ref="AQ6:AQ67" si="20">AE6*310*13.02/10000</f>
        <v>0.0530679576</v>
      </c>
      <c r="AR6" s="41">
        <v>0</v>
      </c>
      <c r="AS6" s="41">
        <f t="shared" ref="AS6:AS67" si="21">W6/1000*15.34*36/10000</f>
        <v>0</v>
      </c>
      <c r="AT6" s="41">
        <f t="shared" ref="AT6:AT67" si="22">X6*30.94/10000</f>
        <v>0</v>
      </c>
      <c r="AU6" s="44">
        <f t="shared" ref="AU6:AU67" si="23">AG6*1306.97/10000</f>
        <v>0</v>
      </c>
      <c r="AV6" s="34">
        <f t="shared" ref="AV6:AV67" si="24">(AA6*10.12+9.42*52/1000*AA6)/10000</f>
        <v>0</v>
      </c>
      <c r="AW6" s="41">
        <f t="shared" ref="AW6:AW67" si="25">AB6*0.5/10000</f>
        <v>0</v>
      </c>
      <c r="AX6" s="41">
        <f t="shared" ref="AX6:AX67" si="26">(9.42*52/1000*V6)/10000</f>
        <v>0</v>
      </c>
    </row>
    <row r="7" customHeight="1" spans="1:50">
      <c r="A7" s="29"/>
      <c r="B7" s="30" t="s">
        <v>58</v>
      </c>
      <c r="C7" s="31">
        <v>2</v>
      </c>
      <c r="D7" s="32" t="s">
        <v>64</v>
      </c>
      <c r="E7" s="32" t="s">
        <v>65</v>
      </c>
      <c r="F7" s="32" t="s">
        <v>61</v>
      </c>
      <c r="G7" s="33">
        <v>353.89</v>
      </c>
      <c r="H7" s="34">
        <f t="shared" si="0"/>
        <v>19.5421176071661</v>
      </c>
      <c r="I7" s="34">
        <f t="shared" si="1"/>
        <v>6915.76</v>
      </c>
      <c r="J7" s="34">
        <f t="shared" si="2"/>
        <v>2278.69</v>
      </c>
      <c r="K7" s="34">
        <f t="shared" si="3"/>
        <v>155.35</v>
      </c>
      <c r="L7" s="36">
        <f t="shared" si="4"/>
        <v>6</v>
      </c>
      <c r="M7" s="36">
        <f t="shared" si="5"/>
        <v>707.78</v>
      </c>
      <c r="N7" s="36">
        <f t="shared" si="6"/>
        <v>13.963604509876</v>
      </c>
      <c r="O7" s="33">
        <v>4941.58</v>
      </c>
      <c r="P7" s="36">
        <f t="shared" si="7"/>
        <v>2123.34</v>
      </c>
      <c r="Q7" s="37" t="s">
        <v>62</v>
      </c>
      <c r="R7" s="38">
        <f t="shared" si="8"/>
        <v>155.35</v>
      </c>
      <c r="S7" s="31">
        <f t="shared" si="9"/>
        <v>0</v>
      </c>
      <c r="T7" s="33">
        <v>0</v>
      </c>
      <c r="U7" s="36">
        <f t="shared" si="10"/>
        <v>0.438978213569188</v>
      </c>
      <c r="V7" s="33">
        <v>155.35</v>
      </c>
      <c r="W7" s="33">
        <v>0</v>
      </c>
      <c r="X7" s="33">
        <v>0</v>
      </c>
      <c r="Y7" s="33">
        <f t="shared" si="11"/>
        <v>0</v>
      </c>
      <c r="Z7" s="39">
        <v>0</v>
      </c>
      <c r="AA7" s="33">
        <v>0</v>
      </c>
      <c r="AB7" s="39">
        <v>1818.83</v>
      </c>
      <c r="AC7" s="41">
        <f t="shared" si="12"/>
        <v>0.70778</v>
      </c>
      <c r="AD7" s="34">
        <f t="shared" si="13"/>
        <v>0.70778</v>
      </c>
      <c r="AE7" s="34">
        <f t="shared" ref="AE7:AE11" si="27">G7*1/1000*2</f>
        <v>0.70778</v>
      </c>
      <c r="AF7" s="31">
        <v>0</v>
      </c>
      <c r="AG7" s="33">
        <v>0</v>
      </c>
      <c r="AH7" s="42" t="s">
        <v>63</v>
      </c>
      <c r="AI7" s="45"/>
      <c r="AJ7" s="39">
        <f t="shared" si="14"/>
        <v>1.61365647106364</v>
      </c>
      <c r="AK7" s="33">
        <v>2</v>
      </c>
      <c r="AL7" s="43">
        <f t="shared" si="15"/>
        <v>0.70778</v>
      </c>
      <c r="AM7" s="41">
        <f t="shared" si="16"/>
        <v>0.36833485</v>
      </c>
      <c r="AN7" s="41">
        <f t="shared" si="17"/>
        <v>0.0703184713636364</v>
      </c>
      <c r="AO7" s="41">
        <f t="shared" si="18"/>
        <v>0.3094909606</v>
      </c>
      <c r="AP7" s="41">
        <f t="shared" si="19"/>
        <v>0.4812868611</v>
      </c>
      <c r="AQ7" s="41">
        <f t="shared" si="20"/>
        <v>0.2856741636</v>
      </c>
      <c r="AR7" s="41">
        <v>0</v>
      </c>
      <c r="AS7" s="41">
        <f t="shared" si="21"/>
        <v>0</v>
      </c>
      <c r="AT7" s="41">
        <f t="shared" si="22"/>
        <v>0</v>
      </c>
      <c r="AU7" s="44">
        <f t="shared" si="23"/>
        <v>0</v>
      </c>
      <c r="AV7" s="34">
        <f t="shared" si="24"/>
        <v>0</v>
      </c>
      <c r="AW7" s="41">
        <f t="shared" si="25"/>
        <v>0.0909415</v>
      </c>
      <c r="AX7" s="41">
        <f t="shared" si="26"/>
        <v>0.0076096644</v>
      </c>
    </row>
    <row r="8" customHeight="1" spans="1:50">
      <c r="A8" s="29"/>
      <c r="B8" s="30" t="s">
        <v>58</v>
      </c>
      <c r="C8" s="31">
        <v>3</v>
      </c>
      <c r="D8" s="32" t="s">
        <v>64</v>
      </c>
      <c r="E8" s="32" t="s">
        <v>66</v>
      </c>
      <c r="F8" s="32" t="s">
        <v>61</v>
      </c>
      <c r="G8" s="33">
        <v>316.69</v>
      </c>
      <c r="H8" s="34">
        <f t="shared" si="0"/>
        <v>21.8274021914175</v>
      </c>
      <c r="I8" s="34">
        <f t="shared" si="1"/>
        <v>6912.52</v>
      </c>
      <c r="J8" s="34">
        <f t="shared" si="2"/>
        <v>2669.58</v>
      </c>
      <c r="K8" s="34">
        <f t="shared" si="3"/>
        <v>769.44</v>
      </c>
      <c r="L8" s="36">
        <f t="shared" si="4"/>
        <v>6</v>
      </c>
      <c r="M8" s="36">
        <f t="shared" si="5"/>
        <v>633.38</v>
      </c>
      <c r="N8" s="36">
        <f t="shared" si="6"/>
        <v>7.51889860747103</v>
      </c>
      <c r="O8" s="33">
        <v>2381.16</v>
      </c>
      <c r="P8" s="36">
        <f t="shared" si="7"/>
        <v>1900.14</v>
      </c>
      <c r="Q8" s="37" t="s">
        <v>62</v>
      </c>
      <c r="R8" s="38">
        <f t="shared" si="8"/>
        <v>769.44</v>
      </c>
      <c r="S8" s="31">
        <f t="shared" si="9"/>
        <v>0</v>
      </c>
      <c r="T8" s="33">
        <v>0</v>
      </c>
      <c r="U8" s="36">
        <f t="shared" si="10"/>
        <v>2.42963150083678</v>
      </c>
      <c r="V8" s="33">
        <v>769.44</v>
      </c>
      <c r="W8" s="33">
        <v>0</v>
      </c>
      <c r="X8" s="33">
        <v>0</v>
      </c>
      <c r="Y8" s="33">
        <f t="shared" si="11"/>
        <v>0</v>
      </c>
      <c r="Z8" s="39">
        <v>0</v>
      </c>
      <c r="AA8" s="33">
        <v>0</v>
      </c>
      <c r="AB8" s="39">
        <v>3761.92</v>
      </c>
      <c r="AC8" s="41">
        <f t="shared" si="12"/>
        <v>0.63338</v>
      </c>
      <c r="AD8" s="34">
        <f t="shared" si="13"/>
        <v>0.63338</v>
      </c>
      <c r="AE8" s="34">
        <f t="shared" si="27"/>
        <v>0.63338</v>
      </c>
      <c r="AF8" s="31">
        <v>0</v>
      </c>
      <c r="AG8" s="33">
        <v>0</v>
      </c>
      <c r="AH8" s="42" t="s">
        <v>63</v>
      </c>
      <c r="AI8" s="45"/>
      <c r="AJ8" s="39">
        <f t="shared" si="14"/>
        <v>3.36171014880545</v>
      </c>
      <c r="AK8" s="33">
        <v>2</v>
      </c>
      <c r="AL8" s="43">
        <f t="shared" si="15"/>
        <v>0.63338</v>
      </c>
      <c r="AM8" s="41">
        <f t="shared" si="16"/>
        <v>1.82434224</v>
      </c>
      <c r="AN8" s="41">
        <f t="shared" si="17"/>
        <v>0.348283518545455</v>
      </c>
      <c r="AO8" s="41">
        <f t="shared" si="18"/>
        <v>0.2769580726</v>
      </c>
      <c r="AP8" s="41">
        <f t="shared" si="19"/>
        <v>0.4306952331</v>
      </c>
      <c r="AQ8" s="41">
        <f t="shared" si="20"/>
        <v>0.2556448356</v>
      </c>
      <c r="AR8" s="41">
        <v>0</v>
      </c>
      <c r="AS8" s="41">
        <f t="shared" si="21"/>
        <v>0</v>
      </c>
      <c r="AT8" s="41">
        <f t="shared" si="22"/>
        <v>0</v>
      </c>
      <c r="AU8" s="44">
        <f t="shared" si="23"/>
        <v>0</v>
      </c>
      <c r="AV8" s="34">
        <f t="shared" si="24"/>
        <v>0</v>
      </c>
      <c r="AW8" s="41">
        <f t="shared" si="25"/>
        <v>0.188096</v>
      </c>
      <c r="AX8" s="41">
        <f t="shared" si="26"/>
        <v>0.03769024896</v>
      </c>
    </row>
    <row r="9" customHeight="1" spans="1:50">
      <c r="A9" s="29"/>
      <c r="B9" s="30" t="s">
        <v>58</v>
      </c>
      <c r="C9" s="31">
        <v>4</v>
      </c>
      <c r="D9" s="32" t="s">
        <v>64</v>
      </c>
      <c r="E9" s="32" t="s">
        <v>67</v>
      </c>
      <c r="F9" s="32" t="s">
        <v>61</v>
      </c>
      <c r="G9" s="33">
        <v>276.76</v>
      </c>
      <c r="H9" s="34">
        <f t="shared" si="0"/>
        <v>20.2295490677844</v>
      </c>
      <c r="I9" s="34">
        <f t="shared" si="1"/>
        <v>5598.73</v>
      </c>
      <c r="J9" s="34">
        <f t="shared" si="2"/>
        <v>1812.07</v>
      </c>
      <c r="K9" s="34">
        <f t="shared" si="3"/>
        <v>151.51</v>
      </c>
      <c r="L9" s="36">
        <f t="shared" si="4"/>
        <v>6</v>
      </c>
      <c r="M9" s="36">
        <f t="shared" si="5"/>
        <v>553.52</v>
      </c>
      <c r="N9" s="36">
        <f t="shared" si="6"/>
        <v>14.2118441971383</v>
      </c>
      <c r="O9" s="33">
        <v>3933.27</v>
      </c>
      <c r="P9" s="36">
        <f t="shared" si="7"/>
        <v>1660.56</v>
      </c>
      <c r="Q9" s="37" t="s">
        <v>62</v>
      </c>
      <c r="R9" s="38">
        <f t="shared" si="8"/>
        <v>151.51</v>
      </c>
      <c r="S9" s="31">
        <f t="shared" si="9"/>
        <v>0</v>
      </c>
      <c r="T9" s="33">
        <v>0</v>
      </c>
      <c r="U9" s="36">
        <f t="shared" si="10"/>
        <v>0.547441826853592</v>
      </c>
      <c r="V9" s="33">
        <v>151.51</v>
      </c>
      <c r="W9" s="33">
        <v>0</v>
      </c>
      <c r="X9" s="33">
        <v>0</v>
      </c>
      <c r="Y9" s="33">
        <f t="shared" si="11"/>
        <v>0</v>
      </c>
      <c r="Z9" s="39">
        <v>0</v>
      </c>
      <c r="AA9" s="33">
        <v>0</v>
      </c>
      <c r="AB9" s="39">
        <v>1513.95</v>
      </c>
      <c r="AC9" s="41">
        <f t="shared" si="12"/>
        <v>0.55352</v>
      </c>
      <c r="AD9" s="34">
        <f t="shared" si="13"/>
        <v>0.55352</v>
      </c>
      <c r="AE9" s="34">
        <f t="shared" ref="AE9:AE12" si="28">G9*2/1000*2</f>
        <v>1.10704</v>
      </c>
      <c r="AF9" s="31">
        <v>0</v>
      </c>
      <c r="AG9" s="33">
        <v>1</v>
      </c>
      <c r="AH9" s="42" t="s">
        <v>63</v>
      </c>
      <c r="AI9" s="46"/>
      <c r="AJ9" s="39">
        <f t="shared" si="14"/>
        <v>1.70687859625818</v>
      </c>
      <c r="AK9" s="33">
        <v>2</v>
      </c>
      <c r="AL9" s="43">
        <f t="shared" si="15"/>
        <v>0.55352</v>
      </c>
      <c r="AM9" s="41">
        <f t="shared" si="16"/>
        <v>0.35923021</v>
      </c>
      <c r="AN9" s="41">
        <f t="shared" si="17"/>
        <v>0.0685803128181818</v>
      </c>
      <c r="AO9" s="41">
        <f t="shared" si="18"/>
        <v>0.2420376904</v>
      </c>
      <c r="AP9" s="41">
        <f t="shared" si="19"/>
        <v>0.3763908324</v>
      </c>
      <c r="AQ9" s="41">
        <f t="shared" si="20"/>
        <v>0.4468234848</v>
      </c>
      <c r="AR9" s="41">
        <v>0</v>
      </c>
      <c r="AS9" s="41">
        <f t="shared" si="21"/>
        <v>0</v>
      </c>
      <c r="AT9" s="41">
        <f t="shared" si="22"/>
        <v>0</v>
      </c>
      <c r="AU9" s="44">
        <f t="shared" si="23"/>
        <v>0.130697</v>
      </c>
      <c r="AV9" s="34">
        <f t="shared" si="24"/>
        <v>0</v>
      </c>
      <c r="AW9" s="41">
        <f t="shared" si="25"/>
        <v>0.0756975</v>
      </c>
      <c r="AX9" s="41">
        <f t="shared" si="26"/>
        <v>0.00742156584</v>
      </c>
    </row>
    <row r="10" customHeight="1" spans="1:50">
      <c r="A10" s="29"/>
      <c r="B10" s="30" t="s">
        <v>58</v>
      </c>
      <c r="C10" s="31">
        <v>5</v>
      </c>
      <c r="D10" s="32" t="s">
        <v>64</v>
      </c>
      <c r="E10" s="32" t="s">
        <v>68</v>
      </c>
      <c r="F10" s="32" t="s">
        <v>61</v>
      </c>
      <c r="G10" s="33">
        <v>329.57</v>
      </c>
      <c r="H10" s="34">
        <f t="shared" si="0"/>
        <v>18.9046939952059</v>
      </c>
      <c r="I10" s="34">
        <f t="shared" si="1"/>
        <v>6230.42</v>
      </c>
      <c r="J10" s="34">
        <f t="shared" si="2"/>
        <v>2237.44</v>
      </c>
      <c r="K10" s="34">
        <f t="shared" si="3"/>
        <v>260.02</v>
      </c>
      <c r="L10" s="36">
        <f t="shared" si="4"/>
        <v>6</v>
      </c>
      <c r="M10" s="36">
        <f t="shared" si="5"/>
        <v>659.14</v>
      </c>
      <c r="N10" s="36">
        <f t="shared" si="6"/>
        <v>14.0896016020876</v>
      </c>
      <c r="O10" s="33">
        <v>4643.51</v>
      </c>
      <c r="P10" s="36">
        <f t="shared" si="7"/>
        <v>1977.42</v>
      </c>
      <c r="Q10" s="37" t="s">
        <v>62</v>
      </c>
      <c r="R10" s="38">
        <f t="shared" si="8"/>
        <v>260.02</v>
      </c>
      <c r="S10" s="31">
        <f t="shared" si="9"/>
        <v>0</v>
      </c>
      <c r="T10" s="33">
        <v>0</v>
      </c>
      <c r="U10" s="36">
        <f t="shared" si="10"/>
        <v>0.788967442424978</v>
      </c>
      <c r="V10" s="33">
        <v>260.02</v>
      </c>
      <c r="W10" s="33">
        <v>0</v>
      </c>
      <c r="X10" s="33">
        <v>0</v>
      </c>
      <c r="Y10" s="33">
        <f t="shared" si="11"/>
        <v>0</v>
      </c>
      <c r="Z10" s="39">
        <v>0</v>
      </c>
      <c r="AA10" s="33">
        <v>0</v>
      </c>
      <c r="AB10" s="39">
        <v>1326.89</v>
      </c>
      <c r="AC10" s="41">
        <f t="shared" si="12"/>
        <v>0.65914</v>
      </c>
      <c r="AD10" s="34">
        <f t="shared" si="13"/>
        <v>0.65914</v>
      </c>
      <c r="AE10" s="34">
        <f t="shared" si="28"/>
        <v>1.31828</v>
      </c>
      <c r="AF10" s="31">
        <v>0</v>
      </c>
      <c r="AG10" s="33">
        <v>1</v>
      </c>
      <c r="AH10" s="42" t="s">
        <v>63</v>
      </c>
      <c r="AI10" s="46"/>
      <c r="AJ10" s="39">
        <f t="shared" si="14"/>
        <v>2.21250083647091</v>
      </c>
      <c r="AK10" s="33">
        <v>2</v>
      </c>
      <c r="AL10" s="43">
        <f t="shared" si="15"/>
        <v>0.65914</v>
      </c>
      <c r="AM10" s="41">
        <f t="shared" si="16"/>
        <v>0.61650742</v>
      </c>
      <c r="AN10" s="41">
        <f t="shared" si="17"/>
        <v>0.117696871090909</v>
      </c>
      <c r="AO10" s="41">
        <f t="shared" si="18"/>
        <v>0.2882221478</v>
      </c>
      <c r="AP10" s="41">
        <f t="shared" si="19"/>
        <v>0.4482119043</v>
      </c>
      <c r="AQ10" s="41">
        <f t="shared" si="20"/>
        <v>0.5320841736</v>
      </c>
      <c r="AR10" s="41">
        <v>0</v>
      </c>
      <c r="AS10" s="41">
        <f t="shared" si="21"/>
        <v>0</v>
      </c>
      <c r="AT10" s="41">
        <f t="shared" si="22"/>
        <v>0</v>
      </c>
      <c r="AU10" s="44">
        <f t="shared" si="23"/>
        <v>0.130697</v>
      </c>
      <c r="AV10" s="34">
        <f t="shared" si="24"/>
        <v>0</v>
      </c>
      <c r="AW10" s="41">
        <f t="shared" si="25"/>
        <v>0.0663445</v>
      </c>
      <c r="AX10" s="41">
        <f t="shared" si="26"/>
        <v>0.01273681968</v>
      </c>
    </row>
    <row r="11" customHeight="1" spans="1:50">
      <c r="A11" s="29"/>
      <c r="B11" s="30" t="s">
        <v>58</v>
      </c>
      <c r="C11" s="31">
        <v>6</v>
      </c>
      <c r="D11" s="32" t="s">
        <v>69</v>
      </c>
      <c r="E11" s="32" t="s">
        <v>67</v>
      </c>
      <c r="F11" s="32" t="s">
        <v>61</v>
      </c>
      <c r="G11" s="33">
        <v>261</v>
      </c>
      <c r="H11" s="34">
        <f t="shared" si="0"/>
        <v>21.3195785440613</v>
      </c>
      <c r="I11" s="34">
        <f t="shared" si="1"/>
        <v>5564.41</v>
      </c>
      <c r="J11" s="34">
        <f t="shared" si="2"/>
        <v>2196.69</v>
      </c>
      <c r="K11" s="34">
        <f t="shared" si="3"/>
        <v>630.69</v>
      </c>
      <c r="L11" s="36">
        <f t="shared" si="4"/>
        <v>6</v>
      </c>
      <c r="M11" s="36">
        <f t="shared" si="5"/>
        <v>522</v>
      </c>
      <c r="N11" s="36">
        <f t="shared" si="6"/>
        <v>13.9887739463602</v>
      </c>
      <c r="O11" s="33">
        <v>3651.07</v>
      </c>
      <c r="P11" s="36">
        <f t="shared" si="7"/>
        <v>1566</v>
      </c>
      <c r="Q11" s="37" t="s">
        <v>62</v>
      </c>
      <c r="R11" s="38">
        <f t="shared" si="8"/>
        <v>630.69</v>
      </c>
      <c r="S11" s="31">
        <f t="shared" si="9"/>
        <v>0</v>
      </c>
      <c r="T11" s="33">
        <v>0</v>
      </c>
      <c r="U11" s="36">
        <f t="shared" si="10"/>
        <v>2.4164367816092</v>
      </c>
      <c r="V11" s="33">
        <v>630.69</v>
      </c>
      <c r="W11" s="33">
        <v>0</v>
      </c>
      <c r="X11" s="33">
        <v>0</v>
      </c>
      <c r="Y11" s="33">
        <f t="shared" si="11"/>
        <v>0</v>
      </c>
      <c r="Z11" s="39">
        <v>0</v>
      </c>
      <c r="AA11" s="33">
        <v>0</v>
      </c>
      <c r="AB11" s="39">
        <v>1282.65</v>
      </c>
      <c r="AC11" s="41">
        <f t="shared" si="12"/>
        <v>0.522</v>
      </c>
      <c r="AD11" s="34">
        <f t="shared" si="13"/>
        <v>0.522</v>
      </c>
      <c r="AE11" s="34">
        <f t="shared" si="27"/>
        <v>0.522</v>
      </c>
      <c r="AF11" s="31">
        <v>0</v>
      </c>
      <c r="AG11" s="33">
        <v>0</v>
      </c>
      <c r="AH11" s="42" t="s">
        <v>63</v>
      </c>
      <c r="AI11" s="45"/>
      <c r="AJ11" s="39">
        <f t="shared" si="14"/>
        <v>2.66977314068727</v>
      </c>
      <c r="AK11" s="33">
        <v>2</v>
      </c>
      <c r="AL11" s="43">
        <f t="shared" si="15"/>
        <v>0.522</v>
      </c>
      <c r="AM11" s="41">
        <f t="shared" si="16"/>
        <v>1.49536599</v>
      </c>
      <c r="AN11" s="41">
        <f t="shared" si="17"/>
        <v>0.285478961727273</v>
      </c>
      <c r="AO11" s="41">
        <f t="shared" si="18"/>
        <v>0.22825494</v>
      </c>
      <c r="AP11" s="41">
        <f t="shared" si="19"/>
        <v>0.35495739</v>
      </c>
      <c r="AQ11" s="41">
        <f t="shared" si="20"/>
        <v>0.21068964</v>
      </c>
      <c r="AR11" s="41">
        <v>0</v>
      </c>
      <c r="AS11" s="41">
        <f t="shared" si="21"/>
        <v>0</v>
      </c>
      <c r="AT11" s="41">
        <f t="shared" si="22"/>
        <v>0</v>
      </c>
      <c r="AU11" s="44">
        <f t="shared" si="23"/>
        <v>0</v>
      </c>
      <c r="AV11" s="34">
        <f t="shared" si="24"/>
        <v>0</v>
      </c>
      <c r="AW11" s="41">
        <f t="shared" si="25"/>
        <v>0.0641325</v>
      </c>
      <c r="AX11" s="41">
        <f t="shared" si="26"/>
        <v>0.03089371896</v>
      </c>
    </row>
    <row r="12" customHeight="1" spans="1:50">
      <c r="A12" s="29"/>
      <c r="B12" s="30" t="s">
        <v>58</v>
      </c>
      <c r="C12" s="31">
        <v>7</v>
      </c>
      <c r="D12" s="32" t="s">
        <v>69</v>
      </c>
      <c r="E12" s="32" t="s">
        <v>70</v>
      </c>
      <c r="F12" s="32" t="s">
        <v>61</v>
      </c>
      <c r="G12" s="33">
        <v>687.74</v>
      </c>
      <c r="H12" s="34">
        <f t="shared" si="0"/>
        <v>18.2302614360078</v>
      </c>
      <c r="I12" s="34">
        <f t="shared" si="1"/>
        <v>12537.68</v>
      </c>
      <c r="J12" s="34">
        <f t="shared" si="2"/>
        <v>4704.7</v>
      </c>
      <c r="K12" s="34">
        <f t="shared" si="3"/>
        <v>578.26</v>
      </c>
      <c r="L12" s="36">
        <f t="shared" si="4"/>
        <v>6</v>
      </c>
      <c r="M12" s="36">
        <f t="shared" si="5"/>
        <v>1375.48</v>
      </c>
      <c r="N12" s="36">
        <f t="shared" si="6"/>
        <v>14.0465437519993</v>
      </c>
      <c r="O12" s="33">
        <v>9660.37</v>
      </c>
      <c r="P12" s="36">
        <f t="shared" si="7"/>
        <v>4126.44</v>
      </c>
      <c r="Q12" s="37" t="s">
        <v>62</v>
      </c>
      <c r="R12" s="38">
        <f t="shared" si="8"/>
        <v>578.26</v>
      </c>
      <c r="S12" s="31">
        <f t="shared" si="9"/>
        <v>0</v>
      </c>
      <c r="T12" s="33">
        <v>0</v>
      </c>
      <c r="U12" s="36">
        <f t="shared" si="10"/>
        <v>0.840811934742781</v>
      </c>
      <c r="V12" s="33">
        <v>578.26</v>
      </c>
      <c r="W12" s="33">
        <v>0</v>
      </c>
      <c r="X12" s="33">
        <v>0</v>
      </c>
      <c r="Y12" s="33">
        <f t="shared" si="11"/>
        <v>0</v>
      </c>
      <c r="Z12" s="39">
        <v>0</v>
      </c>
      <c r="AA12" s="33">
        <v>0</v>
      </c>
      <c r="AB12" s="39">
        <v>2299.05</v>
      </c>
      <c r="AC12" s="41">
        <f t="shared" si="12"/>
        <v>1.37548</v>
      </c>
      <c r="AD12" s="34">
        <f t="shared" si="13"/>
        <v>1.37548</v>
      </c>
      <c r="AE12" s="34">
        <f t="shared" si="28"/>
        <v>2.75096</v>
      </c>
      <c r="AF12" s="31">
        <v>0</v>
      </c>
      <c r="AG12" s="33">
        <v>0</v>
      </c>
      <c r="AH12" s="42" t="s">
        <v>63</v>
      </c>
      <c r="AI12" s="45"/>
      <c r="AJ12" s="39">
        <f t="shared" si="14"/>
        <v>4.42319734578545</v>
      </c>
      <c r="AK12" s="33">
        <v>2</v>
      </c>
      <c r="AL12" s="43">
        <f t="shared" si="15"/>
        <v>1.37548</v>
      </c>
      <c r="AM12" s="41">
        <f t="shared" si="16"/>
        <v>1.37105446</v>
      </c>
      <c r="AN12" s="41">
        <f t="shared" si="17"/>
        <v>0.261746760545455</v>
      </c>
      <c r="AO12" s="41">
        <f t="shared" si="18"/>
        <v>0.6014561396</v>
      </c>
      <c r="AP12" s="41">
        <f t="shared" si="19"/>
        <v>0.9353195226</v>
      </c>
      <c r="AQ12" s="41">
        <f t="shared" si="20"/>
        <v>1.1103424752</v>
      </c>
      <c r="AR12" s="41">
        <v>0</v>
      </c>
      <c r="AS12" s="41">
        <f t="shared" si="21"/>
        <v>0</v>
      </c>
      <c r="AT12" s="41">
        <f t="shared" si="22"/>
        <v>0</v>
      </c>
      <c r="AU12" s="44">
        <f t="shared" si="23"/>
        <v>0</v>
      </c>
      <c r="AV12" s="34">
        <f t="shared" si="24"/>
        <v>0</v>
      </c>
      <c r="AW12" s="41">
        <f t="shared" si="25"/>
        <v>0.1149525</v>
      </c>
      <c r="AX12" s="41">
        <f t="shared" si="26"/>
        <v>0.02832548784</v>
      </c>
    </row>
    <row r="13" customHeight="1" spans="1:50">
      <c r="A13" s="29"/>
      <c r="B13" s="30" t="s">
        <v>58</v>
      </c>
      <c r="C13" s="31">
        <v>8</v>
      </c>
      <c r="D13" s="32" t="s">
        <v>69</v>
      </c>
      <c r="E13" s="32" t="s">
        <v>66</v>
      </c>
      <c r="F13" s="32" t="s">
        <v>61</v>
      </c>
      <c r="G13" s="33">
        <v>326.03</v>
      </c>
      <c r="H13" s="34">
        <f t="shared" si="0"/>
        <v>21.1327485200748</v>
      </c>
      <c r="I13" s="34">
        <f t="shared" si="1"/>
        <v>6889.91</v>
      </c>
      <c r="J13" s="34">
        <f t="shared" si="2"/>
        <v>2819.27</v>
      </c>
      <c r="K13" s="34">
        <f t="shared" si="3"/>
        <v>863.09</v>
      </c>
      <c r="L13" s="36">
        <f t="shared" si="4"/>
        <v>6</v>
      </c>
      <c r="M13" s="36">
        <f t="shared" si="5"/>
        <v>652.06</v>
      </c>
      <c r="N13" s="36">
        <f t="shared" si="6"/>
        <v>7.66414133668681</v>
      </c>
      <c r="O13" s="33">
        <v>2498.74</v>
      </c>
      <c r="P13" s="36">
        <f t="shared" si="7"/>
        <v>1956.18</v>
      </c>
      <c r="Q13" s="37" t="s">
        <v>62</v>
      </c>
      <c r="R13" s="38">
        <f t="shared" si="8"/>
        <v>863.09</v>
      </c>
      <c r="S13" s="31">
        <f t="shared" si="9"/>
        <v>0</v>
      </c>
      <c r="T13" s="33">
        <v>0</v>
      </c>
      <c r="U13" s="36">
        <f t="shared" si="10"/>
        <v>2.64727172346103</v>
      </c>
      <c r="V13" s="33">
        <v>863.09</v>
      </c>
      <c r="W13" s="33">
        <v>0</v>
      </c>
      <c r="X13" s="33">
        <v>0</v>
      </c>
      <c r="Y13" s="33">
        <f t="shared" si="11"/>
        <v>0</v>
      </c>
      <c r="Z13" s="39">
        <v>0</v>
      </c>
      <c r="AA13" s="33">
        <v>0</v>
      </c>
      <c r="AB13" s="39">
        <v>3528.08</v>
      </c>
      <c r="AC13" s="41">
        <f t="shared" si="12"/>
        <v>0.65206</v>
      </c>
      <c r="AD13" s="34">
        <f t="shared" si="13"/>
        <v>0.65206</v>
      </c>
      <c r="AE13" s="34">
        <f>G13*1/1000*2</f>
        <v>0.65206</v>
      </c>
      <c r="AF13" s="31">
        <v>0</v>
      </c>
      <c r="AG13" s="33">
        <v>0</v>
      </c>
      <c r="AH13" s="42" t="s">
        <v>63</v>
      </c>
      <c r="AI13" s="45"/>
      <c r="AJ13" s="39">
        <f t="shared" si="14"/>
        <v>3.64745002902364</v>
      </c>
      <c r="AK13" s="33">
        <v>2</v>
      </c>
      <c r="AL13" s="43">
        <f t="shared" si="15"/>
        <v>0.65206</v>
      </c>
      <c r="AM13" s="41">
        <f t="shared" si="16"/>
        <v>2.04638639</v>
      </c>
      <c r="AN13" s="41">
        <f t="shared" si="17"/>
        <v>0.390673765363636</v>
      </c>
      <c r="AO13" s="41">
        <f t="shared" si="18"/>
        <v>0.2851262762</v>
      </c>
      <c r="AP13" s="41">
        <f t="shared" si="19"/>
        <v>0.4433975397</v>
      </c>
      <c r="AQ13" s="41">
        <f t="shared" si="20"/>
        <v>0.2631844572</v>
      </c>
      <c r="AR13" s="41">
        <v>0</v>
      </c>
      <c r="AS13" s="41">
        <f t="shared" si="21"/>
        <v>0</v>
      </c>
      <c r="AT13" s="41">
        <f t="shared" si="22"/>
        <v>0</v>
      </c>
      <c r="AU13" s="44">
        <f t="shared" si="23"/>
        <v>0</v>
      </c>
      <c r="AV13" s="34">
        <f t="shared" si="24"/>
        <v>0</v>
      </c>
      <c r="AW13" s="41">
        <f t="shared" si="25"/>
        <v>0.176404</v>
      </c>
      <c r="AX13" s="41">
        <f t="shared" si="26"/>
        <v>0.04227760056</v>
      </c>
    </row>
    <row r="14" customHeight="1" spans="1:50">
      <c r="A14" s="29"/>
      <c r="B14" s="30" t="s">
        <v>58</v>
      </c>
      <c r="C14" s="31">
        <v>9</v>
      </c>
      <c r="D14" s="32" t="s">
        <v>71</v>
      </c>
      <c r="E14" s="32" t="s">
        <v>72</v>
      </c>
      <c r="F14" s="32" t="s">
        <v>61</v>
      </c>
      <c r="G14" s="33">
        <v>821.2</v>
      </c>
      <c r="H14" s="34">
        <f t="shared" si="0"/>
        <v>57.7724549439844</v>
      </c>
      <c r="I14" s="34">
        <f t="shared" si="1"/>
        <v>47442.74</v>
      </c>
      <c r="J14" s="34">
        <f t="shared" si="2"/>
        <v>20906.8</v>
      </c>
      <c r="K14" s="34">
        <f t="shared" si="3"/>
        <v>12281.04</v>
      </c>
      <c r="L14" s="36">
        <f t="shared" si="4"/>
        <v>12</v>
      </c>
      <c r="M14" s="36">
        <f t="shared" si="5"/>
        <v>3284.8</v>
      </c>
      <c r="N14" s="36">
        <f t="shared" si="6"/>
        <v>23.7822211397954</v>
      </c>
      <c r="O14" s="33">
        <v>19529.96</v>
      </c>
      <c r="P14" s="36">
        <f t="shared" si="7"/>
        <v>9854.4</v>
      </c>
      <c r="Q14" s="37" t="s">
        <v>62</v>
      </c>
      <c r="R14" s="38">
        <f t="shared" si="8"/>
        <v>12281.04</v>
      </c>
      <c r="S14" s="36">
        <f t="shared" si="9"/>
        <v>5.92294203604481</v>
      </c>
      <c r="T14" s="33">
        <v>4863.92</v>
      </c>
      <c r="U14" s="36">
        <f t="shared" si="10"/>
        <v>7.53589868485144</v>
      </c>
      <c r="V14" s="33">
        <v>6188.48</v>
      </c>
      <c r="W14" s="33">
        <v>0</v>
      </c>
      <c r="X14" s="33">
        <v>614.32</v>
      </c>
      <c r="Y14" s="44">
        <f t="shared" si="11"/>
        <v>1228.64</v>
      </c>
      <c r="Z14" s="39">
        <v>0</v>
      </c>
      <c r="AA14" s="33">
        <v>0</v>
      </c>
      <c r="AB14" s="39">
        <v>16860.38</v>
      </c>
      <c r="AC14" s="41">
        <f t="shared" si="12"/>
        <v>3.2848</v>
      </c>
      <c r="AD14" s="34">
        <f t="shared" si="13"/>
        <v>3.2848</v>
      </c>
      <c r="AE14" s="34">
        <f t="shared" ref="AE14:AE19" si="29">G14*2/1000*2</f>
        <v>3.2848</v>
      </c>
      <c r="AF14" s="31">
        <v>0</v>
      </c>
      <c r="AG14" s="33">
        <v>9</v>
      </c>
      <c r="AH14" s="42" t="s">
        <v>63</v>
      </c>
      <c r="AI14" s="46"/>
      <c r="AJ14" s="39">
        <f t="shared" si="14"/>
        <v>43.8962404054109</v>
      </c>
      <c r="AK14" s="33">
        <v>4</v>
      </c>
      <c r="AL14" s="43">
        <f t="shared" si="15"/>
        <v>3.2848</v>
      </c>
      <c r="AM14" s="41">
        <f t="shared" si="16"/>
        <v>29.11834584</v>
      </c>
      <c r="AN14" s="41">
        <f t="shared" si="17"/>
        <v>5.55895693309091</v>
      </c>
      <c r="AO14" s="41">
        <f t="shared" si="18"/>
        <v>1.436344496</v>
      </c>
      <c r="AP14" s="41">
        <f t="shared" si="19"/>
        <v>2.233647576</v>
      </c>
      <c r="AQ14" s="41">
        <f t="shared" si="20"/>
        <v>1.325810976</v>
      </c>
      <c r="AR14" s="41">
        <v>0</v>
      </c>
      <c r="AS14" s="41">
        <f t="shared" si="21"/>
        <v>0</v>
      </c>
      <c r="AT14" s="41">
        <f t="shared" si="22"/>
        <v>1.90070608</v>
      </c>
      <c r="AU14" s="44">
        <f t="shared" si="23"/>
        <v>1.176273</v>
      </c>
      <c r="AV14" s="34">
        <f t="shared" si="24"/>
        <v>0</v>
      </c>
      <c r="AW14" s="41">
        <f t="shared" si="25"/>
        <v>0.843019</v>
      </c>
      <c r="AX14" s="41">
        <f t="shared" si="26"/>
        <v>0.30313650432</v>
      </c>
    </row>
    <row r="15" customHeight="1" spans="1:50">
      <c r="A15" s="29"/>
      <c r="B15" s="30" t="s">
        <v>58</v>
      </c>
      <c r="C15" s="31">
        <v>10</v>
      </c>
      <c r="D15" s="32" t="s">
        <v>71</v>
      </c>
      <c r="E15" s="32" t="s">
        <v>73</v>
      </c>
      <c r="F15" s="32" t="s">
        <v>61</v>
      </c>
      <c r="G15" s="33">
        <v>841.01</v>
      </c>
      <c r="H15" s="34">
        <f t="shared" si="0"/>
        <v>70.3925637031664</v>
      </c>
      <c r="I15" s="34">
        <f t="shared" si="1"/>
        <v>59200.85</v>
      </c>
      <c r="J15" s="34">
        <f t="shared" si="2"/>
        <v>15197.93</v>
      </c>
      <c r="K15" s="34">
        <f t="shared" si="3"/>
        <v>6638.51</v>
      </c>
      <c r="L15" s="36">
        <f t="shared" si="4"/>
        <v>12</v>
      </c>
      <c r="M15" s="36">
        <f t="shared" si="5"/>
        <v>3364.04</v>
      </c>
      <c r="N15" s="36">
        <f t="shared" si="6"/>
        <v>22.8485154754402</v>
      </c>
      <c r="O15" s="33">
        <v>19215.83</v>
      </c>
      <c r="P15" s="36">
        <f t="shared" si="7"/>
        <v>10092.12</v>
      </c>
      <c r="Q15" s="37" t="s">
        <v>62</v>
      </c>
      <c r="R15" s="38">
        <f t="shared" si="8"/>
        <v>6638.51</v>
      </c>
      <c r="S15" s="31">
        <v>12</v>
      </c>
      <c r="T15" s="33">
        <f>G15*2</f>
        <v>1682.02</v>
      </c>
      <c r="U15" s="36">
        <f t="shared" si="10"/>
        <v>4.07104552859062</v>
      </c>
      <c r="V15" s="33">
        <v>3423.79</v>
      </c>
      <c r="W15" s="33">
        <v>0</v>
      </c>
      <c r="X15" s="33">
        <v>766.35</v>
      </c>
      <c r="Y15" s="44">
        <f t="shared" si="11"/>
        <v>1532.7</v>
      </c>
      <c r="Z15" s="39">
        <v>0</v>
      </c>
      <c r="AA15" s="33">
        <v>0</v>
      </c>
      <c r="AB15" s="39">
        <v>34879.21</v>
      </c>
      <c r="AC15" s="41">
        <f t="shared" si="12"/>
        <v>3.36404</v>
      </c>
      <c r="AD15" s="34">
        <f t="shared" si="13"/>
        <v>3.36404</v>
      </c>
      <c r="AE15" s="34">
        <f t="shared" si="29"/>
        <v>3.36404</v>
      </c>
      <c r="AF15" s="41">
        <f>G15*4*2/1000</f>
        <v>6.72808</v>
      </c>
      <c r="AG15" s="33">
        <v>5</v>
      </c>
      <c r="AH15" s="42" t="s">
        <v>63</v>
      </c>
      <c r="AI15" s="30" t="s">
        <v>74</v>
      </c>
      <c r="AJ15" s="39">
        <f t="shared" si="14"/>
        <v>31.1106756376145</v>
      </c>
      <c r="AK15" s="33">
        <v>4</v>
      </c>
      <c r="AL15" s="43">
        <f t="shared" si="15"/>
        <v>3.36404</v>
      </c>
      <c r="AM15" s="41">
        <f t="shared" si="16"/>
        <v>15.73990721</v>
      </c>
      <c r="AN15" s="41">
        <f t="shared" si="17"/>
        <v>3.00489137645455</v>
      </c>
      <c r="AO15" s="41">
        <f t="shared" si="18"/>
        <v>1.4709937708</v>
      </c>
      <c r="AP15" s="41">
        <f t="shared" si="19"/>
        <v>2.2875303798</v>
      </c>
      <c r="AQ15" s="41">
        <f t="shared" si="20"/>
        <v>1.3577938248</v>
      </c>
      <c r="AR15" s="41">
        <f>AF15*9.42*365/10000</f>
        <v>2.3133157464</v>
      </c>
      <c r="AS15" s="41">
        <f t="shared" si="21"/>
        <v>0</v>
      </c>
      <c r="AT15" s="41">
        <f t="shared" si="22"/>
        <v>2.3710869</v>
      </c>
      <c r="AU15" s="44">
        <f t="shared" si="23"/>
        <v>0.653485</v>
      </c>
      <c r="AV15" s="34">
        <f t="shared" si="24"/>
        <v>0</v>
      </c>
      <c r="AW15" s="41">
        <f t="shared" si="25"/>
        <v>1.7439605</v>
      </c>
      <c r="AX15" s="41">
        <f t="shared" si="26"/>
        <v>0.16771092936</v>
      </c>
    </row>
    <row r="16" customHeight="1" spans="1:50">
      <c r="A16" s="29"/>
      <c r="B16" s="30" t="s">
        <v>58</v>
      </c>
      <c r="C16" s="31">
        <v>11</v>
      </c>
      <c r="D16" s="32" t="s">
        <v>71</v>
      </c>
      <c r="E16" s="32" t="s">
        <v>75</v>
      </c>
      <c r="F16" s="32" t="s">
        <v>61</v>
      </c>
      <c r="G16" s="33">
        <v>148.38</v>
      </c>
      <c r="H16" s="34">
        <f t="shared" si="0"/>
        <v>59.4632025879499</v>
      </c>
      <c r="I16" s="34">
        <f t="shared" si="1"/>
        <v>8823.15</v>
      </c>
      <c r="J16" s="34">
        <f t="shared" si="2"/>
        <v>2452.89</v>
      </c>
      <c r="K16" s="34">
        <f t="shared" si="3"/>
        <v>960.37</v>
      </c>
      <c r="L16" s="36">
        <f t="shared" si="4"/>
        <v>12</v>
      </c>
      <c r="M16" s="36">
        <f t="shared" si="5"/>
        <v>593.52</v>
      </c>
      <c r="N16" s="36">
        <f t="shared" si="6"/>
        <v>23.3964146111336</v>
      </c>
      <c r="O16" s="33">
        <v>3471.56</v>
      </c>
      <c r="P16" s="36">
        <f t="shared" si="7"/>
        <v>1780.56</v>
      </c>
      <c r="Q16" s="37" t="s">
        <v>62</v>
      </c>
      <c r="R16" s="38">
        <f t="shared" si="8"/>
        <v>960.37</v>
      </c>
      <c r="S16" s="31">
        <v>12</v>
      </c>
      <c r="T16" s="33">
        <f>G16*2</f>
        <v>296.76</v>
      </c>
      <c r="U16" s="36">
        <f t="shared" si="10"/>
        <v>2.53113627173474</v>
      </c>
      <c r="V16" s="33">
        <v>375.57</v>
      </c>
      <c r="W16" s="33">
        <v>0</v>
      </c>
      <c r="X16" s="33">
        <v>144.02</v>
      </c>
      <c r="Y16" s="44">
        <f t="shared" si="11"/>
        <v>288.04</v>
      </c>
      <c r="Z16" s="39">
        <v>0</v>
      </c>
      <c r="AA16" s="33">
        <v>0</v>
      </c>
      <c r="AB16" s="39">
        <v>4679.26</v>
      </c>
      <c r="AC16" s="41">
        <f t="shared" si="12"/>
        <v>0.59352</v>
      </c>
      <c r="AD16" s="34">
        <f t="shared" si="13"/>
        <v>0.59352</v>
      </c>
      <c r="AE16" s="34">
        <f t="shared" si="29"/>
        <v>0.59352</v>
      </c>
      <c r="AF16" s="41">
        <f>G16*4*2/1000</f>
        <v>1.18704</v>
      </c>
      <c r="AG16" s="33">
        <v>2</v>
      </c>
      <c r="AH16" s="42" t="s">
        <v>63</v>
      </c>
      <c r="AI16" s="30" t="s">
        <v>74</v>
      </c>
      <c r="AJ16" s="39">
        <f t="shared" si="14"/>
        <v>4.98191181446182</v>
      </c>
      <c r="AK16" s="33">
        <v>4</v>
      </c>
      <c r="AL16" s="43">
        <f t="shared" si="15"/>
        <v>0.59352</v>
      </c>
      <c r="AM16" s="41">
        <f t="shared" si="16"/>
        <v>2.27703727</v>
      </c>
      <c r="AN16" s="41">
        <f t="shared" si="17"/>
        <v>0.434707115181818</v>
      </c>
      <c r="AO16" s="41">
        <f t="shared" si="18"/>
        <v>0.2595284904</v>
      </c>
      <c r="AP16" s="41">
        <f t="shared" si="19"/>
        <v>0.4035906324</v>
      </c>
      <c r="AQ16" s="41">
        <f t="shared" si="20"/>
        <v>0.2395565424</v>
      </c>
      <c r="AR16" s="41">
        <f>AF16*9.42*365/10000</f>
        <v>0.4081399632</v>
      </c>
      <c r="AS16" s="41">
        <f t="shared" si="21"/>
        <v>0</v>
      </c>
      <c r="AT16" s="41">
        <f t="shared" si="22"/>
        <v>0.44559788</v>
      </c>
      <c r="AU16" s="44">
        <f t="shared" si="23"/>
        <v>0.261394</v>
      </c>
      <c r="AV16" s="34">
        <f t="shared" si="24"/>
        <v>0</v>
      </c>
      <c r="AW16" s="41">
        <f t="shared" si="25"/>
        <v>0.233963</v>
      </c>
      <c r="AX16" s="41">
        <f t="shared" si="26"/>
        <v>0.01839692088</v>
      </c>
    </row>
    <row r="17" customHeight="1" spans="1:50">
      <c r="A17" s="29"/>
      <c r="B17" s="30" t="s">
        <v>58</v>
      </c>
      <c r="C17" s="31">
        <v>12</v>
      </c>
      <c r="D17" s="32" t="s">
        <v>76</v>
      </c>
      <c r="E17" s="33" t="s">
        <v>60</v>
      </c>
      <c r="F17" s="32" t="s">
        <v>61</v>
      </c>
      <c r="G17" s="33">
        <v>37.51</v>
      </c>
      <c r="H17" s="34">
        <f t="shared" si="0"/>
        <v>38.3471074380165</v>
      </c>
      <c r="I17" s="34">
        <f t="shared" si="1"/>
        <v>1438.4</v>
      </c>
      <c r="J17" s="34">
        <f t="shared" si="2"/>
        <v>225.06</v>
      </c>
      <c r="K17" s="35">
        <f t="shared" si="3"/>
        <v>0</v>
      </c>
      <c r="L17" s="36">
        <f t="shared" si="4"/>
        <v>6</v>
      </c>
      <c r="M17" s="36">
        <f t="shared" si="5"/>
        <v>75.02</v>
      </c>
      <c r="N17" s="36">
        <f t="shared" si="6"/>
        <v>38.3471074380165</v>
      </c>
      <c r="O17" s="33">
        <v>1438.4</v>
      </c>
      <c r="P17" s="36">
        <f t="shared" si="7"/>
        <v>225.06</v>
      </c>
      <c r="Q17" s="37" t="s">
        <v>62</v>
      </c>
      <c r="R17" s="38">
        <f t="shared" si="8"/>
        <v>0</v>
      </c>
      <c r="S17" s="31">
        <f t="shared" ref="S17:S25" si="30">T17/G17</f>
        <v>0</v>
      </c>
      <c r="T17" s="33">
        <v>0</v>
      </c>
      <c r="U17" s="31">
        <f t="shared" si="10"/>
        <v>0</v>
      </c>
      <c r="V17" s="33">
        <v>0</v>
      </c>
      <c r="W17" s="33">
        <v>0</v>
      </c>
      <c r="X17" s="33">
        <v>0</v>
      </c>
      <c r="Y17" s="33">
        <f t="shared" si="11"/>
        <v>0</v>
      </c>
      <c r="Z17" s="39">
        <v>0</v>
      </c>
      <c r="AA17" s="33">
        <v>0</v>
      </c>
      <c r="AB17" s="40">
        <v>0</v>
      </c>
      <c r="AC17" s="41">
        <f t="shared" si="12"/>
        <v>0.07502</v>
      </c>
      <c r="AD17" s="34">
        <f t="shared" si="13"/>
        <v>0.07502</v>
      </c>
      <c r="AE17" s="34">
        <f t="shared" si="29"/>
        <v>0.15004</v>
      </c>
      <c r="AF17" s="31">
        <v>0</v>
      </c>
      <c r="AG17" s="33">
        <v>0</v>
      </c>
      <c r="AH17" s="42" t="s">
        <v>63</v>
      </c>
      <c r="AI17" s="36"/>
      <c r="AJ17" s="39">
        <f t="shared" si="14"/>
        <v>0.1443763651</v>
      </c>
      <c r="AK17" s="33">
        <v>2</v>
      </c>
      <c r="AL17" s="43">
        <f t="shared" si="15"/>
        <v>0.07502</v>
      </c>
      <c r="AM17" s="41">
        <f t="shared" si="16"/>
        <v>0</v>
      </c>
      <c r="AN17" s="41">
        <f t="shared" si="17"/>
        <v>0</v>
      </c>
      <c r="AO17" s="41">
        <f t="shared" si="18"/>
        <v>0.0328039954</v>
      </c>
      <c r="AP17" s="41">
        <f t="shared" si="19"/>
        <v>0.0510132249</v>
      </c>
      <c r="AQ17" s="41">
        <f t="shared" si="20"/>
        <v>0.0605591448</v>
      </c>
      <c r="AR17" s="41">
        <v>0</v>
      </c>
      <c r="AS17" s="41">
        <f t="shared" si="21"/>
        <v>0</v>
      </c>
      <c r="AT17" s="41">
        <f t="shared" si="22"/>
        <v>0</v>
      </c>
      <c r="AU17" s="44">
        <f t="shared" si="23"/>
        <v>0</v>
      </c>
      <c r="AV17" s="34">
        <f t="shared" si="24"/>
        <v>0</v>
      </c>
      <c r="AW17" s="41">
        <f t="shared" si="25"/>
        <v>0</v>
      </c>
      <c r="AX17" s="41">
        <f t="shared" si="26"/>
        <v>0</v>
      </c>
    </row>
    <row r="18" customHeight="1" spans="1:50">
      <c r="A18" s="29"/>
      <c r="B18" s="30" t="s">
        <v>58</v>
      </c>
      <c r="C18" s="31">
        <v>13</v>
      </c>
      <c r="D18" s="32" t="s">
        <v>77</v>
      </c>
      <c r="E18" s="33" t="s">
        <v>60</v>
      </c>
      <c r="F18" s="32" t="s">
        <v>61</v>
      </c>
      <c r="G18" s="33">
        <v>40.24</v>
      </c>
      <c r="H18" s="34">
        <f t="shared" si="0"/>
        <v>38.375</v>
      </c>
      <c r="I18" s="34">
        <f t="shared" si="1"/>
        <v>1544.21</v>
      </c>
      <c r="J18" s="34">
        <f t="shared" si="2"/>
        <v>241.44</v>
      </c>
      <c r="K18" s="35">
        <f t="shared" si="3"/>
        <v>0</v>
      </c>
      <c r="L18" s="36">
        <f t="shared" si="4"/>
        <v>6</v>
      </c>
      <c r="M18" s="36">
        <f t="shared" si="5"/>
        <v>80.48</v>
      </c>
      <c r="N18" s="36">
        <f t="shared" si="6"/>
        <v>38.375</v>
      </c>
      <c r="O18" s="33">
        <v>1544.21</v>
      </c>
      <c r="P18" s="36">
        <f t="shared" si="7"/>
        <v>241.44</v>
      </c>
      <c r="Q18" s="37" t="s">
        <v>62</v>
      </c>
      <c r="R18" s="38">
        <f t="shared" si="8"/>
        <v>0</v>
      </c>
      <c r="S18" s="31">
        <f t="shared" si="30"/>
        <v>0</v>
      </c>
      <c r="T18" s="33">
        <v>0</v>
      </c>
      <c r="U18" s="31">
        <f t="shared" si="10"/>
        <v>0</v>
      </c>
      <c r="V18" s="33">
        <v>0</v>
      </c>
      <c r="W18" s="33">
        <v>0</v>
      </c>
      <c r="X18" s="33">
        <v>0</v>
      </c>
      <c r="Y18" s="33">
        <f t="shared" si="11"/>
        <v>0</v>
      </c>
      <c r="Z18" s="39">
        <v>0</v>
      </c>
      <c r="AA18" s="33">
        <v>0</v>
      </c>
      <c r="AB18" s="40">
        <v>0</v>
      </c>
      <c r="AC18" s="41">
        <f t="shared" si="12"/>
        <v>0.08048</v>
      </c>
      <c r="AD18" s="34">
        <f t="shared" si="13"/>
        <v>0.08048</v>
      </c>
      <c r="AE18" s="34">
        <f t="shared" si="29"/>
        <v>0.16096</v>
      </c>
      <c r="AF18" s="31">
        <v>0</v>
      </c>
      <c r="AG18" s="33">
        <v>0</v>
      </c>
      <c r="AH18" s="42" t="s">
        <v>63</v>
      </c>
      <c r="AI18" s="36"/>
      <c r="AJ18" s="39">
        <f t="shared" si="14"/>
        <v>0.1548841624</v>
      </c>
      <c r="AK18" s="33">
        <v>2</v>
      </c>
      <c r="AL18" s="43">
        <f t="shared" si="15"/>
        <v>0.08048</v>
      </c>
      <c r="AM18" s="41">
        <f t="shared" si="16"/>
        <v>0</v>
      </c>
      <c r="AN18" s="41">
        <f t="shared" si="17"/>
        <v>0</v>
      </c>
      <c r="AO18" s="41">
        <f t="shared" si="18"/>
        <v>0.0351914896</v>
      </c>
      <c r="AP18" s="41">
        <f t="shared" si="19"/>
        <v>0.0547259976</v>
      </c>
      <c r="AQ18" s="41">
        <f t="shared" si="20"/>
        <v>0.0649666752</v>
      </c>
      <c r="AR18" s="41">
        <v>0</v>
      </c>
      <c r="AS18" s="41">
        <f t="shared" si="21"/>
        <v>0</v>
      </c>
      <c r="AT18" s="41">
        <f t="shared" si="22"/>
        <v>0</v>
      </c>
      <c r="AU18" s="44">
        <f t="shared" si="23"/>
        <v>0</v>
      </c>
      <c r="AV18" s="34">
        <f t="shared" si="24"/>
        <v>0</v>
      </c>
      <c r="AW18" s="41">
        <f t="shared" si="25"/>
        <v>0</v>
      </c>
      <c r="AX18" s="41">
        <f t="shared" si="26"/>
        <v>0</v>
      </c>
    </row>
    <row r="19" customHeight="1" spans="1:50">
      <c r="A19" s="29"/>
      <c r="B19" s="30" t="s">
        <v>58</v>
      </c>
      <c r="C19" s="31">
        <v>14</v>
      </c>
      <c r="D19" s="32" t="s">
        <v>78</v>
      </c>
      <c r="E19" s="33" t="s">
        <v>60</v>
      </c>
      <c r="F19" s="32" t="s">
        <v>61</v>
      </c>
      <c r="G19" s="33">
        <v>42.22</v>
      </c>
      <c r="H19" s="34">
        <f t="shared" si="0"/>
        <v>36.9441023211748</v>
      </c>
      <c r="I19" s="34">
        <f t="shared" si="1"/>
        <v>1559.78</v>
      </c>
      <c r="J19" s="34">
        <f t="shared" si="2"/>
        <v>253.32</v>
      </c>
      <c r="K19" s="35">
        <f t="shared" si="3"/>
        <v>0</v>
      </c>
      <c r="L19" s="36">
        <f t="shared" si="4"/>
        <v>6</v>
      </c>
      <c r="M19" s="36">
        <f t="shared" si="5"/>
        <v>84.44</v>
      </c>
      <c r="N19" s="36">
        <f t="shared" si="6"/>
        <v>36.9441023211748</v>
      </c>
      <c r="O19" s="33">
        <v>1559.78</v>
      </c>
      <c r="P19" s="36">
        <f t="shared" si="7"/>
        <v>253.32</v>
      </c>
      <c r="Q19" s="37" t="s">
        <v>62</v>
      </c>
      <c r="R19" s="38">
        <f t="shared" si="8"/>
        <v>0</v>
      </c>
      <c r="S19" s="31">
        <f t="shared" si="30"/>
        <v>0</v>
      </c>
      <c r="T19" s="33">
        <v>0</v>
      </c>
      <c r="U19" s="31">
        <f t="shared" si="10"/>
        <v>0</v>
      </c>
      <c r="V19" s="33">
        <v>0</v>
      </c>
      <c r="W19" s="33">
        <v>0</v>
      </c>
      <c r="X19" s="33">
        <v>0</v>
      </c>
      <c r="Y19" s="33">
        <f t="shared" si="11"/>
        <v>0</v>
      </c>
      <c r="Z19" s="39">
        <v>0</v>
      </c>
      <c r="AA19" s="33">
        <v>0</v>
      </c>
      <c r="AB19" s="40">
        <v>0</v>
      </c>
      <c r="AC19" s="41">
        <f t="shared" si="12"/>
        <v>0.08444</v>
      </c>
      <c r="AD19" s="34">
        <f t="shared" si="13"/>
        <v>0.08444</v>
      </c>
      <c r="AE19" s="34">
        <f t="shared" si="29"/>
        <v>0.16888</v>
      </c>
      <c r="AF19" s="31">
        <v>0</v>
      </c>
      <c r="AG19" s="33">
        <v>0</v>
      </c>
      <c r="AH19" s="42" t="s">
        <v>63</v>
      </c>
      <c r="AI19" s="36"/>
      <c r="AJ19" s="39">
        <f t="shared" si="14"/>
        <v>0.1625052022</v>
      </c>
      <c r="AK19" s="33">
        <v>2</v>
      </c>
      <c r="AL19" s="43">
        <f t="shared" si="15"/>
        <v>0.08444</v>
      </c>
      <c r="AM19" s="41">
        <f t="shared" si="16"/>
        <v>0</v>
      </c>
      <c r="AN19" s="41">
        <f t="shared" si="17"/>
        <v>0</v>
      </c>
      <c r="AO19" s="41">
        <f t="shared" si="18"/>
        <v>0.0369230788</v>
      </c>
      <c r="AP19" s="41">
        <f t="shared" si="19"/>
        <v>0.0574187778</v>
      </c>
      <c r="AQ19" s="41">
        <f t="shared" si="20"/>
        <v>0.0681633456</v>
      </c>
      <c r="AR19" s="41">
        <v>0</v>
      </c>
      <c r="AS19" s="41">
        <f t="shared" si="21"/>
        <v>0</v>
      </c>
      <c r="AT19" s="41">
        <f t="shared" si="22"/>
        <v>0</v>
      </c>
      <c r="AU19" s="44">
        <f t="shared" si="23"/>
        <v>0</v>
      </c>
      <c r="AV19" s="34">
        <f t="shared" si="24"/>
        <v>0</v>
      </c>
      <c r="AW19" s="41">
        <f t="shared" si="25"/>
        <v>0</v>
      </c>
      <c r="AX19" s="41">
        <f t="shared" si="26"/>
        <v>0</v>
      </c>
    </row>
    <row r="20" customHeight="1" spans="1:50">
      <c r="A20" s="29"/>
      <c r="B20" s="30" t="s">
        <v>58</v>
      </c>
      <c r="C20" s="31">
        <v>15</v>
      </c>
      <c r="D20" s="32" t="s">
        <v>79</v>
      </c>
      <c r="E20" s="32" t="s">
        <v>80</v>
      </c>
      <c r="F20" s="32" t="s">
        <v>81</v>
      </c>
      <c r="G20" s="33">
        <v>363.77</v>
      </c>
      <c r="H20" s="34">
        <f t="shared" si="0"/>
        <v>10.3935178821783</v>
      </c>
      <c r="I20" s="34">
        <f t="shared" si="1"/>
        <v>3780.85</v>
      </c>
      <c r="J20" s="34">
        <f t="shared" si="2"/>
        <v>2317.65</v>
      </c>
      <c r="K20" s="34">
        <f t="shared" si="3"/>
        <v>135.03</v>
      </c>
      <c r="L20" s="36">
        <f t="shared" si="4"/>
        <v>6</v>
      </c>
      <c r="M20" s="36">
        <f t="shared" si="5"/>
        <v>727.54</v>
      </c>
      <c r="N20" s="36">
        <f t="shared" si="6"/>
        <v>7.93839513978613</v>
      </c>
      <c r="O20" s="33">
        <v>2887.75</v>
      </c>
      <c r="P20" s="36">
        <f t="shared" si="7"/>
        <v>2182.62</v>
      </c>
      <c r="Q20" s="37" t="s">
        <v>62</v>
      </c>
      <c r="R20" s="38">
        <f t="shared" si="8"/>
        <v>135.03</v>
      </c>
      <c r="S20" s="31">
        <f t="shared" si="30"/>
        <v>0</v>
      </c>
      <c r="T20" s="33">
        <v>0</v>
      </c>
      <c r="U20" s="36">
        <f t="shared" si="10"/>
        <v>0.371196085438601</v>
      </c>
      <c r="V20" s="33">
        <v>135.03</v>
      </c>
      <c r="W20" s="33">
        <v>0</v>
      </c>
      <c r="X20" s="33">
        <v>0</v>
      </c>
      <c r="Y20" s="33">
        <f t="shared" si="11"/>
        <v>0</v>
      </c>
      <c r="Z20" s="39">
        <v>0</v>
      </c>
      <c r="AA20" s="33">
        <v>0</v>
      </c>
      <c r="AB20" s="39">
        <v>758.07</v>
      </c>
      <c r="AC20" s="41">
        <v>0</v>
      </c>
      <c r="AD20" s="41">
        <v>0</v>
      </c>
      <c r="AE20" s="34">
        <v>0</v>
      </c>
      <c r="AF20" s="47">
        <v>0</v>
      </c>
      <c r="AG20" s="33">
        <v>0</v>
      </c>
      <c r="AH20" s="42" t="s">
        <v>82</v>
      </c>
      <c r="AI20" s="45"/>
      <c r="AJ20" s="39">
        <f t="shared" si="14"/>
        <v>1.47085997952</v>
      </c>
      <c r="AK20" s="33">
        <v>2</v>
      </c>
      <c r="AL20" s="43">
        <f t="shared" si="15"/>
        <v>0.72754</v>
      </c>
      <c r="AM20" s="41">
        <f t="shared" ref="AM20:AM25" si="31">G20*39.21/10000</f>
        <v>1.42634217</v>
      </c>
      <c r="AN20" s="41">
        <v>0</v>
      </c>
      <c r="AO20" s="41">
        <f t="shared" si="18"/>
        <v>0</v>
      </c>
      <c r="AP20" s="41">
        <f t="shared" si="19"/>
        <v>0</v>
      </c>
      <c r="AQ20" s="41">
        <f t="shared" si="20"/>
        <v>0</v>
      </c>
      <c r="AR20" s="41">
        <v>0</v>
      </c>
      <c r="AS20" s="41">
        <f t="shared" si="21"/>
        <v>0</v>
      </c>
      <c r="AT20" s="41">
        <f t="shared" si="22"/>
        <v>0</v>
      </c>
      <c r="AU20" s="44">
        <f t="shared" si="23"/>
        <v>0</v>
      </c>
      <c r="AV20" s="34">
        <f t="shared" si="24"/>
        <v>0</v>
      </c>
      <c r="AW20" s="41">
        <f t="shared" si="25"/>
        <v>0.0379035</v>
      </c>
      <c r="AX20" s="41">
        <f t="shared" si="26"/>
        <v>0.00661430952</v>
      </c>
    </row>
    <row r="21" customHeight="1" spans="1:50">
      <c r="A21" s="29"/>
      <c r="B21" s="30" t="s">
        <v>58</v>
      </c>
      <c r="C21" s="31">
        <v>16</v>
      </c>
      <c r="D21" s="32" t="s">
        <v>79</v>
      </c>
      <c r="E21" s="32" t="s">
        <v>83</v>
      </c>
      <c r="F21" s="32" t="s">
        <v>81</v>
      </c>
      <c r="G21" s="33">
        <v>173.88</v>
      </c>
      <c r="H21" s="34">
        <f t="shared" si="0"/>
        <v>18.4067747872096</v>
      </c>
      <c r="I21" s="34">
        <f t="shared" si="1"/>
        <v>3200.57</v>
      </c>
      <c r="J21" s="34">
        <f t="shared" si="2"/>
        <v>2031.03</v>
      </c>
      <c r="K21" s="34">
        <f t="shared" si="3"/>
        <v>987.75</v>
      </c>
      <c r="L21" s="36">
        <f t="shared" si="4"/>
        <v>6</v>
      </c>
      <c r="M21" s="36">
        <f t="shared" si="5"/>
        <v>347.76</v>
      </c>
      <c r="N21" s="36">
        <f t="shared" si="6"/>
        <v>8.25971934667587</v>
      </c>
      <c r="O21" s="33">
        <v>1436.2</v>
      </c>
      <c r="P21" s="36">
        <f t="shared" si="7"/>
        <v>1043.28</v>
      </c>
      <c r="Q21" s="37" t="s">
        <v>62</v>
      </c>
      <c r="R21" s="38">
        <f t="shared" si="8"/>
        <v>987.75</v>
      </c>
      <c r="S21" s="31">
        <f t="shared" si="30"/>
        <v>0</v>
      </c>
      <c r="T21" s="33">
        <v>0</v>
      </c>
      <c r="U21" s="36">
        <f t="shared" si="10"/>
        <v>5.68064182194617</v>
      </c>
      <c r="V21" s="33">
        <v>987.75</v>
      </c>
      <c r="W21" s="33">
        <v>0</v>
      </c>
      <c r="X21" s="33">
        <v>0</v>
      </c>
      <c r="Y21" s="33">
        <f t="shared" si="11"/>
        <v>0</v>
      </c>
      <c r="Z21" s="39">
        <v>0</v>
      </c>
      <c r="AA21" s="33">
        <v>0</v>
      </c>
      <c r="AB21" s="39">
        <v>776.62</v>
      </c>
      <c r="AC21" s="41">
        <v>0</v>
      </c>
      <c r="AD21" s="41">
        <v>0</v>
      </c>
      <c r="AE21" s="34">
        <v>0</v>
      </c>
      <c r="AF21" s="47">
        <v>0</v>
      </c>
      <c r="AG21" s="33">
        <v>0</v>
      </c>
      <c r="AH21" s="42" t="s">
        <v>82</v>
      </c>
      <c r="AI21" s="45"/>
      <c r="AJ21" s="39">
        <f t="shared" si="14"/>
        <v>0.768998426</v>
      </c>
      <c r="AK21" s="33">
        <v>2</v>
      </c>
      <c r="AL21" s="43">
        <f t="shared" si="15"/>
        <v>0.34776</v>
      </c>
      <c r="AM21" s="41">
        <f t="shared" si="31"/>
        <v>0.68178348</v>
      </c>
      <c r="AN21" s="41">
        <v>0</v>
      </c>
      <c r="AO21" s="41">
        <f t="shared" si="18"/>
        <v>0</v>
      </c>
      <c r="AP21" s="41">
        <f t="shared" si="19"/>
        <v>0</v>
      </c>
      <c r="AQ21" s="41">
        <f t="shared" si="20"/>
        <v>0</v>
      </c>
      <c r="AR21" s="41">
        <v>0</v>
      </c>
      <c r="AS21" s="41">
        <f t="shared" si="21"/>
        <v>0</v>
      </c>
      <c r="AT21" s="41">
        <f t="shared" si="22"/>
        <v>0</v>
      </c>
      <c r="AU21" s="44">
        <f t="shared" si="23"/>
        <v>0</v>
      </c>
      <c r="AV21" s="34">
        <f t="shared" si="24"/>
        <v>0</v>
      </c>
      <c r="AW21" s="41">
        <f t="shared" si="25"/>
        <v>0.038831</v>
      </c>
      <c r="AX21" s="41">
        <f t="shared" si="26"/>
        <v>0.048383946</v>
      </c>
    </row>
    <row r="22" customHeight="1" spans="1:50">
      <c r="A22" s="29"/>
      <c r="B22" s="30" t="s">
        <v>58</v>
      </c>
      <c r="C22" s="31">
        <v>17</v>
      </c>
      <c r="D22" s="32" t="s">
        <v>84</v>
      </c>
      <c r="E22" s="32" t="s">
        <v>70</v>
      </c>
      <c r="F22" s="32" t="s">
        <v>61</v>
      </c>
      <c r="G22" s="33">
        <v>637.32</v>
      </c>
      <c r="H22" s="34">
        <f t="shared" si="0"/>
        <v>126.649046005147</v>
      </c>
      <c r="I22" s="34">
        <f t="shared" si="1"/>
        <v>80715.97</v>
      </c>
      <c r="J22" s="34">
        <f t="shared" si="2"/>
        <v>13279.34</v>
      </c>
      <c r="K22" s="34">
        <f t="shared" si="3"/>
        <v>9455.42</v>
      </c>
      <c r="L22" s="36">
        <f t="shared" si="4"/>
        <v>6</v>
      </c>
      <c r="M22" s="36">
        <f t="shared" si="5"/>
        <v>1274.64</v>
      </c>
      <c r="N22" s="36">
        <f t="shared" si="6"/>
        <v>16.7393617021277</v>
      </c>
      <c r="O22" s="33">
        <v>10668.33</v>
      </c>
      <c r="P22" s="36">
        <f t="shared" si="7"/>
        <v>3823.92</v>
      </c>
      <c r="Q22" s="37" t="s">
        <v>62</v>
      </c>
      <c r="R22" s="38">
        <f t="shared" si="8"/>
        <v>9455.42</v>
      </c>
      <c r="S22" s="31">
        <f t="shared" si="30"/>
        <v>0</v>
      </c>
      <c r="T22" s="33">
        <v>0</v>
      </c>
      <c r="U22" s="36">
        <f t="shared" si="10"/>
        <v>14.8362204230214</v>
      </c>
      <c r="V22" s="33">
        <v>9455.42</v>
      </c>
      <c r="W22" s="33">
        <v>0</v>
      </c>
      <c r="X22" s="33">
        <v>0</v>
      </c>
      <c r="Y22" s="33">
        <f t="shared" si="11"/>
        <v>0</v>
      </c>
      <c r="Z22" s="39">
        <v>0</v>
      </c>
      <c r="AA22" s="33">
        <v>514.51</v>
      </c>
      <c r="AB22" s="39">
        <v>60077.71</v>
      </c>
      <c r="AC22" s="41">
        <f t="shared" ref="AC22:AC24" si="32">AL22*1</f>
        <v>1.27464</v>
      </c>
      <c r="AD22" s="34">
        <f t="shared" ref="AD22:AD24" si="33">AL22*1</f>
        <v>1.27464</v>
      </c>
      <c r="AE22" s="34">
        <f t="shared" ref="AE22:AE29" si="34">G22*2/1000*2</f>
        <v>2.54928</v>
      </c>
      <c r="AF22" s="31">
        <v>0</v>
      </c>
      <c r="AG22" s="33">
        <v>6</v>
      </c>
      <c r="AH22" s="42" t="s">
        <v>63</v>
      </c>
      <c r="AI22" s="45"/>
      <c r="AJ22" s="39">
        <f t="shared" si="14"/>
        <v>33.9489234281382</v>
      </c>
      <c r="AK22" s="33">
        <v>2</v>
      </c>
      <c r="AL22" s="43">
        <f t="shared" si="15"/>
        <v>1.27464</v>
      </c>
      <c r="AM22" s="41">
        <f t="shared" ref="AM22:AM29" si="35">R22*23.71/10000</f>
        <v>22.41880082</v>
      </c>
      <c r="AN22" s="41">
        <f t="shared" ref="AN22:AN26" si="36">R22*23.71*3.5/11*0.6/10000</f>
        <v>4.27995288381818</v>
      </c>
      <c r="AO22" s="41">
        <f t="shared" si="18"/>
        <v>0.5573618328</v>
      </c>
      <c r="AP22" s="41">
        <f t="shared" si="19"/>
        <v>0.8667488268</v>
      </c>
      <c r="AQ22" s="41">
        <f t="shared" si="20"/>
        <v>1.0289403936</v>
      </c>
      <c r="AR22" s="41">
        <v>0</v>
      </c>
      <c r="AS22" s="41">
        <f t="shared" si="21"/>
        <v>0</v>
      </c>
      <c r="AT22" s="41">
        <f t="shared" si="22"/>
        <v>0</v>
      </c>
      <c r="AU22" s="44">
        <f t="shared" si="23"/>
        <v>0.784182</v>
      </c>
      <c r="AV22" s="34">
        <f t="shared" si="24"/>
        <v>0.54588687784</v>
      </c>
      <c r="AW22" s="41">
        <f t="shared" si="25"/>
        <v>3.0038855</v>
      </c>
      <c r="AX22" s="41">
        <f t="shared" si="26"/>
        <v>0.46316429328</v>
      </c>
    </row>
    <row r="23" customHeight="1" spans="1:50">
      <c r="A23" s="29"/>
      <c r="B23" s="30" t="s">
        <v>58</v>
      </c>
      <c r="C23" s="31">
        <v>18</v>
      </c>
      <c r="D23" s="32" t="s">
        <v>84</v>
      </c>
      <c r="E23" s="32" t="s">
        <v>85</v>
      </c>
      <c r="F23" s="32" t="s">
        <v>61</v>
      </c>
      <c r="G23" s="33">
        <v>613.68</v>
      </c>
      <c r="H23" s="34">
        <f t="shared" si="0"/>
        <v>111.843012645027</v>
      </c>
      <c r="I23" s="34">
        <f t="shared" si="1"/>
        <v>68635.82</v>
      </c>
      <c r="J23" s="34">
        <f t="shared" si="2"/>
        <v>10954.8</v>
      </c>
      <c r="K23" s="34">
        <f t="shared" si="3"/>
        <v>7272.72</v>
      </c>
      <c r="L23" s="36">
        <f t="shared" si="4"/>
        <v>6</v>
      </c>
      <c r="M23" s="36">
        <f t="shared" si="5"/>
        <v>1227.36</v>
      </c>
      <c r="N23" s="36">
        <f t="shared" si="6"/>
        <v>16.6732987876418</v>
      </c>
      <c r="O23" s="33">
        <v>10232.07</v>
      </c>
      <c r="P23" s="36">
        <f t="shared" si="7"/>
        <v>3682.08</v>
      </c>
      <c r="Q23" s="37" t="s">
        <v>62</v>
      </c>
      <c r="R23" s="38">
        <f t="shared" si="8"/>
        <v>7272.72</v>
      </c>
      <c r="S23" s="31">
        <f t="shared" si="30"/>
        <v>0</v>
      </c>
      <c r="T23" s="33">
        <v>0</v>
      </c>
      <c r="U23" s="36">
        <f t="shared" si="10"/>
        <v>11.8509972624169</v>
      </c>
      <c r="V23" s="33">
        <v>7272.72</v>
      </c>
      <c r="W23" s="33">
        <v>0</v>
      </c>
      <c r="X23" s="33">
        <v>0</v>
      </c>
      <c r="Y23" s="33">
        <f t="shared" si="11"/>
        <v>0</v>
      </c>
      <c r="Z23" s="39">
        <v>0</v>
      </c>
      <c r="AA23" s="33">
        <v>654.44</v>
      </c>
      <c r="AB23" s="39">
        <v>50476.59</v>
      </c>
      <c r="AC23" s="41">
        <f t="shared" si="32"/>
        <v>1.22736</v>
      </c>
      <c r="AD23" s="34">
        <f t="shared" si="33"/>
        <v>1.22736</v>
      </c>
      <c r="AE23" s="34">
        <f t="shared" si="34"/>
        <v>2.45472</v>
      </c>
      <c r="AF23" s="31">
        <v>0</v>
      </c>
      <c r="AG23" s="33">
        <v>5</v>
      </c>
      <c r="AH23" s="42" t="s">
        <v>63</v>
      </c>
      <c r="AI23" s="46"/>
      <c r="AJ23" s="39">
        <f t="shared" si="14"/>
        <v>27.1255550124218</v>
      </c>
      <c r="AK23" s="33">
        <v>2</v>
      </c>
      <c r="AL23" s="43">
        <f t="shared" si="15"/>
        <v>1.22736</v>
      </c>
      <c r="AM23" s="41">
        <f t="shared" si="35"/>
        <v>17.24361912</v>
      </c>
      <c r="AN23" s="41">
        <f t="shared" si="36"/>
        <v>3.29196365018182</v>
      </c>
      <c r="AO23" s="41">
        <f t="shared" si="18"/>
        <v>0.5366877072</v>
      </c>
      <c r="AP23" s="41">
        <f t="shared" si="19"/>
        <v>0.8345986632</v>
      </c>
      <c r="AQ23" s="41">
        <f t="shared" si="20"/>
        <v>0.9907740864</v>
      </c>
      <c r="AR23" s="41">
        <v>0</v>
      </c>
      <c r="AS23" s="41">
        <f t="shared" si="21"/>
        <v>0</v>
      </c>
      <c r="AT23" s="41">
        <f t="shared" si="22"/>
        <v>0</v>
      </c>
      <c r="AU23" s="44">
        <f t="shared" si="23"/>
        <v>0.653485</v>
      </c>
      <c r="AV23" s="34">
        <f t="shared" si="24"/>
        <v>0.69435036896</v>
      </c>
      <c r="AW23" s="41">
        <f t="shared" si="25"/>
        <v>2.5238295</v>
      </c>
      <c r="AX23" s="41">
        <f t="shared" si="26"/>
        <v>0.35624691648</v>
      </c>
    </row>
    <row r="24" customHeight="1" spans="1:50">
      <c r="A24" s="29"/>
      <c r="B24" s="30" t="s">
        <v>58</v>
      </c>
      <c r="C24" s="31">
        <v>19</v>
      </c>
      <c r="D24" s="32" t="s">
        <v>86</v>
      </c>
      <c r="E24" s="32" t="s">
        <v>87</v>
      </c>
      <c r="F24" s="32" t="s">
        <v>88</v>
      </c>
      <c r="G24" s="33">
        <v>421.33</v>
      </c>
      <c r="H24" s="34">
        <f t="shared" si="0"/>
        <v>17.8271426197992</v>
      </c>
      <c r="I24" s="34">
        <f t="shared" si="1"/>
        <v>7511.11</v>
      </c>
      <c r="J24" s="34">
        <f t="shared" si="2"/>
        <v>2884.81</v>
      </c>
      <c r="K24" s="34">
        <f t="shared" si="3"/>
        <v>356.83</v>
      </c>
      <c r="L24" s="36">
        <f t="shared" si="4"/>
        <v>6</v>
      </c>
      <c r="M24" s="36">
        <f t="shared" si="5"/>
        <v>842.66</v>
      </c>
      <c r="N24" s="36">
        <f t="shared" si="6"/>
        <v>10.1017729570645</v>
      </c>
      <c r="O24" s="33">
        <v>4256.18</v>
      </c>
      <c r="P24" s="36">
        <f t="shared" si="7"/>
        <v>2527.98</v>
      </c>
      <c r="Q24" s="37" t="s">
        <v>62</v>
      </c>
      <c r="R24" s="38">
        <f t="shared" si="8"/>
        <v>356.83</v>
      </c>
      <c r="S24" s="31">
        <f t="shared" si="30"/>
        <v>0</v>
      </c>
      <c r="T24" s="33">
        <v>0</v>
      </c>
      <c r="U24" s="36">
        <f t="shared" si="10"/>
        <v>0.846913345833432</v>
      </c>
      <c r="V24" s="33">
        <v>356.83</v>
      </c>
      <c r="W24" s="33">
        <v>0</v>
      </c>
      <c r="X24" s="33">
        <v>0</v>
      </c>
      <c r="Y24" s="33">
        <f t="shared" si="11"/>
        <v>0</v>
      </c>
      <c r="Z24" s="39">
        <v>0</v>
      </c>
      <c r="AA24" s="33">
        <v>0</v>
      </c>
      <c r="AB24" s="39">
        <v>2898.1</v>
      </c>
      <c r="AC24" s="41">
        <f t="shared" si="32"/>
        <v>0.84266</v>
      </c>
      <c r="AD24" s="41">
        <f t="shared" si="33"/>
        <v>0.84266</v>
      </c>
      <c r="AE24" s="34">
        <f>G24*1/1000*1</f>
        <v>0.42133</v>
      </c>
      <c r="AF24" s="47">
        <v>0</v>
      </c>
      <c r="AG24" s="33">
        <v>0</v>
      </c>
      <c r="AH24" s="42" t="s">
        <v>82</v>
      </c>
      <c r="AI24" s="46"/>
      <c r="AJ24" s="39">
        <f t="shared" si="14"/>
        <v>1.94761074022</v>
      </c>
      <c r="AK24" s="33">
        <v>2</v>
      </c>
      <c r="AL24" s="43">
        <f t="shared" si="15"/>
        <v>0.84266</v>
      </c>
      <c r="AM24" s="41">
        <f>R24*18.88/10000</f>
        <v>0.67369504</v>
      </c>
      <c r="AN24" s="41">
        <v>0</v>
      </c>
      <c r="AO24" s="41">
        <f t="shared" si="18"/>
        <v>0.3684699382</v>
      </c>
      <c r="AP24" s="41">
        <f t="shared" si="19"/>
        <v>0.5730045867</v>
      </c>
      <c r="AQ24" s="41">
        <f t="shared" si="20"/>
        <v>0.1700572146</v>
      </c>
      <c r="AR24" s="41">
        <v>0</v>
      </c>
      <c r="AS24" s="41">
        <f t="shared" si="21"/>
        <v>0</v>
      </c>
      <c r="AT24" s="41">
        <f t="shared" si="22"/>
        <v>0</v>
      </c>
      <c r="AU24" s="44">
        <f t="shared" si="23"/>
        <v>0</v>
      </c>
      <c r="AV24" s="34">
        <f t="shared" si="24"/>
        <v>0</v>
      </c>
      <c r="AW24" s="41">
        <f t="shared" si="25"/>
        <v>0.144905</v>
      </c>
      <c r="AX24" s="41">
        <f t="shared" si="26"/>
        <v>0.01747896072</v>
      </c>
    </row>
    <row r="25" customHeight="1" spans="1:50">
      <c r="A25" s="29"/>
      <c r="B25" s="30" t="s">
        <v>58</v>
      </c>
      <c r="C25" s="31">
        <v>20</v>
      </c>
      <c r="D25" s="32" t="s">
        <v>89</v>
      </c>
      <c r="E25" s="32" t="s">
        <v>90</v>
      </c>
      <c r="F25" s="32" t="s">
        <v>81</v>
      </c>
      <c r="G25" s="33">
        <v>63.43</v>
      </c>
      <c r="H25" s="34">
        <f t="shared" si="0"/>
        <v>17.2273372221346</v>
      </c>
      <c r="I25" s="34">
        <f t="shared" si="1"/>
        <v>1092.73</v>
      </c>
      <c r="J25" s="34">
        <f t="shared" si="2"/>
        <v>1175.03</v>
      </c>
      <c r="K25" s="34">
        <f t="shared" si="3"/>
        <v>598.25</v>
      </c>
      <c r="L25" s="36">
        <f t="shared" si="4"/>
        <v>12</v>
      </c>
      <c r="M25" s="36">
        <f t="shared" si="5"/>
        <v>253.72</v>
      </c>
      <c r="N25" s="36">
        <f t="shared" si="6"/>
        <v>10.7025067002995</v>
      </c>
      <c r="O25" s="33">
        <v>678.86</v>
      </c>
      <c r="P25" s="36">
        <f t="shared" si="7"/>
        <v>761.16</v>
      </c>
      <c r="Q25" s="37" t="s">
        <v>62</v>
      </c>
      <c r="R25" s="38">
        <f t="shared" si="8"/>
        <v>598.25</v>
      </c>
      <c r="S25" s="36">
        <f t="shared" si="30"/>
        <v>2.78763991801986</v>
      </c>
      <c r="T25" s="33">
        <v>176.82</v>
      </c>
      <c r="U25" s="36">
        <f t="shared" si="10"/>
        <v>3.73719060381523</v>
      </c>
      <c r="V25" s="33">
        <v>237.05</v>
      </c>
      <c r="W25" s="33">
        <v>0</v>
      </c>
      <c r="X25" s="33">
        <v>92.19</v>
      </c>
      <c r="Y25" s="44">
        <f t="shared" si="11"/>
        <v>184.38</v>
      </c>
      <c r="Z25" s="39">
        <v>0</v>
      </c>
      <c r="AA25" s="33">
        <v>0</v>
      </c>
      <c r="AB25" s="40">
        <v>0</v>
      </c>
      <c r="AC25" s="41">
        <v>0</v>
      </c>
      <c r="AD25" s="41">
        <v>0</v>
      </c>
      <c r="AE25" s="34">
        <v>0</v>
      </c>
      <c r="AF25" s="47">
        <v>0</v>
      </c>
      <c r="AG25" s="33">
        <v>0</v>
      </c>
      <c r="AH25" s="42" t="s">
        <v>82</v>
      </c>
      <c r="AI25" s="45"/>
      <c r="AJ25" s="39">
        <f t="shared" si="14"/>
        <v>0.5455565472</v>
      </c>
      <c r="AK25" s="33">
        <v>4</v>
      </c>
      <c r="AL25" s="43">
        <f t="shared" si="15"/>
        <v>0.25372</v>
      </c>
      <c r="AM25" s="41">
        <f t="shared" si="31"/>
        <v>0.24870903</v>
      </c>
      <c r="AN25" s="41">
        <v>0</v>
      </c>
      <c r="AO25" s="41">
        <f t="shared" si="18"/>
        <v>0</v>
      </c>
      <c r="AP25" s="41">
        <f t="shared" si="19"/>
        <v>0</v>
      </c>
      <c r="AQ25" s="41">
        <f t="shared" si="20"/>
        <v>0</v>
      </c>
      <c r="AR25" s="41">
        <v>0</v>
      </c>
      <c r="AS25" s="41">
        <f t="shared" si="21"/>
        <v>0</v>
      </c>
      <c r="AT25" s="41">
        <f t="shared" si="22"/>
        <v>0.28523586</v>
      </c>
      <c r="AU25" s="44">
        <f t="shared" si="23"/>
        <v>0</v>
      </c>
      <c r="AV25" s="34">
        <f t="shared" si="24"/>
        <v>0</v>
      </c>
      <c r="AW25" s="41">
        <f t="shared" si="25"/>
        <v>0</v>
      </c>
      <c r="AX25" s="41">
        <f t="shared" si="26"/>
        <v>0.0116116572</v>
      </c>
    </row>
    <row r="26" customHeight="1" spans="1:50">
      <c r="A26" s="29"/>
      <c r="B26" s="30" t="s">
        <v>58</v>
      </c>
      <c r="C26" s="31">
        <v>21</v>
      </c>
      <c r="D26" s="32" t="s">
        <v>91</v>
      </c>
      <c r="E26" s="32" t="s">
        <v>92</v>
      </c>
      <c r="F26" s="32" t="s">
        <v>61</v>
      </c>
      <c r="G26" s="33">
        <v>1855.52</v>
      </c>
      <c r="H26" s="34">
        <f t="shared" si="0"/>
        <v>68.18580236268</v>
      </c>
      <c r="I26" s="34">
        <f t="shared" si="1"/>
        <v>126520.12</v>
      </c>
      <c r="J26" s="34">
        <f t="shared" si="2"/>
        <v>37459.86</v>
      </c>
      <c r="K26" s="34">
        <f t="shared" si="3"/>
        <v>15290.96</v>
      </c>
      <c r="L26" s="36">
        <f t="shared" si="4"/>
        <v>12</v>
      </c>
      <c r="M26" s="36">
        <f t="shared" si="5"/>
        <v>7422.08</v>
      </c>
      <c r="N26" s="36">
        <f t="shared" si="6"/>
        <v>20.7923600931275</v>
      </c>
      <c r="O26" s="33">
        <v>38580.64</v>
      </c>
      <c r="P26" s="36">
        <f t="shared" si="7"/>
        <v>22266.24</v>
      </c>
      <c r="Q26" s="37" t="s">
        <v>62</v>
      </c>
      <c r="R26" s="38">
        <f t="shared" si="8"/>
        <v>15290.96</v>
      </c>
      <c r="S26" s="31">
        <v>12</v>
      </c>
      <c r="T26" s="33">
        <f>G26*2</f>
        <v>3711.04</v>
      </c>
      <c r="U26" s="36">
        <f t="shared" si="10"/>
        <v>6.18833534534793</v>
      </c>
      <c r="V26" s="33">
        <v>11482.58</v>
      </c>
      <c r="W26" s="33">
        <v>0</v>
      </c>
      <c r="X26" s="33">
        <v>48.67</v>
      </c>
      <c r="Y26" s="44">
        <f t="shared" si="11"/>
        <v>97.34</v>
      </c>
      <c r="Z26" s="39">
        <v>0</v>
      </c>
      <c r="AA26" s="33">
        <v>0</v>
      </c>
      <c r="AB26" s="39">
        <v>72745.86</v>
      </c>
      <c r="AC26" s="41">
        <f t="shared" ref="AC26:AC29" si="37">AL26*1</f>
        <v>7.42208</v>
      </c>
      <c r="AD26" s="34">
        <f t="shared" ref="AD26:AD29" si="38">AL26*1</f>
        <v>7.42208</v>
      </c>
      <c r="AE26" s="34">
        <f t="shared" si="34"/>
        <v>7.42208</v>
      </c>
      <c r="AF26" s="41">
        <f>G26*4*2/1000</f>
        <v>14.84416</v>
      </c>
      <c r="AG26" s="33">
        <v>11</v>
      </c>
      <c r="AH26" s="42" t="s">
        <v>63</v>
      </c>
      <c r="AI26" s="30" t="s">
        <v>74</v>
      </c>
      <c r="AJ26" s="39">
        <f t="shared" si="14"/>
        <v>65.3562550519564</v>
      </c>
      <c r="AK26" s="33">
        <v>4</v>
      </c>
      <c r="AL26" s="43">
        <f t="shared" si="15"/>
        <v>7.42208</v>
      </c>
      <c r="AM26" s="41">
        <f t="shared" si="35"/>
        <v>36.25486616</v>
      </c>
      <c r="AN26" s="41">
        <f t="shared" si="36"/>
        <v>6.92138353963636</v>
      </c>
      <c r="AO26" s="41">
        <f t="shared" si="18"/>
        <v>3.2454529216</v>
      </c>
      <c r="AP26" s="41">
        <f t="shared" si="19"/>
        <v>5.0469772896</v>
      </c>
      <c r="AQ26" s="41">
        <f t="shared" si="20"/>
        <v>2.9956999296</v>
      </c>
      <c r="AR26" s="41">
        <f>AF26*9.42*365/10000</f>
        <v>5.1038675328</v>
      </c>
      <c r="AS26" s="41">
        <f t="shared" si="21"/>
        <v>0</v>
      </c>
      <c r="AT26" s="41">
        <f t="shared" si="22"/>
        <v>0.15058498</v>
      </c>
      <c r="AU26" s="44">
        <f t="shared" si="23"/>
        <v>1.437667</v>
      </c>
      <c r="AV26" s="34">
        <f t="shared" si="24"/>
        <v>0</v>
      </c>
      <c r="AW26" s="41">
        <f t="shared" si="25"/>
        <v>3.637293</v>
      </c>
      <c r="AX26" s="41">
        <f t="shared" si="26"/>
        <v>0.56246269872</v>
      </c>
    </row>
    <row r="27" customHeight="1" spans="1:50">
      <c r="A27" s="29"/>
      <c r="B27" s="30" t="s">
        <v>58</v>
      </c>
      <c r="C27" s="31">
        <v>22</v>
      </c>
      <c r="D27" s="32" t="s">
        <v>93</v>
      </c>
      <c r="E27" s="33" t="s">
        <v>60</v>
      </c>
      <c r="F27" s="32" t="s">
        <v>61</v>
      </c>
      <c r="G27" s="33">
        <v>31.81</v>
      </c>
      <c r="H27" s="34">
        <f t="shared" si="0"/>
        <v>75.362464633763</v>
      </c>
      <c r="I27" s="34">
        <f t="shared" si="1"/>
        <v>2397.28</v>
      </c>
      <c r="J27" s="34">
        <f t="shared" si="2"/>
        <v>190.86</v>
      </c>
      <c r="K27" s="35">
        <f t="shared" si="3"/>
        <v>0</v>
      </c>
      <c r="L27" s="36">
        <f t="shared" si="4"/>
        <v>6</v>
      </c>
      <c r="M27" s="36">
        <f t="shared" si="5"/>
        <v>63.62</v>
      </c>
      <c r="N27" s="36">
        <f t="shared" si="6"/>
        <v>75.362464633763</v>
      </c>
      <c r="O27" s="33">
        <v>2397.28</v>
      </c>
      <c r="P27" s="36">
        <f t="shared" si="7"/>
        <v>190.86</v>
      </c>
      <c r="Q27" s="37" t="s">
        <v>62</v>
      </c>
      <c r="R27" s="38">
        <f t="shared" si="8"/>
        <v>0</v>
      </c>
      <c r="S27" s="31">
        <f t="shared" ref="S27:S31" si="39">T27/G27</f>
        <v>0</v>
      </c>
      <c r="T27" s="33">
        <v>0</v>
      </c>
      <c r="U27" s="31">
        <f t="shared" si="10"/>
        <v>0</v>
      </c>
      <c r="V27" s="33">
        <v>0</v>
      </c>
      <c r="W27" s="33">
        <v>0</v>
      </c>
      <c r="X27" s="33">
        <v>0</v>
      </c>
      <c r="Y27" s="33">
        <f t="shared" si="11"/>
        <v>0</v>
      </c>
      <c r="Z27" s="39">
        <v>0</v>
      </c>
      <c r="AA27" s="33">
        <v>0</v>
      </c>
      <c r="AB27" s="40">
        <v>0</v>
      </c>
      <c r="AC27" s="41">
        <f t="shared" si="37"/>
        <v>0.06362</v>
      </c>
      <c r="AD27" s="34">
        <f t="shared" si="38"/>
        <v>0.06362</v>
      </c>
      <c r="AE27" s="34">
        <f t="shared" si="34"/>
        <v>0.12724</v>
      </c>
      <c r="AF27" s="31">
        <v>0</v>
      </c>
      <c r="AG27" s="33">
        <v>0</v>
      </c>
      <c r="AH27" s="42" t="s">
        <v>82</v>
      </c>
      <c r="AI27" s="36"/>
      <c r="AJ27" s="39">
        <f t="shared" si="14"/>
        <v>0.1224370081</v>
      </c>
      <c r="AK27" s="33">
        <v>2</v>
      </c>
      <c r="AL27" s="43">
        <f t="shared" si="15"/>
        <v>0.06362</v>
      </c>
      <c r="AM27" s="41">
        <f t="shared" si="35"/>
        <v>0</v>
      </c>
      <c r="AN27" s="41">
        <v>0</v>
      </c>
      <c r="AO27" s="41">
        <f t="shared" si="18"/>
        <v>0.0278191174</v>
      </c>
      <c r="AP27" s="41">
        <f t="shared" si="19"/>
        <v>0.0432612819</v>
      </c>
      <c r="AQ27" s="41">
        <f t="shared" si="20"/>
        <v>0.0513566088</v>
      </c>
      <c r="AR27" s="41">
        <v>0</v>
      </c>
      <c r="AS27" s="41">
        <f t="shared" si="21"/>
        <v>0</v>
      </c>
      <c r="AT27" s="41">
        <f t="shared" si="22"/>
        <v>0</v>
      </c>
      <c r="AU27" s="44">
        <f t="shared" si="23"/>
        <v>0</v>
      </c>
      <c r="AV27" s="34">
        <f t="shared" si="24"/>
        <v>0</v>
      </c>
      <c r="AW27" s="41">
        <f t="shared" si="25"/>
        <v>0</v>
      </c>
      <c r="AX27" s="41">
        <f t="shared" si="26"/>
        <v>0</v>
      </c>
    </row>
    <row r="28" customHeight="1" spans="1:50">
      <c r="A28" s="29"/>
      <c r="B28" s="30" t="s">
        <v>58</v>
      </c>
      <c r="C28" s="31">
        <v>23</v>
      </c>
      <c r="D28" s="32" t="s">
        <v>94</v>
      </c>
      <c r="E28" s="33" t="s">
        <v>60</v>
      </c>
      <c r="F28" s="32" t="s">
        <v>61</v>
      </c>
      <c r="G28" s="33">
        <v>36.79</v>
      </c>
      <c r="H28" s="34">
        <f t="shared" si="0"/>
        <v>67.755368306605</v>
      </c>
      <c r="I28" s="34">
        <f t="shared" si="1"/>
        <v>2492.72</v>
      </c>
      <c r="J28" s="34">
        <f t="shared" si="2"/>
        <v>220.74</v>
      </c>
      <c r="K28" s="35">
        <f t="shared" si="3"/>
        <v>0</v>
      </c>
      <c r="L28" s="36">
        <f t="shared" si="4"/>
        <v>6</v>
      </c>
      <c r="M28" s="36">
        <f t="shared" si="5"/>
        <v>73.58</v>
      </c>
      <c r="N28" s="36">
        <f t="shared" si="6"/>
        <v>67.755368306605</v>
      </c>
      <c r="O28" s="33">
        <v>2492.72</v>
      </c>
      <c r="P28" s="36">
        <f t="shared" si="7"/>
        <v>220.74</v>
      </c>
      <c r="Q28" s="37" t="s">
        <v>62</v>
      </c>
      <c r="R28" s="38">
        <f t="shared" si="8"/>
        <v>0</v>
      </c>
      <c r="S28" s="31">
        <f t="shared" si="39"/>
        <v>0</v>
      </c>
      <c r="T28" s="33">
        <v>0</v>
      </c>
      <c r="U28" s="31">
        <f t="shared" si="10"/>
        <v>0</v>
      </c>
      <c r="V28" s="33">
        <v>0</v>
      </c>
      <c r="W28" s="33">
        <v>0</v>
      </c>
      <c r="X28" s="33">
        <v>0</v>
      </c>
      <c r="Y28" s="33">
        <f t="shared" si="11"/>
        <v>0</v>
      </c>
      <c r="Z28" s="39">
        <v>0</v>
      </c>
      <c r="AA28" s="33">
        <v>0</v>
      </c>
      <c r="AB28" s="40">
        <v>0</v>
      </c>
      <c r="AC28" s="41">
        <f t="shared" si="37"/>
        <v>0.07358</v>
      </c>
      <c r="AD28" s="34">
        <f t="shared" si="38"/>
        <v>0.07358</v>
      </c>
      <c r="AE28" s="34">
        <f t="shared" si="34"/>
        <v>0.14716</v>
      </c>
      <c r="AF28" s="31">
        <v>0</v>
      </c>
      <c r="AG28" s="33">
        <v>0</v>
      </c>
      <c r="AH28" s="42" t="s">
        <v>63</v>
      </c>
      <c r="AI28" s="36"/>
      <c r="AJ28" s="39">
        <f t="shared" si="14"/>
        <v>0.1416050779</v>
      </c>
      <c r="AK28" s="33">
        <v>2</v>
      </c>
      <c r="AL28" s="43">
        <f t="shared" si="15"/>
        <v>0.07358</v>
      </c>
      <c r="AM28" s="41">
        <f t="shared" si="35"/>
        <v>0</v>
      </c>
      <c r="AN28" s="41">
        <f>R28*23.71*3.5/11*0.6/10000</f>
        <v>0</v>
      </c>
      <c r="AO28" s="41">
        <f t="shared" si="18"/>
        <v>0.0321743266</v>
      </c>
      <c r="AP28" s="41">
        <f t="shared" si="19"/>
        <v>0.0500340321</v>
      </c>
      <c r="AQ28" s="41">
        <f t="shared" si="20"/>
        <v>0.0593967192</v>
      </c>
      <c r="AR28" s="41">
        <v>0</v>
      </c>
      <c r="AS28" s="41">
        <f t="shared" si="21"/>
        <v>0</v>
      </c>
      <c r="AT28" s="41">
        <f t="shared" si="22"/>
        <v>0</v>
      </c>
      <c r="AU28" s="44">
        <f t="shared" si="23"/>
        <v>0</v>
      </c>
      <c r="AV28" s="34">
        <f t="shared" si="24"/>
        <v>0</v>
      </c>
      <c r="AW28" s="41">
        <f t="shared" si="25"/>
        <v>0</v>
      </c>
      <c r="AX28" s="41">
        <f t="shared" si="26"/>
        <v>0</v>
      </c>
    </row>
    <row r="29" customHeight="1" spans="1:50">
      <c r="A29" s="29"/>
      <c r="B29" s="30" t="s">
        <v>58</v>
      </c>
      <c r="C29" s="31">
        <v>24</v>
      </c>
      <c r="D29" s="32" t="s">
        <v>95</v>
      </c>
      <c r="E29" s="32" t="s">
        <v>96</v>
      </c>
      <c r="F29" s="32" t="s">
        <v>61</v>
      </c>
      <c r="G29" s="33">
        <v>890.43</v>
      </c>
      <c r="H29" s="34">
        <f t="shared" si="0"/>
        <v>28.749076288984</v>
      </c>
      <c r="I29" s="34">
        <f t="shared" si="1"/>
        <v>25599.04</v>
      </c>
      <c r="J29" s="34">
        <f t="shared" si="2"/>
        <v>12471.47</v>
      </c>
      <c r="K29" s="34">
        <f t="shared" si="3"/>
        <v>7071.83</v>
      </c>
      <c r="L29" s="36">
        <f t="shared" si="4"/>
        <v>6</v>
      </c>
      <c r="M29" s="36">
        <f t="shared" si="5"/>
        <v>1780.86</v>
      </c>
      <c r="N29" s="36">
        <f t="shared" si="6"/>
        <v>16.6559752029918</v>
      </c>
      <c r="O29" s="33">
        <v>14830.98</v>
      </c>
      <c r="P29" s="36">
        <f t="shared" si="7"/>
        <v>5342.58</v>
      </c>
      <c r="Q29" s="37" t="s">
        <v>62</v>
      </c>
      <c r="R29" s="38">
        <f t="shared" si="8"/>
        <v>7071.83</v>
      </c>
      <c r="S29" s="31">
        <f t="shared" si="39"/>
        <v>0</v>
      </c>
      <c r="T29" s="33">
        <v>0</v>
      </c>
      <c r="U29" s="36">
        <f t="shared" si="10"/>
        <v>7.94203923946857</v>
      </c>
      <c r="V29" s="33">
        <v>7071.83</v>
      </c>
      <c r="W29" s="33">
        <v>57.06</v>
      </c>
      <c r="X29" s="33">
        <v>0</v>
      </c>
      <c r="Y29" s="33">
        <f t="shared" si="11"/>
        <v>0</v>
      </c>
      <c r="Z29" s="39">
        <v>0</v>
      </c>
      <c r="AA29" s="33">
        <v>0</v>
      </c>
      <c r="AB29" s="39">
        <v>3639.17</v>
      </c>
      <c r="AC29" s="41">
        <f t="shared" si="37"/>
        <v>1.78086</v>
      </c>
      <c r="AD29" s="34">
        <f t="shared" si="38"/>
        <v>1.78086</v>
      </c>
      <c r="AE29" s="34">
        <f t="shared" si="34"/>
        <v>3.56172</v>
      </c>
      <c r="AF29" s="31">
        <v>0</v>
      </c>
      <c r="AG29" s="33">
        <v>7</v>
      </c>
      <c r="AH29" s="42" t="s">
        <v>63</v>
      </c>
      <c r="AI29" s="46"/>
      <c r="AJ29" s="39">
        <f t="shared" si="14"/>
        <v>24.8420097112782</v>
      </c>
      <c r="AK29" s="33">
        <v>2</v>
      </c>
      <c r="AL29" s="43">
        <f t="shared" si="15"/>
        <v>1.78086</v>
      </c>
      <c r="AM29" s="41">
        <f t="shared" si="35"/>
        <v>16.76730893</v>
      </c>
      <c r="AN29" s="41">
        <f>R29*23.71*3.5/11*0.6/10000</f>
        <v>3.20103170481818</v>
      </c>
      <c r="AO29" s="41">
        <f t="shared" si="18"/>
        <v>0.7787166522</v>
      </c>
      <c r="AP29" s="41">
        <f t="shared" si="19"/>
        <v>1.2109758957</v>
      </c>
      <c r="AQ29" s="41">
        <f t="shared" si="20"/>
        <v>1.4375814264</v>
      </c>
      <c r="AR29" s="41">
        <v>0</v>
      </c>
      <c r="AS29" s="41">
        <f t="shared" si="21"/>
        <v>0.00315108144</v>
      </c>
      <c r="AT29" s="41">
        <f t="shared" si="22"/>
        <v>0</v>
      </c>
      <c r="AU29" s="44">
        <f t="shared" si="23"/>
        <v>0.914879</v>
      </c>
      <c r="AV29" s="34">
        <f t="shared" si="24"/>
        <v>0</v>
      </c>
      <c r="AW29" s="41">
        <f t="shared" si="25"/>
        <v>0.1819585</v>
      </c>
      <c r="AX29" s="41">
        <f t="shared" si="26"/>
        <v>0.34640652072</v>
      </c>
    </row>
    <row r="30" customHeight="1" spans="1:50">
      <c r="A30" s="29"/>
      <c r="B30" s="30" t="s">
        <v>58</v>
      </c>
      <c r="C30" s="31">
        <v>25</v>
      </c>
      <c r="D30" s="32" t="s">
        <v>97</v>
      </c>
      <c r="E30" s="32" t="s">
        <v>98</v>
      </c>
      <c r="F30" s="32" t="s">
        <v>99</v>
      </c>
      <c r="G30" s="33">
        <v>305.52</v>
      </c>
      <c r="H30" s="34">
        <f t="shared" si="0"/>
        <v>35.7797198219429</v>
      </c>
      <c r="I30" s="34">
        <f t="shared" si="1"/>
        <v>10931.42</v>
      </c>
      <c r="J30" s="34">
        <f t="shared" si="2"/>
        <v>6163.66</v>
      </c>
      <c r="K30" s="34">
        <f t="shared" si="3"/>
        <v>3067.24</v>
      </c>
      <c r="L30" s="36">
        <f t="shared" si="4"/>
        <v>12</v>
      </c>
      <c r="M30" s="36">
        <f t="shared" si="5"/>
        <v>1222.08</v>
      </c>
      <c r="N30" s="36">
        <f t="shared" si="6"/>
        <v>22.8479968578162</v>
      </c>
      <c r="O30" s="33">
        <v>6980.52</v>
      </c>
      <c r="P30" s="36">
        <f t="shared" si="7"/>
        <v>3666.24</v>
      </c>
      <c r="Q30" s="37" t="s">
        <v>62</v>
      </c>
      <c r="R30" s="38">
        <f t="shared" si="8"/>
        <v>3067.24</v>
      </c>
      <c r="S30" s="36">
        <f t="shared" si="39"/>
        <v>4.9787247970673</v>
      </c>
      <c r="T30" s="33">
        <v>1521.1</v>
      </c>
      <c r="U30" s="36">
        <f t="shared" si="10"/>
        <v>3.19560094265515</v>
      </c>
      <c r="V30" s="33">
        <v>976.32</v>
      </c>
      <c r="W30" s="33">
        <v>0</v>
      </c>
      <c r="X30" s="33">
        <v>284.91</v>
      </c>
      <c r="Y30" s="44">
        <f t="shared" si="11"/>
        <v>569.82</v>
      </c>
      <c r="Z30" s="39">
        <v>0</v>
      </c>
      <c r="AA30" s="33">
        <v>0</v>
      </c>
      <c r="AB30" s="39">
        <v>1453.48</v>
      </c>
      <c r="AC30" s="48">
        <v>0</v>
      </c>
      <c r="AD30" s="34">
        <f t="shared" ref="AD30:AD38" si="40">AL30*2</f>
        <v>2.44416</v>
      </c>
      <c r="AE30" s="34">
        <f t="shared" ref="AE30:AE38" si="41">G30*2/1000*3</f>
        <v>1.83312</v>
      </c>
      <c r="AF30" s="31">
        <v>0</v>
      </c>
      <c r="AG30" s="33">
        <v>1</v>
      </c>
      <c r="AH30" s="42" t="s">
        <v>63</v>
      </c>
      <c r="AI30" s="46"/>
      <c r="AJ30" s="39">
        <f t="shared" si="14"/>
        <v>18.4338905315569</v>
      </c>
      <c r="AK30" s="33">
        <v>4</v>
      </c>
      <c r="AL30" s="43">
        <f t="shared" si="15"/>
        <v>1.22208</v>
      </c>
      <c r="AM30" s="41">
        <f t="shared" ref="AM30:AM38" si="42">R30*41.82/10000</f>
        <v>12.82719768</v>
      </c>
      <c r="AN30" s="41">
        <f t="shared" ref="AN30:AN38" si="43">R30*41.82*3.5/13*0.6/10000</f>
        <v>2.07208577907692</v>
      </c>
      <c r="AO30" s="41">
        <f t="shared" si="18"/>
        <v>0</v>
      </c>
      <c r="AP30" s="41">
        <f t="shared" si="19"/>
        <v>1.6620165792</v>
      </c>
      <c r="AQ30" s="41">
        <f t="shared" si="20"/>
        <v>0.7398838944</v>
      </c>
      <c r="AR30" s="41">
        <v>0</v>
      </c>
      <c r="AS30" s="41">
        <f t="shared" si="21"/>
        <v>0</v>
      </c>
      <c r="AT30" s="41">
        <f t="shared" si="22"/>
        <v>0.88151154</v>
      </c>
      <c r="AU30" s="44">
        <f t="shared" si="23"/>
        <v>0.130697</v>
      </c>
      <c r="AV30" s="34">
        <f t="shared" si="24"/>
        <v>0</v>
      </c>
      <c r="AW30" s="41">
        <f t="shared" si="25"/>
        <v>0.072674</v>
      </c>
      <c r="AX30" s="41">
        <f t="shared" si="26"/>
        <v>0.04782405888</v>
      </c>
    </row>
    <row r="31" customHeight="1" spans="1:50">
      <c r="A31" s="29"/>
      <c r="B31" s="30" t="s">
        <v>58</v>
      </c>
      <c r="C31" s="31">
        <v>26</v>
      </c>
      <c r="D31" s="32" t="s">
        <v>97</v>
      </c>
      <c r="E31" s="32" t="s">
        <v>100</v>
      </c>
      <c r="F31" s="32" t="s">
        <v>99</v>
      </c>
      <c r="G31" s="33">
        <v>333.31</v>
      </c>
      <c r="H31" s="34">
        <f t="shared" si="0"/>
        <v>37.2487474123189</v>
      </c>
      <c r="I31" s="34">
        <f t="shared" si="1"/>
        <v>12415.38</v>
      </c>
      <c r="J31" s="34">
        <f t="shared" si="2"/>
        <v>6121.16</v>
      </c>
      <c r="K31" s="34">
        <f t="shared" si="3"/>
        <v>2736.94</v>
      </c>
      <c r="L31" s="36">
        <f t="shared" si="4"/>
        <v>12</v>
      </c>
      <c r="M31" s="36">
        <f t="shared" si="5"/>
        <v>1333.24</v>
      </c>
      <c r="N31" s="36">
        <f t="shared" si="6"/>
        <v>16.4009180642645</v>
      </c>
      <c r="O31" s="33">
        <v>5466.59</v>
      </c>
      <c r="P31" s="36">
        <f t="shared" si="7"/>
        <v>3999.72</v>
      </c>
      <c r="Q31" s="37" t="s">
        <v>62</v>
      </c>
      <c r="R31" s="38">
        <f t="shared" si="8"/>
        <v>2736.94</v>
      </c>
      <c r="S31" s="36">
        <f t="shared" si="39"/>
        <v>4.55638894722631</v>
      </c>
      <c r="T31" s="33">
        <v>1518.69</v>
      </c>
      <c r="U31" s="36">
        <f t="shared" si="10"/>
        <v>1.80837658636105</v>
      </c>
      <c r="V31" s="33">
        <v>602.75</v>
      </c>
      <c r="W31" s="33">
        <v>0</v>
      </c>
      <c r="X31" s="33">
        <v>307.75</v>
      </c>
      <c r="Y31" s="44">
        <f t="shared" si="11"/>
        <v>615.5</v>
      </c>
      <c r="Z31" s="39">
        <v>0</v>
      </c>
      <c r="AA31" s="33">
        <v>0</v>
      </c>
      <c r="AB31" s="39">
        <v>4827.35</v>
      </c>
      <c r="AC31" s="48">
        <v>0</v>
      </c>
      <c r="AD31" s="34">
        <f t="shared" si="40"/>
        <v>2.66648</v>
      </c>
      <c r="AE31" s="34">
        <f t="shared" si="41"/>
        <v>1.99986</v>
      </c>
      <c r="AF31" s="31">
        <v>0</v>
      </c>
      <c r="AG31" s="33">
        <v>1</v>
      </c>
      <c r="AH31" s="42" t="s">
        <v>63</v>
      </c>
      <c r="AI31" s="45"/>
      <c r="AJ31" s="39">
        <f t="shared" si="14"/>
        <v>17.2689780904923</v>
      </c>
      <c r="AK31" s="33">
        <v>4</v>
      </c>
      <c r="AL31" s="43">
        <f t="shared" si="15"/>
        <v>1.33324</v>
      </c>
      <c r="AM31" s="41">
        <f t="shared" si="42"/>
        <v>11.44588308</v>
      </c>
      <c r="AN31" s="41">
        <f t="shared" si="43"/>
        <v>1.84895034369231</v>
      </c>
      <c r="AO31" s="41">
        <f t="shared" si="18"/>
        <v>0</v>
      </c>
      <c r="AP31" s="41">
        <f t="shared" si="19"/>
        <v>1.8131930676</v>
      </c>
      <c r="AQ31" s="41">
        <f t="shared" si="20"/>
        <v>0.8071834932</v>
      </c>
      <c r="AR31" s="41">
        <v>0</v>
      </c>
      <c r="AS31" s="41">
        <f t="shared" si="21"/>
        <v>0</v>
      </c>
      <c r="AT31" s="41">
        <f t="shared" si="22"/>
        <v>0.9521785</v>
      </c>
      <c r="AU31" s="44">
        <f t="shared" si="23"/>
        <v>0.130697</v>
      </c>
      <c r="AV31" s="34">
        <f t="shared" si="24"/>
        <v>0</v>
      </c>
      <c r="AW31" s="41">
        <f t="shared" si="25"/>
        <v>0.2413675</v>
      </c>
      <c r="AX31" s="41">
        <f t="shared" si="26"/>
        <v>0.029525106</v>
      </c>
    </row>
    <row r="32" customHeight="1" spans="1:50">
      <c r="A32" s="29"/>
      <c r="B32" s="30" t="s">
        <v>58</v>
      </c>
      <c r="C32" s="31">
        <v>27</v>
      </c>
      <c r="D32" s="32" t="s">
        <v>97</v>
      </c>
      <c r="E32" s="32" t="s">
        <v>101</v>
      </c>
      <c r="F32" s="32" t="s">
        <v>99</v>
      </c>
      <c r="G32" s="33">
        <v>179.86</v>
      </c>
      <c r="H32" s="34">
        <f t="shared" si="0"/>
        <v>44.7433003447126</v>
      </c>
      <c r="I32" s="34">
        <f t="shared" si="1"/>
        <v>8047.53</v>
      </c>
      <c r="J32" s="34">
        <f t="shared" si="2"/>
        <v>3351.76</v>
      </c>
      <c r="K32" s="34">
        <f t="shared" si="3"/>
        <v>1427.06</v>
      </c>
      <c r="L32" s="36">
        <f t="shared" si="4"/>
        <v>12</v>
      </c>
      <c r="M32" s="36">
        <f t="shared" si="5"/>
        <v>719.44</v>
      </c>
      <c r="N32" s="36">
        <f t="shared" si="6"/>
        <v>23.6573446013566</v>
      </c>
      <c r="O32" s="33">
        <v>4255.01</v>
      </c>
      <c r="P32" s="36">
        <f t="shared" si="7"/>
        <v>2158.32</v>
      </c>
      <c r="Q32" s="37" t="s">
        <v>62</v>
      </c>
      <c r="R32" s="38">
        <f t="shared" si="8"/>
        <v>1427.06</v>
      </c>
      <c r="S32" s="31">
        <v>12</v>
      </c>
      <c r="T32" s="33">
        <f>G32*2</f>
        <v>359.72</v>
      </c>
      <c r="U32" s="36">
        <f t="shared" si="10"/>
        <v>4.63538307572556</v>
      </c>
      <c r="V32" s="33">
        <v>833.72</v>
      </c>
      <c r="W32" s="33">
        <v>0</v>
      </c>
      <c r="X32" s="33">
        <v>116.81</v>
      </c>
      <c r="Y32" s="44">
        <f t="shared" si="11"/>
        <v>233.62</v>
      </c>
      <c r="Z32" s="39">
        <v>0</v>
      </c>
      <c r="AA32" s="33">
        <v>0</v>
      </c>
      <c r="AB32" s="39">
        <v>2599.08</v>
      </c>
      <c r="AC32" s="48">
        <v>0</v>
      </c>
      <c r="AD32" s="34">
        <f t="shared" si="40"/>
        <v>1.43888</v>
      </c>
      <c r="AE32" s="34">
        <f t="shared" si="41"/>
        <v>1.07916</v>
      </c>
      <c r="AF32" s="41">
        <f>G32*4*2/1000</f>
        <v>1.43888</v>
      </c>
      <c r="AG32" s="33">
        <v>2</v>
      </c>
      <c r="AH32" s="42" t="s">
        <v>63</v>
      </c>
      <c r="AI32" s="45"/>
      <c r="AJ32" s="39">
        <f t="shared" si="14"/>
        <v>9.63434974737231</v>
      </c>
      <c r="AK32" s="33">
        <v>4</v>
      </c>
      <c r="AL32" s="43">
        <f t="shared" si="15"/>
        <v>0.71944</v>
      </c>
      <c r="AM32" s="41">
        <f t="shared" si="42"/>
        <v>5.96796492</v>
      </c>
      <c r="AN32" s="41">
        <f t="shared" si="43"/>
        <v>0.964055871692308</v>
      </c>
      <c r="AO32" s="41">
        <f t="shared" si="18"/>
        <v>0</v>
      </c>
      <c r="AP32" s="41">
        <f t="shared" si="19"/>
        <v>0.9784312056</v>
      </c>
      <c r="AQ32" s="41">
        <f t="shared" si="20"/>
        <v>0.4355705592</v>
      </c>
      <c r="AR32" s="41">
        <f>AF32*9.42*365/10000</f>
        <v>0.4947301104</v>
      </c>
      <c r="AS32" s="41">
        <f t="shared" si="21"/>
        <v>0</v>
      </c>
      <c r="AT32" s="41">
        <f t="shared" si="22"/>
        <v>0.36141014</v>
      </c>
      <c r="AU32" s="44">
        <f t="shared" si="23"/>
        <v>0.261394</v>
      </c>
      <c r="AV32" s="34">
        <f t="shared" si="24"/>
        <v>0</v>
      </c>
      <c r="AW32" s="41">
        <f t="shared" si="25"/>
        <v>0.129954</v>
      </c>
      <c r="AX32" s="41">
        <f t="shared" si="26"/>
        <v>0.04083894048</v>
      </c>
    </row>
    <row r="33" customHeight="1" spans="1:50">
      <c r="A33" s="29"/>
      <c r="B33" s="30" t="s">
        <v>58</v>
      </c>
      <c r="C33" s="31">
        <v>28</v>
      </c>
      <c r="D33" s="32" t="s">
        <v>97</v>
      </c>
      <c r="E33" s="32" t="s">
        <v>102</v>
      </c>
      <c r="F33" s="32" t="s">
        <v>99</v>
      </c>
      <c r="G33" s="33">
        <v>286.08</v>
      </c>
      <c r="H33" s="34">
        <f t="shared" si="0"/>
        <v>35.1319211409396</v>
      </c>
      <c r="I33" s="34">
        <f t="shared" si="1"/>
        <v>10050.54</v>
      </c>
      <c r="J33" s="34">
        <f t="shared" si="2"/>
        <v>5711.11</v>
      </c>
      <c r="K33" s="34">
        <f t="shared" si="3"/>
        <v>2790.45</v>
      </c>
      <c r="L33" s="36">
        <f t="shared" si="4"/>
        <v>12</v>
      </c>
      <c r="M33" s="36">
        <f t="shared" si="5"/>
        <v>1144.32</v>
      </c>
      <c r="N33" s="36">
        <f t="shared" si="6"/>
        <v>22.4660234899329</v>
      </c>
      <c r="O33" s="33">
        <v>6427.08</v>
      </c>
      <c r="P33" s="36">
        <f t="shared" si="7"/>
        <v>3432.96</v>
      </c>
      <c r="Q33" s="37" t="s">
        <v>62</v>
      </c>
      <c r="R33" s="38">
        <f t="shared" si="8"/>
        <v>2790.45</v>
      </c>
      <c r="S33" s="36">
        <f t="shared" ref="S33:S60" si="44">T33/G33</f>
        <v>4.85696308724832</v>
      </c>
      <c r="T33" s="33">
        <v>1389.48</v>
      </c>
      <c r="U33" s="36">
        <f t="shared" si="10"/>
        <v>3.10636884787472</v>
      </c>
      <c r="V33" s="33">
        <v>888.67</v>
      </c>
      <c r="W33" s="33">
        <v>0</v>
      </c>
      <c r="X33" s="33">
        <v>256.15</v>
      </c>
      <c r="Y33" s="44">
        <f t="shared" si="11"/>
        <v>512.3</v>
      </c>
      <c r="Z33" s="39">
        <v>0</v>
      </c>
      <c r="AA33" s="33">
        <v>0</v>
      </c>
      <c r="AB33" s="39">
        <v>1345.31</v>
      </c>
      <c r="AC33" s="48">
        <v>0</v>
      </c>
      <c r="AD33" s="34">
        <f t="shared" si="40"/>
        <v>2.28864</v>
      </c>
      <c r="AE33" s="34">
        <f t="shared" si="41"/>
        <v>1.71648</v>
      </c>
      <c r="AF33" s="31">
        <v>0</v>
      </c>
      <c r="AG33" s="33">
        <v>2</v>
      </c>
      <c r="AH33" s="42" t="s">
        <v>63</v>
      </c>
      <c r="AI33" s="46"/>
      <c r="AJ33" s="39">
        <f t="shared" si="14"/>
        <v>16.96854875568</v>
      </c>
      <c r="AK33" s="33">
        <v>4</v>
      </c>
      <c r="AL33" s="43">
        <f t="shared" si="15"/>
        <v>1.14432</v>
      </c>
      <c r="AM33" s="41">
        <f t="shared" si="42"/>
        <v>11.6696619</v>
      </c>
      <c r="AN33" s="41">
        <f t="shared" si="43"/>
        <v>1.88509923</v>
      </c>
      <c r="AO33" s="41">
        <f t="shared" si="18"/>
        <v>0</v>
      </c>
      <c r="AP33" s="41">
        <f t="shared" si="19"/>
        <v>1.5562637568</v>
      </c>
      <c r="AQ33" s="41">
        <f t="shared" si="20"/>
        <v>0.6928056576</v>
      </c>
      <c r="AR33" s="41">
        <v>0</v>
      </c>
      <c r="AS33" s="41">
        <f t="shared" si="21"/>
        <v>0</v>
      </c>
      <c r="AT33" s="41">
        <f t="shared" si="22"/>
        <v>0.7925281</v>
      </c>
      <c r="AU33" s="44">
        <f t="shared" si="23"/>
        <v>0.261394</v>
      </c>
      <c r="AV33" s="34">
        <f t="shared" si="24"/>
        <v>0</v>
      </c>
      <c r="AW33" s="41">
        <f t="shared" si="25"/>
        <v>0.0672655</v>
      </c>
      <c r="AX33" s="41">
        <f t="shared" si="26"/>
        <v>0.04353061128</v>
      </c>
    </row>
    <row r="34" customHeight="1" spans="1:50">
      <c r="A34" s="29"/>
      <c r="B34" s="30" t="s">
        <v>58</v>
      </c>
      <c r="C34" s="31">
        <v>29</v>
      </c>
      <c r="D34" s="32" t="s">
        <v>97</v>
      </c>
      <c r="E34" s="32" t="s">
        <v>103</v>
      </c>
      <c r="F34" s="32" t="s">
        <v>99</v>
      </c>
      <c r="G34" s="33">
        <v>357.3</v>
      </c>
      <c r="H34" s="34">
        <f t="shared" si="0"/>
        <v>28.1700251889169</v>
      </c>
      <c r="I34" s="34">
        <f t="shared" si="1"/>
        <v>10065.15</v>
      </c>
      <c r="J34" s="34">
        <f t="shared" si="2"/>
        <v>6889.4</v>
      </c>
      <c r="K34" s="34">
        <f t="shared" si="3"/>
        <v>3219.22</v>
      </c>
      <c r="L34" s="36">
        <f t="shared" si="4"/>
        <v>12</v>
      </c>
      <c r="M34" s="36">
        <f t="shared" si="5"/>
        <v>1429.2</v>
      </c>
      <c r="N34" s="36">
        <f t="shared" si="6"/>
        <v>16.6587461516933</v>
      </c>
      <c r="O34" s="33">
        <v>5952.17</v>
      </c>
      <c r="P34" s="36">
        <f t="shared" si="7"/>
        <v>4287.6</v>
      </c>
      <c r="Q34" s="37" t="s">
        <v>62</v>
      </c>
      <c r="R34" s="38">
        <f t="shared" si="8"/>
        <v>3219.22</v>
      </c>
      <c r="S34" s="36">
        <f t="shared" si="44"/>
        <v>4.71533725160929</v>
      </c>
      <c r="T34" s="33">
        <v>1684.79</v>
      </c>
      <c r="U34" s="36">
        <f t="shared" si="10"/>
        <v>2.56649874055416</v>
      </c>
      <c r="V34" s="33">
        <v>917.01</v>
      </c>
      <c r="W34" s="33">
        <v>0</v>
      </c>
      <c r="X34" s="33">
        <v>308.71</v>
      </c>
      <c r="Y34" s="44">
        <f t="shared" si="11"/>
        <v>617.42</v>
      </c>
      <c r="Z34" s="39">
        <v>0</v>
      </c>
      <c r="AA34" s="33">
        <v>0</v>
      </c>
      <c r="AB34" s="39">
        <v>1511.18</v>
      </c>
      <c r="AC34" s="48">
        <v>0</v>
      </c>
      <c r="AD34" s="34">
        <f t="shared" si="40"/>
        <v>2.8584</v>
      </c>
      <c r="AE34" s="34">
        <f t="shared" si="41"/>
        <v>2.1438</v>
      </c>
      <c r="AF34" s="31">
        <v>0</v>
      </c>
      <c r="AG34" s="33">
        <v>2</v>
      </c>
      <c r="AH34" s="42" t="s">
        <v>63</v>
      </c>
      <c r="AI34" s="46"/>
      <c r="AJ34" s="39">
        <f t="shared" si="14"/>
        <v>19.7835333144554</v>
      </c>
      <c r="AK34" s="33">
        <v>4</v>
      </c>
      <c r="AL34" s="43">
        <f t="shared" si="15"/>
        <v>1.4292</v>
      </c>
      <c r="AM34" s="41">
        <f t="shared" si="42"/>
        <v>13.46277804</v>
      </c>
      <c r="AN34" s="41">
        <f t="shared" si="43"/>
        <v>2.17475645261538</v>
      </c>
      <c r="AO34" s="41">
        <f t="shared" si="18"/>
        <v>0</v>
      </c>
      <c r="AP34" s="41">
        <f t="shared" si="19"/>
        <v>1.943697708</v>
      </c>
      <c r="AQ34" s="41">
        <f t="shared" si="20"/>
        <v>0.865280556</v>
      </c>
      <c r="AR34" s="41">
        <v>0</v>
      </c>
      <c r="AS34" s="41">
        <f t="shared" si="21"/>
        <v>0</v>
      </c>
      <c r="AT34" s="41">
        <f t="shared" si="22"/>
        <v>0.95514874</v>
      </c>
      <c r="AU34" s="44">
        <f t="shared" si="23"/>
        <v>0.261394</v>
      </c>
      <c r="AV34" s="34">
        <f t="shared" si="24"/>
        <v>0</v>
      </c>
      <c r="AW34" s="41">
        <f t="shared" si="25"/>
        <v>0.075559</v>
      </c>
      <c r="AX34" s="41">
        <f t="shared" si="26"/>
        <v>0.04491881784</v>
      </c>
    </row>
    <row r="35" customHeight="1" spans="1:50">
      <c r="A35" s="29"/>
      <c r="B35" s="30" t="s">
        <v>58</v>
      </c>
      <c r="C35" s="31">
        <v>30</v>
      </c>
      <c r="D35" s="32" t="s">
        <v>104</v>
      </c>
      <c r="E35" s="33" t="s">
        <v>60</v>
      </c>
      <c r="F35" s="32" t="s">
        <v>99</v>
      </c>
      <c r="G35" s="33">
        <v>28.01</v>
      </c>
      <c r="H35" s="34">
        <f t="shared" si="0"/>
        <v>35.3420207068904</v>
      </c>
      <c r="I35" s="34">
        <f t="shared" si="1"/>
        <v>989.93</v>
      </c>
      <c r="J35" s="34">
        <f t="shared" si="2"/>
        <v>168.06</v>
      </c>
      <c r="K35" s="35">
        <f t="shared" si="3"/>
        <v>0</v>
      </c>
      <c r="L35" s="36">
        <f t="shared" si="4"/>
        <v>6</v>
      </c>
      <c r="M35" s="36">
        <f t="shared" si="5"/>
        <v>56.02</v>
      </c>
      <c r="N35" s="36">
        <f t="shared" si="6"/>
        <v>35.3420207068904</v>
      </c>
      <c r="O35" s="33">
        <v>989.93</v>
      </c>
      <c r="P35" s="36">
        <f t="shared" si="7"/>
        <v>168.06</v>
      </c>
      <c r="Q35" s="37" t="s">
        <v>62</v>
      </c>
      <c r="R35" s="38">
        <f t="shared" si="8"/>
        <v>0</v>
      </c>
      <c r="S35" s="31">
        <f t="shared" si="44"/>
        <v>0</v>
      </c>
      <c r="T35" s="33">
        <v>0</v>
      </c>
      <c r="U35" s="31">
        <f t="shared" si="10"/>
        <v>0</v>
      </c>
      <c r="V35" s="33">
        <v>0</v>
      </c>
      <c r="W35" s="33">
        <v>0</v>
      </c>
      <c r="X35" s="33">
        <v>0</v>
      </c>
      <c r="Y35" s="33">
        <f t="shared" si="11"/>
        <v>0</v>
      </c>
      <c r="Z35" s="39">
        <v>0</v>
      </c>
      <c r="AA35" s="33">
        <v>0</v>
      </c>
      <c r="AB35" s="40">
        <v>0</v>
      </c>
      <c r="AC35" s="48">
        <v>0</v>
      </c>
      <c r="AD35" s="34">
        <f t="shared" si="40"/>
        <v>0.11204</v>
      </c>
      <c r="AE35" s="34">
        <f t="shared" si="41"/>
        <v>0.16806</v>
      </c>
      <c r="AF35" s="31">
        <v>0</v>
      </c>
      <c r="AG35" s="33">
        <v>0</v>
      </c>
      <c r="AH35" s="42" t="s">
        <v>63</v>
      </c>
      <c r="AI35" s="36"/>
      <c r="AJ35" s="39">
        <f t="shared" si="14"/>
        <v>0.144019017</v>
      </c>
      <c r="AK35" s="33">
        <v>2</v>
      </c>
      <c r="AL35" s="43">
        <f t="shared" si="15"/>
        <v>0.05602</v>
      </c>
      <c r="AM35" s="41">
        <f t="shared" si="42"/>
        <v>0</v>
      </c>
      <c r="AN35" s="41">
        <f t="shared" si="43"/>
        <v>0</v>
      </c>
      <c r="AO35" s="41">
        <f t="shared" si="18"/>
        <v>0</v>
      </c>
      <c r="AP35" s="41">
        <f t="shared" si="19"/>
        <v>0.0761866398</v>
      </c>
      <c r="AQ35" s="41">
        <f t="shared" si="20"/>
        <v>0.0678323772</v>
      </c>
      <c r="AR35" s="41">
        <v>0</v>
      </c>
      <c r="AS35" s="41">
        <f t="shared" si="21"/>
        <v>0</v>
      </c>
      <c r="AT35" s="41">
        <f t="shared" si="22"/>
        <v>0</v>
      </c>
      <c r="AU35" s="44">
        <f t="shared" si="23"/>
        <v>0</v>
      </c>
      <c r="AV35" s="34">
        <f t="shared" si="24"/>
        <v>0</v>
      </c>
      <c r="AW35" s="41">
        <f t="shared" si="25"/>
        <v>0</v>
      </c>
      <c r="AX35" s="41">
        <f t="shared" si="26"/>
        <v>0</v>
      </c>
    </row>
    <row r="36" customHeight="1" spans="1:50">
      <c r="A36" s="29"/>
      <c r="B36" s="30" t="s">
        <v>58</v>
      </c>
      <c r="C36" s="31">
        <v>31</v>
      </c>
      <c r="D36" s="32" t="s">
        <v>105</v>
      </c>
      <c r="E36" s="33" t="s">
        <v>60</v>
      </c>
      <c r="F36" s="32" t="s">
        <v>99</v>
      </c>
      <c r="G36" s="33">
        <v>34.55</v>
      </c>
      <c r="H36" s="34">
        <f t="shared" si="0"/>
        <v>42.0778581765557</v>
      </c>
      <c r="I36" s="34">
        <f t="shared" si="1"/>
        <v>1453.79</v>
      </c>
      <c r="J36" s="34">
        <f t="shared" si="2"/>
        <v>207.3</v>
      </c>
      <c r="K36" s="35">
        <f t="shared" si="3"/>
        <v>0</v>
      </c>
      <c r="L36" s="36">
        <f t="shared" si="4"/>
        <v>6</v>
      </c>
      <c r="M36" s="36">
        <f t="shared" si="5"/>
        <v>69.1</v>
      </c>
      <c r="N36" s="36">
        <f t="shared" si="6"/>
        <v>42.0778581765557</v>
      </c>
      <c r="O36" s="33">
        <v>1453.79</v>
      </c>
      <c r="P36" s="36">
        <f t="shared" si="7"/>
        <v>207.3</v>
      </c>
      <c r="Q36" s="37" t="s">
        <v>62</v>
      </c>
      <c r="R36" s="38">
        <f t="shared" si="8"/>
        <v>0</v>
      </c>
      <c r="S36" s="31">
        <f t="shared" si="44"/>
        <v>0</v>
      </c>
      <c r="T36" s="33">
        <v>0</v>
      </c>
      <c r="U36" s="31">
        <f t="shared" si="10"/>
        <v>0</v>
      </c>
      <c r="V36" s="33">
        <v>0</v>
      </c>
      <c r="W36" s="33">
        <v>0</v>
      </c>
      <c r="X36" s="33">
        <v>0</v>
      </c>
      <c r="Y36" s="33">
        <f t="shared" si="11"/>
        <v>0</v>
      </c>
      <c r="Z36" s="39">
        <v>0</v>
      </c>
      <c r="AA36" s="33">
        <v>0</v>
      </c>
      <c r="AB36" s="40">
        <v>0</v>
      </c>
      <c r="AC36" s="48">
        <v>0</v>
      </c>
      <c r="AD36" s="34">
        <f t="shared" si="40"/>
        <v>0.1382</v>
      </c>
      <c r="AE36" s="34">
        <f t="shared" si="41"/>
        <v>0.2073</v>
      </c>
      <c r="AF36" s="31">
        <v>0</v>
      </c>
      <c r="AG36" s="33">
        <v>0</v>
      </c>
      <c r="AH36" s="42" t="s">
        <v>63</v>
      </c>
      <c r="AI36" s="36"/>
      <c r="AJ36" s="39">
        <f t="shared" si="14"/>
        <v>0.177645735</v>
      </c>
      <c r="AK36" s="33">
        <v>2</v>
      </c>
      <c r="AL36" s="43">
        <f t="shared" si="15"/>
        <v>0.0691</v>
      </c>
      <c r="AM36" s="41">
        <f t="shared" si="42"/>
        <v>0</v>
      </c>
      <c r="AN36" s="41">
        <f t="shared" si="43"/>
        <v>0</v>
      </c>
      <c r="AO36" s="41">
        <f t="shared" si="18"/>
        <v>0</v>
      </c>
      <c r="AP36" s="41">
        <f t="shared" si="19"/>
        <v>0.093975309</v>
      </c>
      <c r="AQ36" s="41">
        <f t="shared" si="20"/>
        <v>0.083670426</v>
      </c>
      <c r="AR36" s="41">
        <v>0</v>
      </c>
      <c r="AS36" s="41">
        <f t="shared" si="21"/>
        <v>0</v>
      </c>
      <c r="AT36" s="41">
        <f t="shared" si="22"/>
        <v>0</v>
      </c>
      <c r="AU36" s="44">
        <f t="shared" si="23"/>
        <v>0</v>
      </c>
      <c r="AV36" s="34">
        <f t="shared" si="24"/>
        <v>0</v>
      </c>
      <c r="AW36" s="41">
        <f t="shared" si="25"/>
        <v>0</v>
      </c>
      <c r="AX36" s="41">
        <f t="shared" si="26"/>
        <v>0</v>
      </c>
    </row>
    <row r="37" customHeight="1" spans="1:50">
      <c r="A37" s="29"/>
      <c r="B37" s="30" t="s">
        <v>58</v>
      </c>
      <c r="C37" s="31">
        <v>32</v>
      </c>
      <c r="D37" s="32" t="s">
        <v>106</v>
      </c>
      <c r="E37" s="33" t="s">
        <v>60</v>
      </c>
      <c r="F37" s="32" t="s">
        <v>99</v>
      </c>
      <c r="G37" s="33">
        <v>29.96</v>
      </c>
      <c r="H37" s="34">
        <f t="shared" si="0"/>
        <v>30.4088785046729</v>
      </c>
      <c r="I37" s="34">
        <f t="shared" si="1"/>
        <v>911.05</v>
      </c>
      <c r="J37" s="34">
        <f t="shared" si="2"/>
        <v>179.76</v>
      </c>
      <c r="K37" s="35">
        <f t="shared" si="3"/>
        <v>0</v>
      </c>
      <c r="L37" s="36">
        <f t="shared" si="4"/>
        <v>6</v>
      </c>
      <c r="M37" s="36">
        <f t="shared" si="5"/>
        <v>59.92</v>
      </c>
      <c r="N37" s="36">
        <f t="shared" si="6"/>
        <v>30.4088785046729</v>
      </c>
      <c r="O37" s="33">
        <v>911.05</v>
      </c>
      <c r="P37" s="36">
        <f t="shared" si="7"/>
        <v>179.76</v>
      </c>
      <c r="Q37" s="37" t="s">
        <v>62</v>
      </c>
      <c r="R37" s="38">
        <f t="shared" si="8"/>
        <v>0</v>
      </c>
      <c r="S37" s="31">
        <f t="shared" si="44"/>
        <v>0</v>
      </c>
      <c r="T37" s="33">
        <v>0</v>
      </c>
      <c r="U37" s="31">
        <f t="shared" si="10"/>
        <v>0</v>
      </c>
      <c r="V37" s="33">
        <v>0</v>
      </c>
      <c r="W37" s="33">
        <v>0</v>
      </c>
      <c r="X37" s="33">
        <v>0</v>
      </c>
      <c r="Y37" s="33">
        <f t="shared" si="11"/>
        <v>0</v>
      </c>
      <c r="Z37" s="39">
        <v>0</v>
      </c>
      <c r="AA37" s="33">
        <v>0</v>
      </c>
      <c r="AB37" s="40">
        <v>0</v>
      </c>
      <c r="AC37" s="48">
        <v>0</v>
      </c>
      <c r="AD37" s="34">
        <f t="shared" si="40"/>
        <v>0.11984</v>
      </c>
      <c r="AE37" s="34">
        <f t="shared" si="41"/>
        <v>0.17976</v>
      </c>
      <c r="AF37" s="31">
        <v>0</v>
      </c>
      <c r="AG37" s="33">
        <v>0</v>
      </c>
      <c r="AH37" s="42" t="s">
        <v>63</v>
      </c>
      <c r="AI37" s="36"/>
      <c r="AJ37" s="39">
        <f t="shared" si="14"/>
        <v>0.154045332</v>
      </c>
      <c r="AK37" s="33">
        <v>2</v>
      </c>
      <c r="AL37" s="43">
        <f t="shared" si="15"/>
        <v>0.05992</v>
      </c>
      <c r="AM37" s="41">
        <f t="shared" si="42"/>
        <v>0</v>
      </c>
      <c r="AN37" s="41">
        <f t="shared" si="43"/>
        <v>0</v>
      </c>
      <c r="AO37" s="41">
        <f t="shared" si="18"/>
        <v>0</v>
      </c>
      <c r="AP37" s="41">
        <f t="shared" si="19"/>
        <v>0.0814906008</v>
      </c>
      <c r="AQ37" s="41">
        <f t="shared" si="20"/>
        <v>0.0725547312</v>
      </c>
      <c r="AR37" s="41">
        <v>0</v>
      </c>
      <c r="AS37" s="41">
        <f t="shared" si="21"/>
        <v>0</v>
      </c>
      <c r="AT37" s="41">
        <f t="shared" si="22"/>
        <v>0</v>
      </c>
      <c r="AU37" s="44">
        <f t="shared" si="23"/>
        <v>0</v>
      </c>
      <c r="AV37" s="34">
        <f t="shared" si="24"/>
        <v>0</v>
      </c>
      <c r="AW37" s="41">
        <f t="shared" si="25"/>
        <v>0</v>
      </c>
      <c r="AX37" s="41">
        <f t="shared" si="26"/>
        <v>0</v>
      </c>
    </row>
    <row r="38" customHeight="1" spans="1:50">
      <c r="A38" s="29"/>
      <c r="B38" s="30" t="s">
        <v>58</v>
      </c>
      <c r="C38" s="31">
        <v>33</v>
      </c>
      <c r="D38" s="32" t="s">
        <v>107</v>
      </c>
      <c r="E38" s="33" t="s">
        <v>60</v>
      </c>
      <c r="F38" s="32" t="s">
        <v>99</v>
      </c>
      <c r="G38" s="33">
        <v>35.39</v>
      </c>
      <c r="H38" s="34">
        <f t="shared" si="0"/>
        <v>39.184797965527</v>
      </c>
      <c r="I38" s="34">
        <f t="shared" si="1"/>
        <v>1386.75</v>
      </c>
      <c r="J38" s="34">
        <f t="shared" si="2"/>
        <v>212.34</v>
      </c>
      <c r="K38" s="35">
        <f t="shared" si="3"/>
        <v>0</v>
      </c>
      <c r="L38" s="36">
        <f t="shared" si="4"/>
        <v>6</v>
      </c>
      <c r="M38" s="36">
        <f t="shared" si="5"/>
        <v>70.78</v>
      </c>
      <c r="N38" s="36">
        <f t="shared" si="6"/>
        <v>39.184797965527</v>
      </c>
      <c r="O38" s="33">
        <v>1386.75</v>
      </c>
      <c r="P38" s="36">
        <f t="shared" si="7"/>
        <v>212.34</v>
      </c>
      <c r="Q38" s="37" t="s">
        <v>62</v>
      </c>
      <c r="R38" s="38">
        <f t="shared" si="8"/>
        <v>0</v>
      </c>
      <c r="S38" s="31">
        <f t="shared" si="44"/>
        <v>0</v>
      </c>
      <c r="T38" s="33">
        <v>0</v>
      </c>
      <c r="U38" s="31">
        <f t="shared" si="10"/>
        <v>0</v>
      </c>
      <c r="V38" s="33">
        <v>0</v>
      </c>
      <c r="W38" s="33">
        <v>0</v>
      </c>
      <c r="X38" s="33">
        <v>0</v>
      </c>
      <c r="Y38" s="33">
        <f t="shared" si="11"/>
        <v>0</v>
      </c>
      <c r="Z38" s="39">
        <v>0</v>
      </c>
      <c r="AA38" s="33">
        <v>0</v>
      </c>
      <c r="AB38" s="40">
        <v>0</v>
      </c>
      <c r="AC38" s="48">
        <v>0</v>
      </c>
      <c r="AD38" s="34">
        <f t="shared" si="40"/>
        <v>0.14156</v>
      </c>
      <c r="AE38" s="34">
        <f t="shared" si="41"/>
        <v>0.21234</v>
      </c>
      <c r="AF38" s="31">
        <v>0</v>
      </c>
      <c r="AG38" s="33">
        <v>0</v>
      </c>
      <c r="AH38" s="42" t="s">
        <v>63</v>
      </c>
      <c r="AI38" s="36"/>
      <c r="AJ38" s="39">
        <f t="shared" si="14"/>
        <v>0.181964763</v>
      </c>
      <c r="AK38" s="33">
        <v>2</v>
      </c>
      <c r="AL38" s="43">
        <f t="shared" si="15"/>
        <v>0.07078</v>
      </c>
      <c r="AM38" s="41">
        <f t="shared" si="42"/>
        <v>0</v>
      </c>
      <c r="AN38" s="41">
        <f t="shared" si="43"/>
        <v>0</v>
      </c>
      <c r="AO38" s="41">
        <f t="shared" si="18"/>
        <v>0</v>
      </c>
      <c r="AP38" s="41">
        <f t="shared" si="19"/>
        <v>0.0962600922</v>
      </c>
      <c r="AQ38" s="41">
        <f t="shared" si="20"/>
        <v>0.0857046708</v>
      </c>
      <c r="AR38" s="41">
        <v>0</v>
      </c>
      <c r="AS38" s="41">
        <f t="shared" si="21"/>
        <v>0</v>
      </c>
      <c r="AT38" s="41">
        <f t="shared" si="22"/>
        <v>0</v>
      </c>
      <c r="AU38" s="44">
        <f t="shared" si="23"/>
        <v>0</v>
      </c>
      <c r="AV38" s="34">
        <f t="shared" si="24"/>
        <v>0</v>
      </c>
      <c r="AW38" s="41">
        <f t="shared" si="25"/>
        <v>0</v>
      </c>
      <c r="AX38" s="41">
        <f t="shared" si="26"/>
        <v>0</v>
      </c>
    </row>
    <row r="39" customHeight="1" spans="1:50">
      <c r="A39" s="29"/>
      <c r="B39" s="30" t="s">
        <v>58</v>
      </c>
      <c r="C39" s="31">
        <v>34</v>
      </c>
      <c r="D39" s="32" t="s">
        <v>108</v>
      </c>
      <c r="E39" s="32" t="s">
        <v>109</v>
      </c>
      <c r="F39" s="32" t="s">
        <v>61</v>
      </c>
      <c r="G39" s="33">
        <v>531.43</v>
      </c>
      <c r="H39" s="34">
        <f t="shared" si="0"/>
        <v>89.1355023239185</v>
      </c>
      <c r="I39" s="34">
        <f t="shared" si="1"/>
        <v>47369.28</v>
      </c>
      <c r="J39" s="34">
        <f t="shared" si="2"/>
        <v>9073.79</v>
      </c>
      <c r="K39" s="34">
        <f t="shared" si="3"/>
        <v>2696.63</v>
      </c>
      <c r="L39" s="36">
        <f t="shared" si="4"/>
        <v>12</v>
      </c>
      <c r="M39" s="36">
        <f t="shared" si="5"/>
        <v>2125.72</v>
      </c>
      <c r="N39" s="36">
        <f t="shared" si="6"/>
        <v>16.9040889675028</v>
      </c>
      <c r="O39" s="33">
        <v>8983.34</v>
      </c>
      <c r="P39" s="36">
        <f t="shared" si="7"/>
        <v>6377.16</v>
      </c>
      <c r="Q39" s="37" t="s">
        <v>62</v>
      </c>
      <c r="R39" s="38">
        <f t="shared" si="8"/>
        <v>2696.63</v>
      </c>
      <c r="S39" s="31">
        <f t="shared" si="44"/>
        <v>0</v>
      </c>
      <c r="T39" s="33">
        <v>0</v>
      </c>
      <c r="U39" s="36">
        <f t="shared" si="10"/>
        <v>5.07429012287601</v>
      </c>
      <c r="V39" s="33">
        <v>2696.63</v>
      </c>
      <c r="W39" s="33">
        <v>0</v>
      </c>
      <c r="X39" s="33">
        <v>0</v>
      </c>
      <c r="Y39" s="33">
        <f t="shared" si="11"/>
        <v>0</v>
      </c>
      <c r="Z39" s="39">
        <v>0</v>
      </c>
      <c r="AA39" s="33">
        <v>283.86</v>
      </c>
      <c r="AB39" s="39">
        <v>35405.45</v>
      </c>
      <c r="AC39" s="41">
        <f t="shared" ref="AC39:AC58" si="45">AL39*1</f>
        <v>2.12572</v>
      </c>
      <c r="AD39" s="34">
        <f t="shared" ref="AD39:AD58" si="46">AL39*1</f>
        <v>2.12572</v>
      </c>
      <c r="AE39" s="34">
        <f t="shared" ref="AE39:AE42" si="47">G39*2/1000*2</f>
        <v>2.12572</v>
      </c>
      <c r="AF39" s="31">
        <v>0</v>
      </c>
      <c r="AG39" s="33">
        <v>4</v>
      </c>
      <c r="AH39" s="42" t="s">
        <v>63</v>
      </c>
      <c r="AI39" s="46"/>
      <c r="AJ39" s="39">
        <f t="shared" si="14"/>
        <v>13.5736258464509</v>
      </c>
      <c r="AK39" s="33">
        <v>4</v>
      </c>
      <c r="AL39" s="43">
        <f t="shared" si="15"/>
        <v>2.12572</v>
      </c>
      <c r="AM39" s="41">
        <f t="shared" ref="AM39:AM42" si="48">R39*23.71/10000</f>
        <v>6.39370973</v>
      </c>
      <c r="AN39" s="41">
        <f t="shared" ref="AN39:AN42" si="49">R39*23.71*3.5/11*0.6/10000</f>
        <v>1.22061731209091</v>
      </c>
      <c r="AO39" s="41">
        <f t="shared" si="18"/>
        <v>0.9295135844</v>
      </c>
      <c r="AP39" s="41">
        <f t="shared" si="19"/>
        <v>1.4454789714</v>
      </c>
      <c r="AQ39" s="41">
        <f t="shared" si="20"/>
        <v>0.8579831064</v>
      </c>
      <c r="AR39" s="41">
        <v>0</v>
      </c>
      <c r="AS39" s="41">
        <f t="shared" si="21"/>
        <v>0</v>
      </c>
      <c r="AT39" s="41">
        <f t="shared" si="22"/>
        <v>0</v>
      </c>
      <c r="AU39" s="44">
        <f t="shared" si="23"/>
        <v>0.522788</v>
      </c>
      <c r="AV39" s="34">
        <f t="shared" si="24"/>
        <v>0.30117091824</v>
      </c>
      <c r="AW39" s="41">
        <f t="shared" si="25"/>
        <v>1.7702725</v>
      </c>
      <c r="AX39" s="41">
        <f t="shared" si="26"/>
        <v>0.13209172392</v>
      </c>
    </row>
    <row r="40" customHeight="1" spans="1:50">
      <c r="A40" s="29"/>
      <c r="B40" s="30" t="s">
        <v>58</v>
      </c>
      <c r="C40" s="31">
        <v>35</v>
      </c>
      <c r="D40" s="32" t="s">
        <v>110</v>
      </c>
      <c r="E40" s="33" t="s">
        <v>60</v>
      </c>
      <c r="F40" s="32" t="s">
        <v>61</v>
      </c>
      <c r="G40" s="33">
        <v>55.69</v>
      </c>
      <c r="H40" s="34">
        <f t="shared" si="0"/>
        <v>31.039324833902</v>
      </c>
      <c r="I40" s="34">
        <f t="shared" si="1"/>
        <v>1728.58</v>
      </c>
      <c r="J40" s="34">
        <f t="shared" si="2"/>
        <v>334.14</v>
      </c>
      <c r="K40" s="35">
        <f t="shared" si="3"/>
        <v>0</v>
      </c>
      <c r="L40" s="36">
        <f t="shared" si="4"/>
        <v>6</v>
      </c>
      <c r="M40" s="36">
        <f t="shared" si="5"/>
        <v>111.38</v>
      </c>
      <c r="N40" s="36">
        <f t="shared" si="6"/>
        <v>31.039324833902</v>
      </c>
      <c r="O40" s="33">
        <v>1728.58</v>
      </c>
      <c r="P40" s="36">
        <f t="shared" si="7"/>
        <v>334.14</v>
      </c>
      <c r="Q40" s="37" t="s">
        <v>62</v>
      </c>
      <c r="R40" s="38">
        <f t="shared" si="8"/>
        <v>0</v>
      </c>
      <c r="S40" s="31">
        <f t="shared" si="44"/>
        <v>0</v>
      </c>
      <c r="T40" s="33">
        <v>0</v>
      </c>
      <c r="U40" s="31">
        <f t="shared" si="10"/>
        <v>0</v>
      </c>
      <c r="V40" s="33">
        <v>0</v>
      </c>
      <c r="W40" s="33">
        <v>0</v>
      </c>
      <c r="X40" s="33">
        <v>0</v>
      </c>
      <c r="Y40" s="33">
        <f t="shared" si="11"/>
        <v>0</v>
      </c>
      <c r="Z40" s="39">
        <v>0</v>
      </c>
      <c r="AA40" s="33">
        <v>0</v>
      </c>
      <c r="AB40" s="40">
        <v>0</v>
      </c>
      <c r="AC40" s="41">
        <f t="shared" si="45"/>
        <v>0.11138</v>
      </c>
      <c r="AD40" s="34">
        <f t="shared" si="46"/>
        <v>0.11138</v>
      </c>
      <c r="AE40" s="34">
        <f t="shared" si="47"/>
        <v>0.22276</v>
      </c>
      <c r="AF40" s="31">
        <v>0</v>
      </c>
      <c r="AG40" s="33">
        <v>0</v>
      </c>
      <c r="AH40" s="42" t="s">
        <v>63</v>
      </c>
      <c r="AI40" s="36"/>
      <c r="AJ40" s="39">
        <f t="shared" si="14"/>
        <v>0.2143513669</v>
      </c>
      <c r="AK40" s="33">
        <v>2</v>
      </c>
      <c r="AL40" s="43">
        <f t="shared" si="15"/>
        <v>0.11138</v>
      </c>
      <c r="AM40" s="41">
        <f t="shared" si="48"/>
        <v>0</v>
      </c>
      <c r="AN40" s="41">
        <f t="shared" si="49"/>
        <v>0</v>
      </c>
      <c r="AO40" s="41">
        <f t="shared" si="18"/>
        <v>0.0487031326</v>
      </c>
      <c r="AP40" s="41">
        <f t="shared" si="19"/>
        <v>0.0757378431</v>
      </c>
      <c r="AQ40" s="41">
        <f t="shared" si="20"/>
        <v>0.0899103912</v>
      </c>
      <c r="AR40" s="41">
        <v>0</v>
      </c>
      <c r="AS40" s="41">
        <f t="shared" si="21"/>
        <v>0</v>
      </c>
      <c r="AT40" s="41">
        <f t="shared" si="22"/>
        <v>0</v>
      </c>
      <c r="AU40" s="44">
        <f t="shared" si="23"/>
        <v>0</v>
      </c>
      <c r="AV40" s="34">
        <f t="shared" si="24"/>
        <v>0</v>
      </c>
      <c r="AW40" s="41">
        <f t="shared" si="25"/>
        <v>0</v>
      </c>
      <c r="AX40" s="41">
        <f t="shared" si="26"/>
        <v>0</v>
      </c>
    </row>
    <row r="41" customHeight="1" spans="1:50">
      <c r="A41" s="29"/>
      <c r="B41" s="30" t="s">
        <v>58</v>
      </c>
      <c r="C41" s="31">
        <v>36</v>
      </c>
      <c r="D41" s="32" t="s">
        <v>108</v>
      </c>
      <c r="E41" s="32" t="s">
        <v>111</v>
      </c>
      <c r="F41" s="32" t="s">
        <v>61</v>
      </c>
      <c r="G41" s="33">
        <v>426.77</v>
      </c>
      <c r="H41" s="34">
        <f t="shared" si="0"/>
        <v>66.2694191250556</v>
      </c>
      <c r="I41" s="34">
        <f t="shared" si="1"/>
        <v>28281.8</v>
      </c>
      <c r="J41" s="34">
        <f t="shared" si="2"/>
        <v>8514.85</v>
      </c>
      <c r="K41" s="34">
        <f t="shared" si="3"/>
        <v>3393.61</v>
      </c>
      <c r="L41" s="36">
        <f t="shared" si="4"/>
        <v>12</v>
      </c>
      <c r="M41" s="36">
        <f t="shared" si="5"/>
        <v>1707.08</v>
      </c>
      <c r="N41" s="36">
        <f t="shared" si="6"/>
        <v>16.5541392319048</v>
      </c>
      <c r="O41" s="33">
        <v>7064.81</v>
      </c>
      <c r="P41" s="36">
        <f t="shared" si="7"/>
        <v>5121.24</v>
      </c>
      <c r="Q41" s="37" t="s">
        <v>62</v>
      </c>
      <c r="R41" s="38">
        <f t="shared" si="8"/>
        <v>3393.61</v>
      </c>
      <c r="S41" s="36">
        <f t="shared" si="44"/>
        <v>0.104693394568503</v>
      </c>
      <c r="T41" s="33">
        <v>44.68</v>
      </c>
      <c r="U41" s="36">
        <f t="shared" si="10"/>
        <v>7.84715420484101</v>
      </c>
      <c r="V41" s="33">
        <v>3348.93</v>
      </c>
      <c r="W41" s="33">
        <v>0</v>
      </c>
      <c r="X41" s="33">
        <v>0</v>
      </c>
      <c r="Y41" s="33">
        <f t="shared" si="11"/>
        <v>0</v>
      </c>
      <c r="Z41" s="39">
        <v>0</v>
      </c>
      <c r="AA41" s="33">
        <v>97.03</v>
      </c>
      <c r="AB41" s="39">
        <v>17726.35</v>
      </c>
      <c r="AC41" s="41">
        <f t="shared" si="45"/>
        <v>1.70708</v>
      </c>
      <c r="AD41" s="34">
        <f t="shared" si="46"/>
        <v>1.70708</v>
      </c>
      <c r="AE41" s="34">
        <f t="shared" si="47"/>
        <v>1.70708</v>
      </c>
      <c r="AF41" s="31">
        <v>0</v>
      </c>
      <c r="AG41" s="33">
        <v>0</v>
      </c>
      <c r="AH41" s="42" t="s">
        <v>63</v>
      </c>
      <c r="AI41" s="45"/>
      <c r="AJ41" s="39">
        <f t="shared" si="14"/>
        <v>13.33193258144</v>
      </c>
      <c r="AK41" s="33">
        <v>4</v>
      </c>
      <c r="AL41" s="43">
        <f t="shared" si="15"/>
        <v>1.70708</v>
      </c>
      <c r="AM41" s="41">
        <f t="shared" si="48"/>
        <v>8.04624931</v>
      </c>
      <c r="AN41" s="41">
        <f t="shared" si="49"/>
        <v>1.536102141</v>
      </c>
      <c r="AO41" s="41">
        <f t="shared" si="18"/>
        <v>0.7464548716</v>
      </c>
      <c r="AP41" s="41">
        <f t="shared" si="19"/>
        <v>1.1608058646</v>
      </c>
      <c r="AQ41" s="41">
        <f t="shared" si="20"/>
        <v>0.6890116296</v>
      </c>
      <c r="AR41" s="41">
        <v>0</v>
      </c>
      <c r="AS41" s="41">
        <f t="shared" si="21"/>
        <v>0</v>
      </c>
      <c r="AT41" s="41">
        <f t="shared" si="22"/>
        <v>0</v>
      </c>
      <c r="AU41" s="44">
        <f t="shared" si="23"/>
        <v>0</v>
      </c>
      <c r="AV41" s="34">
        <f t="shared" si="24"/>
        <v>0.10294727752</v>
      </c>
      <c r="AW41" s="41">
        <f t="shared" si="25"/>
        <v>0.8863175</v>
      </c>
      <c r="AX41" s="41">
        <f t="shared" si="26"/>
        <v>0.16404398712</v>
      </c>
    </row>
    <row r="42" customHeight="1" spans="1:50">
      <c r="A42" s="29"/>
      <c r="B42" s="30" t="s">
        <v>58</v>
      </c>
      <c r="C42" s="31">
        <v>37</v>
      </c>
      <c r="D42" s="32" t="s">
        <v>108</v>
      </c>
      <c r="E42" s="32" t="s">
        <v>112</v>
      </c>
      <c r="F42" s="32" t="s">
        <v>61</v>
      </c>
      <c r="G42" s="33">
        <v>313.81</v>
      </c>
      <c r="H42" s="34">
        <f t="shared" si="0"/>
        <v>36.1272744654409</v>
      </c>
      <c r="I42" s="34">
        <f t="shared" si="1"/>
        <v>11337.1</v>
      </c>
      <c r="J42" s="34">
        <f t="shared" si="2"/>
        <v>5702.68</v>
      </c>
      <c r="K42" s="34">
        <f t="shared" si="3"/>
        <v>1936.96</v>
      </c>
      <c r="L42" s="36">
        <f t="shared" si="4"/>
        <v>12</v>
      </c>
      <c r="M42" s="36">
        <f t="shared" si="5"/>
        <v>1255.24</v>
      </c>
      <c r="N42" s="36">
        <f t="shared" si="6"/>
        <v>16.2453714030783</v>
      </c>
      <c r="O42" s="33">
        <v>5097.96</v>
      </c>
      <c r="P42" s="36">
        <f t="shared" si="7"/>
        <v>3765.72</v>
      </c>
      <c r="Q42" s="37" t="s">
        <v>62</v>
      </c>
      <c r="R42" s="38">
        <f t="shared" si="8"/>
        <v>1936.96</v>
      </c>
      <c r="S42" s="31">
        <f t="shared" si="44"/>
        <v>0</v>
      </c>
      <c r="T42" s="33">
        <v>0</v>
      </c>
      <c r="U42" s="36">
        <f t="shared" si="10"/>
        <v>6.17239731047449</v>
      </c>
      <c r="V42" s="33">
        <v>1936.96</v>
      </c>
      <c r="W42" s="33">
        <v>0</v>
      </c>
      <c r="X42" s="33">
        <v>0</v>
      </c>
      <c r="Y42" s="33">
        <f t="shared" si="11"/>
        <v>0</v>
      </c>
      <c r="Z42" s="39">
        <v>0</v>
      </c>
      <c r="AA42" s="33">
        <v>0</v>
      </c>
      <c r="AB42" s="39">
        <v>4302.18</v>
      </c>
      <c r="AC42" s="41">
        <f t="shared" si="45"/>
        <v>1.25524</v>
      </c>
      <c r="AD42" s="34">
        <f t="shared" si="46"/>
        <v>1.25524</v>
      </c>
      <c r="AE42" s="34">
        <f t="shared" si="47"/>
        <v>1.25524</v>
      </c>
      <c r="AF42" s="31">
        <v>0</v>
      </c>
      <c r="AG42" s="33">
        <v>5</v>
      </c>
      <c r="AH42" s="42" t="s">
        <v>63</v>
      </c>
      <c r="AI42" s="46"/>
      <c r="AJ42" s="39">
        <f t="shared" si="14"/>
        <v>8.34183803567636</v>
      </c>
      <c r="AK42" s="33">
        <v>4</v>
      </c>
      <c r="AL42" s="43">
        <f t="shared" si="15"/>
        <v>1.25524</v>
      </c>
      <c r="AM42" s="41">
        <f t="shared" si="48"/>
        <v>4.59253216</v>
      </c>
      <c r="AN42" s="41">
        <f t="shared" si="49"/>
        <v>0.876756139636364</v>
      </c>
      <c r="AO42" s="41">
        <f t="shared" si="18"/>
        <v>0.5488787948</v>
      </c>
      <c r="AP42" s="41">
        <f t="shared" si="19"/>
        <v>0.8535569238</v>
      </c>
      <c r="AQ42" s="41">
        <f t="shared" si="20"/>
        <v>0.5066399688</v>
      </c>
      <c r="AR42" s="41">
        <v>0</v>
      </c>
      <c r="AS42" s="41">
        <f t="shared" si="21"/>
        <v>0</v>
      </c>
      <c r="AT42" s="41">
        <f t="shared" si="22"/>
        <v>0</v>
      </c>
      <c r="AU42" s="44">
        <f t="shared" si="23"/>
        <v>0.653485</v>
      </c>
      <c r="AV42" s="34">
        <f t="shared" si="24"/>
        <v>0</v>
      </c>
      <c r="AW42" s="41">
        <f t="shared" si="25"/>
        <v>0.215109</v>
      </c>
      <c r="AX42" s="41">
        <f t="shared" si="26"/>
        <v>0.09488004864</v>
      </c>
    </row>
    <row r="43" customHeight="1" spans="1:50">
      <c r="A43" s="29"/>
      <c r="B43" s="30" t="s">
        <v>58</v>
      </c>
      <c r="C43" s="31">
        <v>38</v>
      </c>
      <c r="D43" s="32" t="s">
        <v>113</v>
      </c>
      <c r="E43" s="33" t="s">
        <v>60</v>
      </c>
      <c r="F43" s="32" t="s">
        <v>88</v>
      </c>
      <c r="G43" s="33">
        <v>37.81</v>
      </c>
      <c r="H43" s="34">
        <f t="shared" si="0"/>
        <v>28.6268183020365</v>
      </c>
      <c r="I43" s="34">
        <f t="shared" si="1"/>
        <v>1082.38</v>
      </c>
      <c r="J43" s="34">
        <f t="shared" si="2"/>
        <v>226.86</v>
      </c>
      <c r="K43" s="35">
        <f t="shared" si="3"/>
        <v>0</v>
      </c>
      <c r="L43" s="36">
        <f t="shared" si="4"/>
        <v>6</v>
      </c>
      <c r="M43" s="36">
        <f t="shared" si="5"/>
        <v>75.62</v>
      </c>
      <c r="N43" s="36">
        <f t="shared" si="6"/>
        <v>28.6268183020365</v>
      </c>
      <c r="O43" s="33">
        <v>1082.38</v>
      </c>
      <c r="P43" s="36">
        <f t="shared" si="7"/>
        <v>226.86</v>
      </c>
      <c r="Q43" s="37" t="s">
        <v>62</v>
      </c>
      <c r="R43" s="38">
        <f t="shared" si="8"/>
        <v>0</v>
      </c>
      <c r="S43" s="31">
        <f t="shared" si="44"/>
        <v>0</v>
      </c>
      <c r="T43" s="33">
        <v>0</v>
      </c>
      <c r="U43" s="31">
        <f t="shared" si="10"/>
        <v>0</v>
      </c>
      <c r="V43" s="33">
        <v>0</v>
      </c>
      <c r="W43" s="33">
        <v>0</v>
      </c>
      <c r="X43" s="33">
        <v>0</v>
      </c>
      <c r="Y43" s="33">
        <f t="shared" si="11"/>
        <v>0</v>
      </c>
      <c r="Z43" s="39">
        <v>0</v>
      </c>
      <c r="AA43" s="33">
        <v>0</v>
      </c>
      <c r="AB43" s="40">
        <v>0</v>
      </c>
      <c r="AC43" s="41">
        <f t="shared" si="45"/>
        <v>0.07562</v>
      </c>
      <c r="AD43" s="41">
        <f t="shared" si="46"/>
        <v>0.07562</v>
      </c>
      <c r="AE43" s="34">
        <f>G43*2/1000*1</f>
        <v>0.07562</v>
      </c>
      <c r="AF43" s="47">
        <v>0</v>
      </c>
      <c r="AG43" s="33">
        <v>0</v>
      </c>
      <c r="AH43" s="42" t="s">
        <v>82</v>
      </c>
      <c r="AI43" s="36"/>
      <c r="AJ43" s="39">
        <f t="shared" si="14"/>
        <v>0.1150093237</v>
      </c>
      <c r="AK43" s="33">
        <v>2</v>
      </c>
      <c r="AL43" s="43">
        <f t="shared" si="15"/>
        <v>0.07562</v>
      </c>
      <c r="AM43" s="41">
        <f>R43*18.88/10000</f>
        <v>0</v>
      </c>
      <c r="AN43" s="41">
        <v>0</v>
      </c>
      <c r="AO43" s="41">
        <f t="shared" si="18"/>
        <v>0.0330663574</v>
      </c>
      <c r="AP43" s="41">
        <f t="shared" si="19"/>
        <v>0.0514212219</v>
      </c>
      <c r="AQ43" s="41">
        <f t="shared" si="20"/>
        <v>0.0305217444</v>
      </c>
      <c r="AR43" s="41">
        <v>0</v>
      </c>
      <c r="AS43" s="41">
        <f t="shared" si="21"/>
        <v>0</v>
      </c>
      <c r="AT43" s="41">
        <f t="shared" si="22"/>
        <v>0</v>
      </c>
      <c r="AU43" s="44">
        <f t="shared" si="23"/>
        <v>0</v>
      </c>
      <c r="AV43" s="34">
        <f t="shared" si="24"/>
        <v>0</v>
      </c>
      <c r="AW43" s="41">
        <f t="shared" si="25"/>
        <v>0</v>
      </c>
      <c r="AX43" s="41">
        <f t="shared" si="26"/>
        <v>0</v>
      </c>
    </row>
    <row r="44" customHeight="1" spans="1:50">
      <c r="A44" s="29"/>
      <c r="B44" s="30" t="s">
        <v>58</v>
      </c>
      <c r="C44" s="31">
        <v>39</v>
      </c>
      <c r="D44" s="32" t="s">
        <v>114</v>
      </c>
      <c r="E44" s="33" t="s">
        <v>60</v>
      </c>
      <c r="F44" s="32" t="s">
        <v>61</v>
      </c>
      <c r="G44" s="33">
        <v>17.77</v>
      </c>
      <c r="H44" s="34">
        <f t="shared" si="0"/>
        <v>24.6218345526168</v>
      </c>
      <c r="I44" s="34">
        <f t="shared" si="1"/>
        <v>437.53</v>
      </c>
      <c r="J44" s="34">
        <f t="shared" si="2"/>
        <v>106.62</v>
      </c>
      <c r="K44" s="35">
        <f t="shared" si="3"/>
        <v>0</v>
      </c>
      <c r="L44" s="36">
        <f t="shared" si="4"/>
        <v>6</v>
      </c>
      <c r="M44" s="36">
        <f t="shared" si="5"/>
        <v>35.54</v>
      </c>
      <c r="N44" s="36">
        <f t="shared" si="6"/>
        <v>24.6218345526168</v>
      </c>
      <c r="O44" s="33">
        <v>437.53</v>
      </c>
      <c r="P44" s="36">
        <f t="shared" si="7"/>
        <v>106.62</v>
      </c>
      <c r="Q44" s="37" t="s">
        <v>62</v>
      </c>
      <c r="R44" s="38">
        <f t="shared" si="8"/>
        <v>0</v>
      </c>
      <c r="S44" s="31">
        <f t="shared" si="44"/>
        <v>0</v>
      </c>
      <c r="T44" s="33">
        <v>0</v>
      </c>
      <c r="U44" s="31">
        <f t="shared" si="10"/>
        <v>0</v>
      </c>
      <c r="V44" s="33">
        <v>0</v>
      </c>
      <c r="W44" s="33">
        <v>0</v>
      </c>
      <c r="X44" s="33">
        <v>0</v>
      </c>
      <c r="Y44" s="33">
        <f t="shared" si="11"/>
        <v>0</v>
      </c>
      <c r="Z44" s="39">
        <v>0</v>
      </c>
      <c r="AA44" s="33">
        <v>0</v>
      </c>
      <c r="AB44" s="40">
        <v>0</v>
      </c>
      <c r="AC44" s="41">
        <f t="shared" si="45"/>
        <v>0.03554</v>
      </c>
      <c r="AD44" s="34">
        <f t="shared" si="46"/>
        <v>0.03554</v>
      </c>
      <c r="AE44" s="34">
        <f t="shared" ref="AE44:AE47" si="50">G44*2/1000*2</f>
        <v>0.07108</v>
      </c>
      <c r="AF44" s="31">
        <v>0</v>
      </c>
      <c r="AG44" s="33">
        <v>0</v>
      </c>
      <c r="AH44" s="42" t="s">
        <v>63</v>
      </c>
      <c r="AI44" s="36"/>
      <c r="AJ44" s="39">
        <f t="shared" si="14"/>
        <v>0.0683969077</v>
      </c>
      <c r="AK44" s="33">
        <v>2</v>
      </c>
      <c r="AL44" s="43">
        <f t="shared" si="15"/>
        <v>0.03554</v>
      </c>
      <c r="AM44" s="41">
        <f t="shared" ref="AM44:AM58" si="51">R44*23.71/10000</f>
        <v>0</v>
      </c>
      <c r="AN44" s="41">
        <v>0</v>
      </c>
      <c r="AO44" s="41">
        <f t="shared" si="18"/>
        <v>0.0155405758</v>
      </c>
      <c r="AP44" s="41">
        <f t="shared" si="19"/>
        <v>0.0241670223</v>
      </c>
      <c r="AQ44" s="41">
        <f t="shared" si="20"/>
        <v>0.0286893096</v>
      </c>
      <c r="AR44" s="41">
        <v>0</v>
      </c>
      <c r="AS44" s="41">
        <f t="shared" si="21"/>
        <v>0</v>
      </c>
      <c r="AT44" s="41">
        <f t="shared" si="22"/>
        <v>0</v>
      </c>
      <c r="AU44" s="44">
        <f t="shared" si="23"/>
        <v>0</v>
      </c>
      <c r="AV44" s="34">
        <f t="shared" si="24"/>
        <v>0</v>
      </c>
      <c r="AW44" s="41">
        <f t="shared" si="25"/>
        <v>0</v>
      </c>
      <c r="AX44" s="41">
        <f t="shared" si="26"/>
        <v>0</v>
      </c>
    </row>
    <row r="45" customHeight="1" spans="1:50">
      <c r="A45" s="29"/>
      <c r="B45" s="30" t="s">
        <v>58</v>
      </c>
      <c r="C45" s="31">
        <v>40</v>
      </c>
      <c r="D45" s="32" t="s">
        <v>108</v>
      </c>
      <c r="E45" s="32" t="s">
        <v>115</v>
      </c>
      <c r="F45" s="32" t="s">
        <v>61</v>
      </c>
      <c r="G45" s="33">
        <v>501.57</v>
      </c>
      <c r="H45" s="34">
        <f t="shared" si="0"/>
        <v>33.8460035488566</v>
      </c>
      <c r="I45" s="34">
        <f t="shared" si="1"/>
        <v>16976.14</v>
      </c>
      <c r="J45" s="34">
        <f t="shared" si="2"/>
        <v>7712.94</v>
      </c>
      <c r="K45" s="34">
        <f t="shared" si="3"/>
        <v>1694.1</v>
      </c>
      <c r="L45" s="36">
        <f t="shared" si="4"/>
        <v>12</v>
      </c>
      <c r="M45" s="36">
        <f t="shared" si="5"/>
        <v>2006.28</v>
      </c>
      <c r="N45" s="36">
        <f t="shared" si="6"/>
        <v>16.5184321231334</v>
      </c>
      <c r="O45" s="33">
        <v>8285.15</v>
      </c>
      <c r="P45" s="36">
        <f t="shared" si="7"/>
        <v>6018.84</v>
      </c>
      <c r="Q45" s="37" t="s">
        <v>62</v>
      </c>
      <c r="R45" s="38">
        <f t="shared" si="8"/>
        <v>1694.1</v>
      </c>
      <c r="S45" s="31">
        <f t="shared" si="44"/>
        <v>0</v>
      </c>
      <c r="T45" s="33">
        <v>0</v>
      </c>
      <c r="U45" s="36">
        <f t="shared" si="10"/>
        <v>3.37759435372929</v>
      </c>
      <c r="V45" s="33">
        <v>1694.1</v>
      </c>
      <c r="W45" s="33">
        <v>0</v>
      </c>
      <c r="X45" s="33">
        <v>0</v>
      </c>
      <c r="Y45" s="33">
        <f t="shared" si="11"/>
        <v>0</v>
      </c>
      <c r="Z45" s="39">
        <v>0</v>
      </c>
      <c r="AA45" s="33">
        <v>1259.04</v>
      </c>
      <c r="AB45" s="39">
        <v>5737.85</v>
      </c>
      <c r="AC45" s="41">
        <f t="shared" si="45"/>
        <v>2.00628</v>
      </c>
      <c r="AD45" s="34">
        <f t="shared" si="46"/>
        <v>2.00628</v>
      </c>
      <c r="AE45" s="34">
        <f t="shared" si="50"/>
        <v>2.00628</v>
      </c>
      <c r="AF45" s="31">
        <v>0</v>
      </c>
      <c r="AG45" s="33">
        <v>2</v>
      </c>
      <c r="AH45" s="42" t="s">
        <v>63</v>
      </c>
      <c r="AI45" s="46"/>
      <c r="AJ45" s="39">
        <f t="shared" si="14"/>
        <v>9.80195051210545</v>
      </c>
      <c r="AK45" s="33">
        <v>4</v>
      </c>
      <c r="AL45" s="43">
        <f t="shared" si="15"/>
        <v>2.00628</v>
      </c>
      <c r="AM45" s="41">
        <f t="shared" si="51"/>
        <v>4.0167111</v>
      </c>
      <c r="AN45" s="41">
        <f t="shared" ref="AN45:AN62" si="52">R45*23.71*3.5/11*0.6/10000</f>
        <v>0.766826664545455</v>
      </c>
      <c r="AO45" s="41">
        <f t="shared" si="18"/>
        <v>0.8772860556</v>
      </c>
      <c r="AP45" s="41">
        <f t="shared" si="19"/>
        <v>1.3642603686</v>
      </c>
      <c r="AQ45" s="41">
        <f t="shared" si="20"/>
        <v>0.8097747336</v>
      </c>
      <c r="AR45" s="41">
        <v>0</v>
      </c>
      <c r="AS45" s="41">
        <f t="shared" si="21"/>
        <v>0</v>
      </c>
      <c r="AT45" s="41">
        <f t="shared" si="22"/>
        <v>0</v>
      </c>
      <c r="AU45" s="44">
        <f t="shared" si="23"/>
        <v>0.261394</v>
      </c>
      <c r="AV45" s="34">
        <f t="shared" si="24"/>
        <v>1.33582129536</v>
      </c>
      <c r="AW45" s="41">
        <f t="shared" si="25"/>
        <v>0.2868925</v>
      </c>
      <c r="AX45" s="41">
        <f t="shared" si="26"/>
        <v>0.0829837944</v>
      </c>
    </row>
    <row r="46" customHeight="1" spans="1:50">
      <c r="A46" s="29"/>
      <c r="B46" s="30" t="s">
        <v>58</v>
      </c>
      <c r="C46" s="31">
        <v>41</v>
      </c>
      <c r="D46" s="32" t="s">
        <v>116</v>
      </c>
      <c r="E46" s="32" t="s">
        <v>117</v>
      </c>
      <c r="F46" s="32" t="s">
        <v>61</v>
      </c>
      <c r="G46" s="33">
        <v>299.7</v>
      </c>
      <c r="H46" s="34">
        <f t="shared" si="0"/>
        <v>18.9082749416083</v>
      </c>
      <c r="I46" s="34">
        <f t="shared" si="1"/>
        <v>5666.81</v>
      </c>
      <c r="J46" s="34">
        <f t="shared" si="2"/>
        <v>2049.75</v>
      </c>
      <c r="K46" s="34">
        <f t="shared" si="3"/>
        <v>251.55</v>
      </c>
      <c r="L46" s="36">
        <f t="shared" si="4"/>
        <v>6</v>
      </c>
      <c r="M46" s="36">
        <f t="shared" si="5"/>
        <v>599.4</v>
      </c>
      <c r="N46" s="36">
        <f t="shared" si="6"/>
        <v>13.8283283283283</v>
      </c>
      <c r="O46" s="33">
        <v>4144.35</v>
      </c>
      <c r="P46" s="36">
        <f t="shared" si="7"/>
        <v>1798.2</v>
      </c>
      <c r="Q46" s="37" t="s">
        <v>62</v>
      </c>
      <c r="R46" s="38">
        <f t="shared" si="8"/>
        <v>251.55</v>
      </c>
      <c r="S46" s="31">
        <f t="shared" si="44"/>
        <v>0</v>
      </c>
      <c r="T46" s="33">
        <v>0</v>
      </c>
      <c r="U46" s="36">
        <f t="shared" si="10"/>
        <v>0.839339339339339</v>
      </c>
      <c r="V46" s="33">
        <v>251.55</v>
      </c>
      <c r="W46" s="33">
        <v>0</v>
      </c>
      <c r="X46" s="33">
        <v>0</v>
      </c>
      <c r="Y46" s="33">
        <f t="shared" si="11"/>
        <v>0</v>
      </c>
      <c r="Z46" s="39">
        <v>0</v>
      </c>
      <c r="AA46" s="33">
        <v>0</v>
      </c>
      <c r="AB46" s="39">
        <v>1270.91</v>
      </c>
      <c r="AC46" s="41">
        <f t="shared" si="45"/>
        <v>0.5994</v>
      </c>
      <c r="AD46" s="34">
        <f t="shared" si="46"/>
        <v>0.5994</v>
      </c>
      <c r="AE46" s="34">
        <f t="shared" ref="AE46:AE50" si="53">G46*1/1000*2</f>
        <v>0.5994</v>
      </c>
      <c r="AF46" s="31">
        <v>0</v>
      </c>
      <c r="AG46" s="33">
        <v>0</v>
      </c>
      <c r="AH46" s="42" t="s">
        <v>63</v>
      </c>
      <c r="AI46" s="45"/>
      <c r="AJ46" s="39">
        <f t="shared" si="14"/>
        <v>1.69777390829091</v>
      </c>
      <c r="AK46" s="33">
        <v>2</v>
      </c>
      <c r="AL46" s="43">
        <f t="shared" si="15"/>
        <v>0.5994</v>
      </c>
      <c r="AM46" s="41">
        <f t="shared" si="51"/>
        <v>0.59642505</v>
      </c>
      <c r="AN46" s="41">
        <f t="shared" si="52"/>
        <v>0.113862964090909</v>
      </c>
      <c r="AO46" s="41">
        <f t="shared" si="18"/>
        <v>0.262099638</v>
      </c>
      <c r="AP46" s="41">
        <f t="shared" si="19"/>
        <v>0.407589003</v>
      </c>
      <c r="AQ46" s="41">
        <f t="shared" si="20"/>
        <v>0.241929828</v>
      </c>
      <c r="AR46" s="41">
        <v>0</v>
      </c>
      <c r="AS46" s="41">
        <f t="shared" si="21"/>
        <v>0</v>
      </c>
      <c r="AT46" s="41">
        <f t="shared" si="22"/>
        <v>0</v>
      </c>
      <c r="AU46" s="44">
        <f t="shared" si="23"/>
        <v>0</v>
      </c>
      <c r="AV46" s="34">
        <f t="shared" si="24"/>
        <v>0</v>
      </c>
      <c r="AW46" s="41">
        <f t="shared" si="25"/>
        <v>0.0635455</v>
      </c>
      <c r="AX46" s="41">
        <f t="shared" si="26"/>
        <v>0.0123219252</v>
      </c>
    </row>
    <row r="47" customHeight="1" spans="1:50">
      <c r="A47" s="29"/>
      <c r="B47" s="30" t="s">
        <v>58</v>
      </c>
      <c r="C47" s="31">
        <v>42</v>
      </c>
      <c r="D47" s="32" t="s">
        <v>118</v>
      </c>
      <c r="E47" s="33" t="s">
        <v>60</v>
      </c>
      <c r="F47" s="32" t="s">
        <v>61</v>
      </c>
      <c r="G47" s="33">
        <v>25.65</v>
      </c>
      <c r="H47" s="34">
        <f t="shared" si="0"/>
        <v>22.4206627680312</v>
      </c>
      <c r="I47" s="34">
        <f t="shared" si="1"/>
        <v>575.09</v>
      </c>
      <c r="J47" s="34">
        <f t="shared" si="2"/>
        <v>153.9</v>
      </c>
      <c r="K47" s="35">
        <f t="shared" si="3"/>
        <v>0</v>
      </c>
      <c r="L47" s="36">
        <f t="shared" si="4"/>
        <v>6</v>
      </c>
      <c r="M47" s="36">
        <f t="shared" si="5"/>
        <v>51.3</v>
      </c>
      <c r="N47" s="36">
        <f t="shared" si="6"/>
        <v>22.4206627680312</v>
      </c>
      <c r="O47" s="33">
        <v>575.09</v>
      </c>
      <c r="P47" s="36">
        <f t="shared" si="7"/>
        <v>153.9</v>
      </c>
      <c r="Q47" s="37" t="s">
        <v>62</v>
      </c>
      <c r="R47" s="38">
        <f t="shared" si="8"/>
        <v>0</v>
      </c>
      <c r="S47" s="31">
        <f t="shared" si="44"/>
        <v>0</v>
      </c>
      <c r="T47" s="33">
        <v>0</v>
      </c>
      <c r="U47" s="31">
        <f t="shared" si="10"/>
        <v>0</v>
      </c>
      <c r="V47" s="33">
        <v>0</v>
      </c>
      <c r="W47" s="33">
        <v>0</v>
      </c>
      <c r="X47" s="33">
        <v>0</v>
      </c>
      <c r="Y47" s="33">
        <f t="shared" si="11"/>
        <v>0</v>
      </c>
      <c r="Z47" s="39">
        <v>0</v>
      </c>
      <c r="AA47" s="33">
        <v>0</v>
      </c>
      <c r="AB47" s="40">
        <v>0</v>
      </c>
      <c r="AC47" s="41">
        <f t="shared" si="45"/>
        <v>0.0513</v>
      </c>
      <c r="AD47" s="34">
        <f t="shared" si="46"/>
        <v>0.0513</v>
      </c>
      <c r="AE47" s="34">
        <f t="shared" si="50"/>
        <v>0.1026</v>
      </c>
      <c r="AF47" s="31">
        <v>0</v>
      </c>
      <c r="AG47" s="33">
        <v>0</v>
      </c>
      <c r="AH47" s="42" t="s">
        <v>63</v>
      </c>
      <c r="AI47" s="36"/>
      <c r="AJ47" s="39">
        <f t="shared" si="14"/>
        <v>0.0987271065</v>
      </c>
      <c r="AK47" s="33">
        <v>2</v>
      </c>
      <c r="AL47" s="43">
        <f t="shared" si="15"/>
        <v>0.0513</v>
      </c>
      <c r="AM47" s="41">
        <f t="shared" si="51"/>
        <v>0</v>
      </c>
      <c r="AN47" s="41">
        <v>0</v>
      </c>
      <c r="AO47" s="41">
        <f t="shared" si="18"/>
        <v>0.022431951</v>
      </c>
      <c r="AP47" s="41">
        <f t="shared" si="19"/>
        <v>0.0348837435</v>
      </c>
      <c r="AQ47" s="41">
        <f t="shared" si="20"/>
        <v>0.041411412</v>
      </c>
      <c r="AR47" s="41">
        <v>0</v>
      </c>
      <c r="AS47" s="41">
        <f t="shared" si="21"/>
        <v>0</v>
      </c>
      <c r="AT47" s="41">
        <f t="shared" si="22"/>
        <v>0</v>
      </c>
      <c r="AU47" s="44">
        <f t="shared" si="23"/>
        <v>0</v>
      </c>
      <c r="AV47" s="34">
        <f t="shared" si="24"/>
        <v>0</v>
      </c>
      <c r="AW47" s="41">
        <f t="shared" si="25"/>
        <v>0</v>
      </c>
      <c r="AX47" s="41">
        <f t="shared" si="26"/>
        <v>0</v>
      </c>
    </row>
    <row r="48" customHeight="1" spans="1:50">
      <c r="A48" s="29"/>
      <c r="B48" s="30" t="s">
        <v>58</v>
      </c>
      <c r="C48" s="31">
        <v>43</v>
      </c>
      <c r="D48" s="32" t="s">
        <v>116</v>
      </c>
      <c r="E48" s="32" t="s">
        <v>119</v>
      </c>
      <c r="F48" s="32" t="s">
        <v>61</v>
      </c>
      <c r="G48" s="33">
        <v>290.91</v>
      </c>
      <c r="H48" s="34">
        <f t="shared" si="0"/>
        <v>18.965590732529</v>
      </c>
      <c r="I48" s="34">
        <f t="shared" si="1"/>
        <v>5517.28</v>
      </c>
      <c r="J48" s="34">
        <f t="shared" si="2"/>
        <v>2005.9</v>
      </c>
      <c r="K48" s="34">
        <f t="shared" si="3"/>
        <v>260.44</v>
      </c>
      <c r="L48" s="36">
        <f t="shared" si="4"/>
        <v>6</v>
      </c>
      <c r="M48" s="36">
        <f t="shared" si="5"/>
        <v>581.82</v>
      </c>
      <c r="N48" s="36">
        <f t="shared" si="6"/>
        <v>13.9694407204977</v>
      </c>
      <c r="O48" s="33">
        <v>4063.85</v>
      </c>
      <c r="P48" s="36">
        <f t="shared" si="7"/>
        <v>1745.46</v>
      </c>
      <c r="Q48" s="37" t="s">
        <v>62</v>
      </c>
      <c r="R48" s="38">
        <f t="shared" si="8"/>
        <v>260.44</v>
      </c>
      <c r="S48" s="31">
        <f t="shared" si="44"/>
        <v>0</v>
      </c>
      <c r="T48" s="33">
        <v>0</v>
      </c>
      <c r="U48" s="36">
        <f t="shared" si="10"/>
        <v>0.89525970231343</v>
      </c>
      <c r="V48" s="33">
        <v>260.44</v>
      </c>
      <c r="W48" s="33">
        <v>0</v>
      </c>
      <c r="X48" s="33">
        <v>0</v>
      </c>
      <c r="Y48" s="33">
        <f t="shared" si="11"/>
        <v>0</v>
      </c>
      <c r="Z48" s="39">
        <v>0</v>
      </c>
      <c r="AA48" s="33">
        <v>0</v>
      </c>
      <c r="AB48" s="39">
        <v>1192.99</v>
      </c>
      <c r="AC48" s="41">
        <f t="shared" si="45"/>
        <v>0.58182</v>
      </c>
      <c r="AD48" s="34">
        <f t="shared" si="46"/>
        <v>0.58182</v>
      </c>
      <c r="AE48" s="34">
        <f t="shared" si="53"/>
        <v>0.58182</v>
      </c>
      <c r="AF48" s="31">
        <v>0</v>
      </c>
      <c r="AG48" s="33">
        <v>0</v>
      </c>
      <c r="AH48" s="42" t="s">
        <v>63</v>
      </c>
      <c r="AI48" s="45"/>
      <c r="AJ48" s="39">
        <f t="shared" si="14"/>
        <v>1.69267842584182</v>
      </c>
      <c r="AK48" s="33">
        <v>2</v>
      </c>
      <c r="AL48" s="43">
        <f t="shared" si="15"/>
        <v>0.58182</v>
      </c>
      <c r="AM48" s="41">
        <f t="shared" si="51"/>
        <v>0.61750324</v>
      </c>
      <c r="AN48" s="41">
        <f t="shared" si="52"/>
        <v>0.117886982181818</v>
      </c>
      <c r="AO48" s="41">
        <f t="shared" si="18"/>
        <v>0.2544124314</v>
      </c>
      <c r="AP48" s="41">
        <f t="shared" si="19"/>
        <v>0.3956346909</v>
      </c>
      <c r="AQ48" s="41">
        <f t="shared" si="20"/>
        <v>0.2348341884</v>
      </c>
      <c r="AR48" s="41">
        <v>0</v>
      </c>
      <c r="AS48" s="41">
        <f t="shared" si="21"/>
        <v>0</v>
      </c>
      <c r="AT48" s="41">
        <f t="shared" si="22"/>
        <v>0</v>
      </c>
      <c r="AU48" s="44">
        <f t="shared" si="23"/>
        <v>0</v>
      </c>
      <c r="AV48" s="34">
        <f t="shared" si="24"/>
        <v>0</v>
      </c>
      <c r="AW48" s="41">
        <f t="shared" si="25"/>
        <v>0.0596495</v>
      </c>
      <c r="AX48" s="41">
        <f t="shared" si="26"/>
        <v>0.01275739296</v>
      </c>
    </row>
    <row r="49" customHeight="1" spans="1:50">
      <c r="A49" s="29"/>
      <c r="B49" s="30" t="s">
        <v>58</v>
      </c>
      <c r="C49" s="31">
        <v>44</v>
      </c>
      <c r="D49" s="32" t="s">
        <v>120</v>
      </c>
      <c r="E49" s="32" t="s">
        <v>119</v>
      </c>
      <c r="F49" s="32" t="s">
        <v>61</v>
      </c>
      <c r="G49" s="33">
        <v>274.46</v>
      </c>
      <c r="H49" s="34">
        <f t="shared" si="0"/>
        <v>20.3651169569336</v>
      </c>
      <c r="I49" s="34">
        <f t="shared" si="1"/>
        <v>5589.41</v>
      </c>
      <c r="J49" s="34">
        <f t="shared" si="2"/>
        <v>2079.54</v>
      </c>
      <c r="K49" s="34">
        <f t="shared" si="3"/>
        <v>432.78</v>
      </c>
      <c r="L49" s="36">
        <f t="shared" si="4"/>
        <v>6</v>
      </c>
      <c r="M49" s="36">
        <f t="shared" si="5"/>
        <v>548.92</v>
      </c>
      <c r="N49" s="36">
        <f t="shared" si="6"/>
        <v>7.302011222036</v>
      </c>
      <c r="O49" s="33">
        <v>2004.11</v>
      </c>
      <c r="P49" s="36">
        <f t="shared" si="7"/>
        <v>1646.76</v>
      </c>
      <c r="Q49" s="37" t="s">
        <v>62</v>
      </c>
      <c r="R49" s="38">
        <f t="shared" si="8"/>
        <v>432.78</v>
      </c>
      <c r="S49" s="31">
        <f t="shared" si="44"/>
        <v>0</v>
      </c>
      <c r="T49" s="33">
        <v>0</v>
      </c>
      <c r="U49" s="36">
        <f t="shared" si="10"/>
        <v>1.57684179844057</v>
      </c>
      <c r="V49" s="33">
        <v>432.78</v>
      </c>
      <c r="W49" s="33">
        <v>0</v>
      </c>
      <c r="X49" s="33">
        <v>0</v>
      </c>
      <c r="Y49" s="33">
        <f t="shared" si="11"/>
        <v>0</v>
      </c>
      <c r="Z49" s="39">
        <v>0</v>
      </c>
      <c r="AA49" s="33">
        <v>0</v>
      </c>
      <c r="AB49" s="39">
        <v>3152.52</v>
      </c>
      <c r="AC49" s="41">
        <f t="shared" si="45"/>
        <v>0.54892</v>
      </c>
      <c r="AD49" s="34">
        <f t="shared" si="46"/>
        <v>0.54892</v>
      </c>
      <c r="AE49" s="34">
        <f t="shared" si="53"/>
        <v>0.54892</v>
      </c>
      <c r="AF49" s="31">
        <v>0</v>
      </c>
      <c r="AG49" s="33">
        <v>0</v>
      </c>
      <c r="AH49" s="42" t="s">
        <v>63</v>
      </c>
      <c r="AI49" s="46"/>
      <c r="AJ49" s="39">
        <f t="shared" si="14"/>
        <v>2.23568676953818</v>
      </c>
      <c r="AK49" s="33">
        <v>2</v>
      </c>
      <c r="AL49" s="43">
        <f t="shared" si="15"/>
        <v>0.54892</v>
      </c>
      <c r="AM49" s="41">
        <f t="shared" si="51"/>
        <v>1.02612138</v>
      </c>
      <c r="AN49" s="41">
        <f t="shared" si="52"/>
        <v>0.195895899818182</v>
      </c>
      <c r="AO49" s="41">
        <f t="shared" si="18"/>
        <v>0.2400262484</v>
      </c>
      <c r="AP49" s="41">
        <f t="shared" si="19"/>
        <v>0.3732628554</v>
      </c>
      <c r="AQ49" s="41">
        <f t="shared" si="20"/>
        <v>0.2215550904</v>
      </c>
      <c r="AR49" s="41">
        <v>0</v>
      </c>
      <c r="AS49" s="41">
        <f t="shared" si="21"/>
        <v>0</v>
      </c>
      <c r="AT49" s="41">
        <f t="shared" si="22"/>
        <v>0</v>
      </c>
      <c r="AU49" s="44">
        <f t="shared" si="23"/>
        <v>0</v>
      </c>
      <c r="AV49" s="34">
        <f t="shared" si="24"/>
        <v>0</v>
      </c>
      <c r="AW49" s="41">
        <f t="shared" si="25"/>
        <v>0.157626</v>
      </c>
      <c r="AX49" s="41">
        <f t="shared" si="26"/>
        <v>0.02119929552</v>
      </c>
    </row>
    <row r="50" customHeight="1" spans="1:50">
      <c r="A50" s="29"/>
      <c r="B50" s="30" t="s">
        <v>58</v>
      </c>
      <c r="C50" s="31">
        <v>45</v>
      </c>
      <c r="D50" s="32" t="s">
        <v>120</v>
      </c>
      <c r="E50" s="32" t="s">
        <v>117</v>
      </c>
      <c r="F50" s="32" t="s">
        <v>61</v>
      </c>
      <c r="G50" s="33">
        <v>277.47</v>
      </c>
      <c r="H50" s="34">
        <f t="shared" si="0"/>
        <v>20.7563700580243</v>
      </c>
      <c r="I50" s="34">
        <f t="shared" si="1"/>
        <v>5759.27</v>
      </c>
      <c r="J50" s="34">
        <f t="shared" si="2"/>
        <v>2034.42</v>
      </c>
      <c r="K50" s="34">
        <f t="shared" si="3"/>
        <v>369.6</v>
      </c>
      <c r="L50" s="36">
        <f t="shared" si="4"/>
        <v>6</v>
      </c>
      <c r="M50" s="36">
        <f t="shared" si="5"/>
        <v>554.94</v>
      </c>
      <c r="N50" s="36">
        <f t="shared" si="6"/>
        <v>7.72242044184957</v>
      </c>
      <c r="O50" s="33">
        <v>2142.74</v>
      </c>
      <c r="P50" s="36">
        <f t="shared" si="7"/>
        <v>1664.82</v>
      </c>
      <c r="Q50" s="37" t="s">
        <v>62</v>
      </c>
      <c r="R50" s="38">
        <f t="shared" si="8"/>
        <v>369.6</v>
      </c>
      <c r="S50" s="31">
        <f t="shared" si="44"/>
        <v>0</v>
      </c>
      <c r="T50" s="33">
        <v>0</v>
      </c>
      <c r="U50" s="36">
        <f t="shared" si="10"/>
        <v>1.33203589577252</v>
      </c>
      <c r="V50" s="33">
        <v>369.6</v>
      </c>
      <c r="W50" s="33">
        <v>0</v>
      </c>
      <c r="X50" s="33">
        <v>0</v>
      </c>
      <c r="Y50" s="33">
        <f t="shared" si="11"/>
        <v>0</v>
      </c>
      <c r="Z50" s="39">
        <v>0</v>
      </c>
      <c r="AA50" s="33">
        <v>0</v>
      </c>
      <c r="AB50" s="39">
        <v>3246.93</v>
      </c>
      <c r="AC50" s="41">
        <f t="shared" si="45"/>
        <v>0.55494</v>
      </c>
      <c r="AD50" s="34">
        <f t="shared" si="46"/>
        <v>0.55494</v>
      </c>
      <c r="AE50" s="34">
        <f t="shared" si="53"/>
        <v>0.55494</v>
      </c>
      <c r="AF50" s="31">
        <v>0</v>
      </c>
      <c r="AG50" s="33">
        <v>0</v>
      </c>
      <c r="AH50" s="42" t="s">
        <v>63</v>
      </c>
      <c r="AI50" s="46"/>
      <c r="AJ50" s="39">
        <f t="shared" si="14"/>
        <v>2.0680702683</v>
      </c>
      <c r="AK50" s="33">
        <v>2</v>
      </c>
      <c r="AL50" s="43">
        <f t="shared" si="15"/>
        <v>0.55494</v>
      </c>
      <c r="AM50" s="41">
        <f t="shared" si="51"/>
        <v>0.8763216</v>
      </c>
      <c r="AN50" s="41">
        <f t="shared" si="52"/>
        <v>0.16729776</v>
      </c>
      <c r="AO50" s="41">
        <f t="shared" si="18"/>
        <v>0.2426586138</v>
      </c>
      <c r="AP50" s="41">
        <f t="shared" si="19"/>
        <v>0.3773564253</v>
      </c>
      <c r="AQ50" s="41">
        <f t="shared" si="20"/>
        <v>0.2239848828</v>
      </c>
      <c r="AR50" s="41">
        <v>0</v>
      </c>
      <c r="AS50" s="41">
        <f t="shared" si="21"/>
        <v>0</v>
      </c>
      <c r="AT50" s="41">
        <f t="shared" si="22"/>
        <v>0</v>
      </c>
      <c r="AU50" s="44">
        <f t="shared" si="23"/>
        <v>0</v>
      </c>
      <c r="AV50" s="34">
        <f t="shared" si="24"/>
        <v>0</v>
      </c>
      <c r="AW50" s="41">
        <f t="shared" si="25"/>
        <v>0.1623465</v>
      </c>
      <c r="AX50" s="41">
        <f t="shared" si="26"/>
        <v>0.0181044864</v>
      </c>
    </row>
    <row r="51" customHeight="1" spans="1:50">
      <c r="A51" s="29"/>
      <c r="B51" s="30" t="s">
        <v>58</v>
      </c>
      <c r="C51" s="31">
        <v>46</v>
      </c>
      <c r="D51" s="32" t="s">
        <v>121</v>
      </c>
      <c r="E51" s="33" t="s">
        <v>60</v>
      </c>
      <c r="F51" s="32" t="s">
        <v>61</v>
      </c>
      <c r="G51" s="33">
        <v>31.54</v>
      </c>
      <c r="H51" s="34">
        <f t="shared" si="0"/>
        <v>25.6651870640457</v>
      </c>
      <c r="I51" s="34">
        <f t="shared" si="1"/>
        <v>809.48</v>
      </c>
      <c r="J51" s="34">
        <f t="shared" si="2"/>
        <v>189.24</v>
      </c>
      <c r="K51" s="35">
        <f t="shared" si="3"/>
        <v>0</v>
      </c>
      <c r="L51" s="36">
        <f t="shared" si="4"/>
        <v>6</v>
      </c>
      <c r="M51" s="36">
        <f t="shared" si="5"/>
        <v>63.08</v>
      </c>
      <c r="N51" s="36">
        <f t="shared" si="6"/>
        <v>25.6651870640457</v>
      </c>
      <c r="O51" s="33">
        <v>809.48</v>
      </c>
      <c r="P51" s="36">
        <f t="shared" si="7"/>
        <v>189.24</v>
      </c>
      <c r="Q51" s="37" t="s">
        <v>62</v>
      </c>
      <c r="R51" s="38">
        <f t="shared" si="8"/>
        <v>0</v>
      </c>
      <c r="S51" s="31">
        <f t="shared" si="44"/>
        <v>0</v>
      </c>
      <c r="T51" s="33">
        <v>0</v>
      </c>
      <c r="U51" s="31">
        <f t="shared" si="10"/>
        <v>0</v>
      </c>
      <c r="V51" s="33">
        <v>0</v>
      </c>
      <c r="W51" s="33">
        <v>0</v>
      </c>
      <c r="X51" s="33">
        <v>0</v>
      </c>
      <c r="Y51" s="33">
        <f t="shared" si="11"/>
        <v>0</v>
      </c>
      <c r="Z51" s="39">
        <v>0</v>
      </c>
      <c r="AA51" s="33">
        <v>0</v>
      </c>
      <c r="AB51" s="40">
        <v>0</v>
      </c>
      <c r="AC51" s="41">
        <f t="shared" si="45"/>
        <v>0.06308</v>
      </c>
      <c r="AD51" s="34">
        <f t="shared" si="46"/>
        <v>0.06308</v>
      </c>
      <c r="AE51" s="34">
        <f t="shared" ref="AE51:AE55" si="54">G51*2/1000*2</f>
        <v>0.12616</v>
      </c>
      <c r="AF51" s="31">
        <v>0</v>
      </c>
      <c r="AG51" s="33">
        <v>0</v>
      </c>
      <c r="AH51" s="42" t="s">
        <v>63</v>
      </c>
      <c r="AI51" s="36"/>
      <c r="AJ51" s="39">
        <f t="shared" si="14"/>
        <v>0.1213977754</v>
      </c>
      <c r="AK51" s="33">
        <v>2</v>
      </c>
      <c r="AL51" s="43">
        <f t="shared" si="15"/>
        <v>0.06308</v>
      </c>
      <c r="AM51" s="41">
        <f t="shared" si="51"/>
        <v>0</v>
      </c>
      <c r="AN51" s="41">
        <f t="shared" si="52"/>
        <v>0</v>
      </c>
      <c r="AO51" s="41">
        <f t="shared" si="18"/>
        <v>0.0275829916</v>
      </c>
      <c r="AP51" s="41">
        <f t="shared" si="19"/>
        <v>0.0428940846</v>
      </c>
      <c r="AQ51" s="41">
        <f t="shared" si="20"/>
        <v>0.0509206992</v>
      </c>
      <c r="AR51" s="41">
        <v>0</v>
      </c>
      <c r="AS51" s="41">
        <f t="shared" si="21"/>
        <v>0</v>
      </c>
      <c r="AT51" s="41">
        <f t="shared" si="22"/>
        <v>0</v>
      </c>
      <c r="AU51" s="44">
        <f t="shared" si="23"/>
        <v>0</v>
      </c>
      <c r="AV51" s="34">
        <f t="shared" si="24"/>
        <v>0</v>
      </c>
      <c r="AW51" s="41">
        <f t="shared" si="25"/>
        <v>0</v>
      </c>
      <c r="AX51" s="41">
        <f t="shared" si="26"/>
        <v>0</v>
      </c>
    </row>
    <row r="52" customHeight="1" spans="1:50">
      <c r="A52" s="29"/>
      <c r="B52" s="30" t="s">
        <v>58</v>
      </c>
      <c r="C52" s="31">
        <v>47</v>
      </c>
      <c r="D52" s="32" t="s">
        <v>120</v>
      </c>
      <c r="E52" s="32" t="s">
        <v>122</v>
      </c>
      <c r="F52" s="32" t="s">
        <v>61</v>
      </c>
      <c r="G52" s="33">
        <v>286.81</v>
      </c>
      <c r="H52" s="34">
        <f t="shared" si="0"/>
        <v>18.7780412119522</v>
      </c>
      <c r="I52" s="34">
        <f t="shared" si="1"/>
        <v>5385.73</v>
      </c>
      <c r="J52" s="34">
        <f t="shared" si="2"/>
        <v>1847.88</v>
      </c>
      <c r="K52" s="34">
        <f t="shared" si="3"/>
        <v>127.02</v>
      </c>
      <c r="L52" s="36">
        <f t="shared" si="4"/>
        <v>6</v>
      </c>
      <c r="M52" s="36">
        <f t="shared" si="5"/>
        <v>573.62</v>
      </c>
      <c r="N52" s="36">
        <f t="shared" si="6"/>
        <v>7.36749067326802</v>
      </c>
      <c r="O52" s="33">
        <v>2113.07</v>
      </c>
      <c r="P52" s="36">
        <f t="shared" si="7"/>
        <v>1720.86</v>
      </c>
      <c r="Q52" s="37" t="s">
        <v>62</v>
      </c>
      <c r="R52" s="38">
        <f t="shared" si="8"/>
        <v>127.02</v>
      </c>
      <c r="S52" s="31">
        <f t="shared" si="44"/>
        <v>0</v>
      </c>
      <c r="T52" s="33">
        <v>0</v>
      </c>
      <c r="U52" s="36">
        <f t="shared" si="10"/>
        <v>0.442871587462083</v>
      </c>
      <c r="V52" s="33">
        <v>127.02</v>
      </c>
      <c r="W52" s="33">
        <v>0</v>
      </c>
      <c r="X52" s="33">
        <v>0</v>
      </c>
      <c r="Y52" s="33">
        <f t="shared" si="11"/>
        <v>0</v>
      </c>
      <c r="Z52" s="39">
        <v>0</v>
      </c>
      <c r="AA52" s="33">
        <v>0</v>
      </c>
      <c r="AB52" s="39">
        <v>3145.64</v>
      </c>
      <c r="AC52" s="41">
        <f t="shared" si="45"/>
        <v>0.57362</v>
      </c>
      <c r="AD52" s="34">
        <f t="shared" si="46"/>
        <v>0.57362</v>
      </c>
      <c r="AE52" s="34">
        <f t="shared" ref="AE52:AE58" si="55">G52*1/1000*2</f>
        <v>0.57362</v>
      </c>
      <c r="AF52" s="31">
        <v>0</v>
      </c>
      <c r="AG52" s="33">
        <v>0</v>
      </c>
      <c r="AH52" s="42" t="s">
        <v>63</v>
      </c>
      <c r="AI52" s="46"/>
      <c r="AJ52" s="39">
        <f t="shared" si="14"/>
        <v>1.39457344701636</v>
      </c>
      <c r="AK52" s="33">
        <v>2</v>
      </c>
      <c r="AL52" s="43">
        <f t="shared" si="15"/>
        <v>0.57362</v>
      </c>
      <c r="AM52" s="41">
        <f t="shared" si="51"/>
        <v>0.30116442</v>
      </c>
      <c r="AN52" s="41">
        <f t="shared" si="52"/>
        <v>0.0574950256363636</v>
      </c>
      <c r="AO52" s="41">
        <f t="shared" si="18"/>
        <v>0.2508268174</v>
      </c>
      <c r="AP52" s="41">
        <f t="shared" si="19"/>
        <v>0.3900587319</v>
      </c>
      <c r="AQ52" s="41">
        <f t="shared" si="20"/>
        <v>0.2315245044</v>
      </c>
      <c r="AR52" s="41">
        <v>0</v>
      </c>
      <c r="AS52" s="41">
        <f t="shared" si="21"/>
        <v>0</v>
      </c>
      <c r="AT52" s="41">
        <f t="shared" si="22"/>
        <v>0</v>
      </c>
      <c r="AU52" s="44">
        <f t="shared" si="23"/>
        <v>0</v>
      </c>
      <c r="AV52" s="34">
        <f t="shared" si="24"/>
        <v>0</v>
      </c>
      <c r="AW52" s="41">
        <f t="shared" si="25"/>
        <v>0.157282</v>
      </c>
      <c r="AX52" s="41">
        <f t="shared" si="26"/>
        <v>0.00622194768</v>
      </c>
    </row>
    <row r="53" customHeight="1" spans="1:50">
      <c r="A53" s="29"/>
      <c r="B53" s="30" t="s">
        <v>58</v>
      </c>
      <c r="C53" s="31">
        <v>48</v>
      </c>
      <c r="D53" s="32" t="s">
        <v>123</v>
      </c>
      <c r="E53" s="32" t="s">
        <v>96</v>
      </c>
      <c r="F53" s="32" t="s">
        <v>61</v>
      </c>
      <c r="G53" s="33">
        <v>923.49</v>
      </c>
      <c r="H53" s="34">
        <f t="shared" si="0"/>
        <v>30.1096384367995</v>
      </c>
      <c r="I53" s="34">
        <f t="shared" si="1"/>
        <v>27805.95</v>
      </c>
      <c r="J53" s="34">
        <f t="shared" si="2"/>
        <v>10674.26</v>
      </c>
      <c r="K53" s="34">
        <f t="shared" si="3"/>
        <v>5037.39</v>
      </c>
      <c r="L53" s="36">
        <f t="shared" si="4"/>
        <v>6</v>
      </c>
      <c r="M53" s="36">
        <f t="shared" si="5"/>
        <v>1846.98</v>
      </c>
      <c r="N53" s="36">
        <f t="shared" si="6"/>
        <v>18.5365623883312</v>
      </c>
      <c r="O53" s="33">
        <v>17118.33</v>
      </c>
      <c r="P53" s="36">
        <f t="shared" si="7"/>
        <v>5540.94</v>
      </c>
      <c r="Q53" s="37" t="s">
        <v>62</v>
      </c>
      <c r="R53" s="38">
        <f t="shared" si="8"/>
        <v>5037.39</v>
      </c>
      <c r="S53" s="31">
        <f t="shared" si="44"/>
        <v>0</v>
      </c>
      <c r="T53" s="33">
        <v>0</v>
      </c>
      <c r="U53" s="36">
        <f t="shared" si="10"/>
        <v>5.45473150765033</v>
      </c>
      <c r="V53" s="33">
        <v>5037.39</v>
      </c>
      <c r="W53" s="33">
        <v>95.93</v>
      </c>
      <c r="X53" s="33">
        <v>0</v>
      </c>
      <c r="Y53" s="33">
        <f t="shared" si="11"/>
        <v>0</v>
      </c>
      <c r="Z53" s="39">
        <v>0</v>
      </c>
      <c r="AA53" s="33">
        <v>0</v>
      </c>
      <c r="AB53" s="39">
        <v>5554.3</v>
      </c>
      <c r="AC53" s="41">
        <f t="shared" si="45"/>
        <v>1.84698</v>
      </c>
      <c r="AD53" s="34">
        <f t="shared" si="46"/>
        <v>1.84698</v>
      </c>
      <c r="AE53" s="34">
        <f t="shared" si="54"/>
        <v>3.69396</v>
      </c>
      <c r="AF53" s="31">
        <v>0</v>
      </c>
      <c r="AG53" s="33">
        <v>4</v>
      </c>
      <c r="AH53" s="42" t="s">
        <v>63</v>
      </c>
      <c r="AI53" s="46"/>
      <c r="AJ53" s="39">
        <f t="shared" si="14"/>
        <v>18.8308777712527</v>
      </c>
      <c r="AK53" s="33">
        <v>2</v>
      </c>
      <c r="AL53" s="43">
        <f t="shared" si="15"/>
        <v>1.84698</v>
      </c>
      <c r="AM53" s="41">
        <f t="shared" si="51"/>
        <v>11.94365169</v>
      </c>
      <c r="AN53" s="41">
        <f t="shared" si="52"/>
        <v>2.28015168627273</v>
      </c>
      <c r="AO53" s="41">
        <f t="shared" si="18"/>
        <v>0.8076289446</v>
      </c>
      <c r="AP53" s="41">
        <f t="shared" si="19"/>
        <v>1.2559371651</v>
      </c>
      <c r="AQ53" s="41">
        <f t="shared" si="20"/>
        <v>1.4909561352</v>
      </c>
      <c r="AR53" s="41">
        <v>0</v>
      </c>
      <c r="AS53" s="41">
        <f t="shared" si="21"/>
        <v>0.00529763832</v>
      </c>
      <c r="AT53" s="41">
        <f t="shared" si="22"/>
        <v>0</v>
      </c>
      <c r="AU53" s="44">
        <f t="shared" si="23"/>
        <v>0.522788</v>
      </c>
      <c r="AV53" s="34">
        <f t="shared" si="24"/>
        <v>0</v>
      </c>
      <c r="AW53" s="41">
        <f t="shared" si="25"/>
        <v>0.277715</v>
      </c>
      <c r="AX53" s="41">
        <f t="shared" si="26"/>
        <v>0.24675151176</v>
      </c>
    </row>
    <row r="54" customHeight="1" spans="1:50">
      <c r="A54" s="29"/>
      <c r="B54" s="30" t="s">
        <v>58</v>
      </c>
      <c r="C54" s="31">
        <v>49</v>
      </c>
      <c r="D54" s="32" t="s">
        <v>124</v>
      </c>
      <c r="E54" s="33" t="s">
        <v>60</v>
      </c>
      <c r="F54" s="32" t="s">
        <v>61</v>
      </c>
      <c r="G54" s="33">
        <v>40.22</v>
      </c>
      <c r="H54" s="34">
        <f t="shared" si="0"/>
        <v>29.9353555445052</v>
      </c>
      <c r="I54" s="34">
        <f t="shared" si="1"/>
        <v>1204</v>
      </c>
      <c r="J54" s="34">
        <f t="shared" si="2"/>
        <v>241.32</v>
      </c>
      <c r="K54" s="35">
        <f t="shared" si="3"/>
        <v>0</v>
      </c>
      <c r="L54" s="36">
        <f t="shared" si="4"/>
        <v>6</v>
      </c>
      <c r="M54" s="36">
        <f t="shared" si="5"/>
        <v>80.44</v>
      </c>
      <c r="N54" s="36">
        <f t="shared" si="6"/>
        <v>29.9353555445052</v>
      </c>
      <c r="O54" s="33">
        <v>1204</v>
      </c>
      <c r="P54" s="36">
        <f t="shared" si="7"/>
        <v>241.32</v>
      </c>
      <c r="Q54" s="37" t="s">
        <v>62</v>
      </c>
      <c r="R54" s="38">
        <f t="shared" si="8"/>
        <v>0</v>
      </c>
      <c r="S54" s="31">
        <f t="shared" si="44"/>
        <v>0</v>
      </c>
      <c r="T54" s="33">
        <v>0</v>
      </c>
      <c r="U54" s="31">
        <f t="shared" si="10"/>
        <v>0</v>
      </c>
      <c r="V54" s="33">
        <v>0</v>
      </c>
      <c r="W54" s="33">
        <v>0</v>
      </c>
      <c r="X54" s="33">
        <v>0</v>
      </c>
      <c r="Y54" s="33">
        <f t="shared" si="11"/>
        <v>0</v>
      </c>
      <c r="Z54" s="39">
        <v>0</v>
      </c>
      <c r="AA54" s="33">
        <v>0</v>
      </c>
      <c r="AB54" s="40">
        <v>0</v>
      </c>
      <c r="AC54" s="41">
        <f t="shared" si="45"/>
        <v>0.08044</v>
      </c>
      <c r="AD54" s="34">
        <f t="shared" si="46"/>
        <v>0.08044</v>
      </c>
      <c r="AE54" s="34">
        <f t="shared" si="54"/>
        <v>0.16088</v>
      </c>
      <c r="AF54" s="31">
        <v>0</v>
      </c>
      <c r="AG54" s="33">
        <v>0</v>
      </c>
      <c r="AH54" s="42" t="s">
        <v>63</v>
      </c>
      <c r="AI54" s="36"/>
      <c r="AJ54" s="39">
        <f t="shared" si="14"/>
        <v>0.1548071822</v>
      </c>
      <c r="AK54" s="33">
        <v>2</v>
      </c>
      <c r="AL54" s="43">
        <f t="shared" si="15"/>
        <v>0.08044</v>
      </c>
      <c r="AM54" s="41">
        <f t="shared" si="51"/>
        <v>0</v>
      </c>
      <c r="AN54" s="41">
        <f t="shared" si="52"/>
        <v>0</v>
      </c>
      <c r="AO54" s="41">
        <f t="shared" si="18"/>
        <v>0.0351739988</v>
      </c>
      <c r="AP54" s="41">
        <f t="shared" si="19"/>
        <v>0.0546987978</v>
      </c>
      <c r="AQ54" s="41">
        <f t="shared" si="20"/>
        <v>0.0649343856</v>
      </c>
      <c r="AR54" s="41">
        <v>0</v>
      </c>
      <c r="AS54" s="41">
        <f t="shared" si="21"/>
        <v>0</v>
      </c>
      <c r="AT54" s="41">
        <f t="shared" si="22"/>
        <v>0</v>
      </c>
      <c r="AU54" s="44">
        <f t="shared" si="23"/>
        <v>0</v>
      </c>
      <c r="AV54" s="34">
        <f t="shared" si="24"/>
        <v>0</v>
      </c>
      <c r="AW54" s="41">
        <f t="shared" si="25"/>
        <v>0</v>
      </c>
      <c r="AX54" s="41">
        <f t="shared" si="26"/>
        <v>0</v>
      </c>
    </row>
    <row r="55" customHeight="1" spans="1:50">
      <c r="A55" s="29"/>
      <c r="B55" s="30" t="s">
        <v>58</v>
      </c>
      <c r="C55" s="31">
        <v>50</v>
      </c>
      <c r="D55" s="32" t="s">
        <v>123</v>
      </c>
      <c r="E55" s="32" t="s">
        <v>125</v>
      </c>
      <c r="F55" s="32" t="s">
        <v>61</v>
      </c>
      <c r="G55" s="33">
        <v>892.17</v>
      </c>
      <c r="H55" s="34">
        <f t="shared" si="0"/>
        <v>124.91298743513</v>
      </c>
      <c r="I55" s="34">
        <f t="shared" si="1"/>
        <v>111443.62</v>
      </c>
      <c r="J55" s="34">
        <f t="shared" si="2"/>
        <v>13018.96</v>
      </c>
      <c r="K55" s="34">
        <f t="shared" si="3"/>
        <v>7665.94</v>
      </c>
      <c r="L55" s="36">
        <f t="shared" si="4"/>
        <v>6</v>
      </c>
      <c r="M55" s="36">
        <f t="shared" si="5"/>
        <v>1784.34</v>
      </c>
      <c r="N55" s="36">
        <f t="shared" si="6"/>
        <v>16.7647869800599</v>
      </c>
      <c r="O55" s="33">
        <v>14957.04</v>
      </c>
      <c r="P55" s="36">
        <f t="shared" si="7"/>
        <v>5353.02</v>
      </c>
      <c r="Q55" s="37" t="s">
        <v>62</v>
      </c>
      <c r="R55" s="38">
        <f t="shared" si="8"/>
        <v>7665.94</v>
      </c>
      <c r="S55" s="31">
        <f t="shared" si="44"/>
        <v>0</v>
      </c>
      <c r="T55" s="33">
        <v>0</v>
      </c>
      <c r="U55" s="36">
        <f t="shared" si="10"/>
        <v>8.59246556149613</v>
      </c>
      <c r="V55" s="33">
        <v>7665.94</v>
      </c>
      <c r="W55" s="33">
        <v>0</v>
      </c>
      <c r="X55" s="33">
        <v>0</v>
      </c>
      <c r="Y55" s="33">
        <f t="shared" si="11"/>
        <v>0</v>
      </c>
      <c r="Z55" s="39">
        <v>0</v>
      </c>
      <c r="AA55" s="33">
        <v>0</v>
      </c>
      <c r="AB55" s="39">
        <v>88820.64</v>
      </c>
      <c r="AC55" s="41">
        <f t="shared" si="45"/>
        <v>1.78434</v>
      </c>
      <c r="AD55" s="34">
        <f t="shared" si="46"/>
        <v>1.78434</v>
      </c>
      <c r="AE55" s="34">
        <f t="shared" si="54"/>
        <v>3.56868</v>
      </c>
      <c r="AF55" s="31">
        <v>0</v>
      </c>
      <c r="AG55" s="33">
        <v>3</v>
      </c>
      <c r="AH55" s="42" t="s">
        <v>63</v>
      </c>
      <c r="AI55" s="46"/>
      <c r="AJ55" s="39">
        <f t="shared" si="14"/>
        <v>30.2884992924782</v>
      </c>
      <c r="AK55" s="33">
        <v>2</v>
      </c>
      <c r="AL55" s="43">
        <f t="shared" si="15"/>
        <v>1.78434</v>
      </c>
      <c r="AM55" s="41">
        <f t="shared" si="51"/>
        <v>18.17594374</v>
      </c>
      <c r="AN55" s="41">
        <f t="shared" si="52"/>
        <v>3.46995289581818</v>
      </c>
      <c r="AO55" s="41">
        <f t="shared" si="18"/>
        <v>0.7802383518</v>
      </c>
      <c r="AP55" s="41">
        <f t="shared" si="19"/>
        <v>1.2133422783</v>
      </c>
      <c r="AQ55" s="41">
        <f t="shared" si="20"/>
        <v>1.4403906216</v>
      </c>
      <c r="AR55" s="41">
        <v>0</v>
      </c>
      <c r="AS55" s="41">
        <f t="shared" si="21"/>
        <v>0</v>
      </c>
      <c r="AT55" s="41">
        <f t="shared" si="22"/>
        <v>0</v>
      </c>
      <c r="AU55" s="44">
        <f t="shared" si="23"/>
        <v>0.392091</v>
      </c>
      <c r="AV55" s="34">
        <f t="shared" si="24"/>
        <v>0</v>
      </c>
      <c r="AW55" s="41">
        <f t="shared" si="25"/>
        <v>4.441032</v>
      </c>
      <c r="AX55" s="41">
        <f t="shared" si="26"/>
        <v>0.37550840496</v>
      </c>
    </row>
    <row r="56" customHeight="1" spans="1:50">
      <c r="A56" s="29"/>
      <c r="B56" s="30" t="s">
        <v>58</v>
      </c>
      <c r="C56" s="31">
        <v>51</v>
      </c>
      <c r="D56" s="32" t="s">
        <v>126</v>
      </c>
      <c r="E56" s="32" t="s">
        <v>127</v>
      </c>
      <c r="F56" s="32" t="s">
        <v>61</v>
      </c>
      <c r="G56" s="33">
        <v>554.48</v>
      </c>
      <c r="H56" s="34">
        <f t="shared" si="0"/>
        <v>36.9235680277016</v>
      </c>
      <c r="I56" s="34">
        <f t="shared" si="1"/>
        <v>20473.38</v>
      </c>
      <c r="J56" s="34">
        <f t="shared" si="2"/>
        <v>7152.55</v>
      </c>
      <c r="K56" s="34">
        <f t="shared" si="3"/>
        <v>3853.59</v>
      </c>
      <c r="L56" s="36">
        <f t="shared" si="4"/>
        <v>6</v>
      </c>
      <c r="M56" s="36">
        <f t="shared" si="5"/>
        <v>1108.96</v>
      </c>
      <c r="N56" s="36">
        <f t="shared" si="6"/>
        <v>11.2640311643342</v>
      </c>
      <c r="O56" s="33">
        <v>6245.68</v>
      </c>
      <c r="P56" s="36">
        <f t="shared" si="7"/>
        <v>3326.88</v>
      </c>
      <c r="Q56" s="37" t="s">
        <v>62</v>
      </c>
      <c r="R56" s="38">
        <f t="shared" si="8"/>
        <v>3853.59</v>
      </c>
      <c r="S56" s="36">
        <f t="shared" si="44"/>
        <v>5.43839272832203</v>
      </c>
      <c r="T56" s="33">
        <v>3015.48</v>
      </c>
      <c r="U56" s="36">
        <f t="shared" si="10"/>
        <v>1.46117082672053</v>
      </c>
      <c r="V56" s="33">
        <v>810.19</v>
      </c>
      <c r="W56" s="33">
        <v>0</v>
      </c>
      <c r="X56" s="33">
        <v>13.96</v>
      </c>
      <c r="Y56" s="44">
        <f t="shared" si="11"/>
        <v>27.92</v>
      </c>
      <c r="Z56" s="39">
        <v>0</v>
      </c>
      <c r="AA56" s="33">
        <v>2458.72</v>
      </c>
      <c r="AB56" s="39">
        <v>7943.31</v>
      </c>
      <c r="AC56" s="41">
        <f t="shared" si="45"/>
        <v>1.10896</v>
      </c>
      <c r="AD56" s="34">
        <f t="shared" si="46"/>
        <v>1.10896</v>
      </c>
      <c r="AE56" s="34">
        <f t="shared" si="55"/>
        <v>1.10896</v>
      </c>
      <c r="AF56" s="31">
        <v>0</v>
      </c>
      <c r="AG56" s="33">
        <v>2</v>
      </c>
      <c r="AH56" s="42" t="s">
        <v>63</v>
      </c>
      <c r="AI56" s="46"/>
      <c r="AJ56" s="39">
        <f t="shared" si="14"/>
        <v>15.9178731842218</v>
      </c>
      <c r="AK56" s="33">
        <v>2</v>
      </c>
      <c r="AL56" s="43">
        <f t="shared" si="15"/>
        <v>1.10896</v>
      </c>
      <c r="AM56" s="41">
        <f t="shared" si="51"/>
        <v>9.13686189</v>
      </c>
      <c r="AN56" s="41">
        <f t="shared" si="52"/>
        <v>1.74430999718182</v>
      </c>
      <c r="AO56" s="41">
        <f t="shared" si="18"/>
        <v>0.4849149392</v>
      </c>
      <c r="AP56" s="41">
        <f t="shared" si="19"/>
        <v>0.7540872552</v>
      </c>
      <c r="AQ56" s="41">
        <f t="shared" si="20"/>
        <v>0.4475984352</v>
      </c>
      <c r="AR56" s="41">
        <v>0</v>
      </c>
      <c r="AS56" s="41">
        <f t="shared" si="21"/>
        <v>0</v>
      </c>
      <c r="AT56" s="41">
        <f t="shared" si="22"/>
        <v>0.04319224</v>
      </c>
      <c r="AU56" s="44">
        <f t="shared" si="23"/>
        <v>0.261394</v>
      </c>
      <c r="AV56" s="34">
        <f t="shared" si="24"/>
        <v>2.60866258048</v>
      </c>
      <c r="AW56" s="41">
        <f t="shared" si="25"/>
        <v>0.3971655</v>
      </c>
      <c r="AX56" s="41">
        <f t="shared" si="26"/>
        <v>0.03968634696</v>
      </c>
    </row>
    <row r="57" customHeight="1" spans="1:50">
      <c r="A57" s="29"/>
      <c r="B57" s="30" t="s">
        <v>58</v>
      </c>
      <c r="C57" s="31">
        <v>52</v>
      </c>
      <c r="D57" s="32" t="s">
        <v>126</v>
      </c>
      <c r="E57" s="32" t="s">
        <v>128</v>
      </c>
      <c r="F57" s="32" t="s">
        <v>61</v>
      </c>
      <c r="G57" s="33">
        <v>502.53</v>
      </c>
      <c r="H57" s="34">
        <f t="shared" si="0"/>
        <v>16.7830179292779</v>
      </c>
      <c r="I57" s="34">
        <f t="shared" si="1"/>
        <v>8433.97</v>
      </c>
      <c r="J57" s="34">
        <f t="shared" si="2"/>
        <v>5542.25</v>
      </c>
      <c r="K57" s="34">
        <f t="shared" si="3"/>
        <v>2539.53</v>
      </c>
      <c r="L57" s="36">
        <f t="shared" si="4"/>
        <v>6</v>
      </c>
      <c r="M57" s="36">
        <f t="shared" si="5"/>
        <v>1005.06</v>
      </c>
      <c r="N57" s="36">
        <f t="shared" si="6"/>
        <v>9.41533838775795</v>
      </c>
      <c r="O57" s="33">
        <v>4731.49</v>
      </c>
      <c r="P57" s="36">
        <f t="shared" si="7"/>
        <v>3015.18</v>
      </c>
      <c r="Q57" s="37" t="s">
        <v>62</v>
      </c>
      <c r="R57" s="38">
        <f t="shared" si="8"/>
        <v>2539.53</v>
      </c>
      <c r="S57" s="36">
        <f t="shared" si="44"/>
        <v>3.94617236781884</v>
      </c>
      <c r="T57" s="33">
        <v>1983.07</v>
      </c>
      <c r="U57" s="36">
        <f t="shared" si="10"/>
        <v>1.08252243647145</v>
      </c>
      <c r="V57" s="33">
        <v>544</v>
      </c>
      <c r="W57" s="33">
        <v>0</v>
      </c>
      <c r="X57" s="33">
        <v>6.23</v>
      </c>
      <c r="Y57" s="44">
        <f t="shared" si="11"/>
        <v>12.46</v>
      </c>
      <c r="Z57" s="39">
        <v>0</v>
      </c>
      <c r="AA57" s="33">
        <v>0</v>
      </c>
      <c r="AB57" s="39">
        <v>1175.41</v>
      </c>
      <c r="AC57" s="41">
        <f t="shared" si="45"/>
        <v>1.00506</v>
      </c>
      <c r="AD57" s="34">
        <f t="shared" si="46"/>
        <v>1.00506</v>
      </c>
      <c r="AE57" s="34">
        <f t="shared" si="55"/>
        <v>1.00506</v>
      </c>
      <c r="AF57" s="31">
        <v>0</v>
      </c>
      <c r="AG57" s="33">
        <v>1</v>
      </c>
      <c r="AH57" s="42" t="s">
        <v>63</v>
      </c>
      <c r="AI57" s="46"/>
      <c r="AJ57" s="39">
        <f t="shared" si="14"/>
        <v>8.93470343528182</v>
      </c>
      <c r="AK57" s="33">
        <v>2</v>
      </c>
      <c r="AL57" s="43">
        <f t="shared" si="15"/>
        <v>1.00506</v>
      </c>
      <c r="AM57" s="41">
        <f t="shared" si="51"/>
        <v>6.02122563</v>
      </c>
      <c r="AN57" s="41">
        <f t="shared" si="52"/>
        <v>1.14950671118182</v>
      </c>
      <c r="AO57" s="41">
        <f t="shared" si="18"/>
        <v>0.4394825862</v>
      </c>
      <c r="AP57" s="41">
        <f t="shared" si="19"/>
        <v>0.6834357747</v>
      </c>
      <c r="AQ57" s="41">
        <f t="shared" si="20"/>
        <v>0.4056623172</v>
      </c>
      <c r="AR57" s="41">
        <v>0</v>
      </c>
      <c r="AS57" s="41">
        <f t="shared" si="21"/>
        <v>0</v>
      </c>
      <c r="AT57" s="41">
        <f t="shared" si="22"/>
        <v>0.01927562</v>
      </c>
      <c r="AU57" s="44">
        <f t="shared" si="23"/>
        <v>0.130697</v>
      </c>
      <c r="AV57" s="34">
        <f t="shared" si="24"/>
        <v>0</v>
      </c>
      <c r="AW57" s="41">
        <f t="shared" si="25"/>
        <v>0.0587705</v>
      </c>
      <c r="AX57" s="41">
        <f t="shared" si="26"/>
        <v>0.026647296</v>
      </c>
    </row>
    <row r="58" customHeight="1" spans="1:50">
      <c r="A58" s="29"/>
      <c r="B58" s="30" t="s">
        <v>58</v>
      </c>
      <c r="C58" s="31">
        <v>53</v>
      </c>
      <c r="D58" s="32" t="s">
        <v>129</v>
      </c>
      <c r="E58" s="32" t="s">
        <v>130</v>
      </c>
      <c r="F58" s="32" t="s">
        <v>61</v>
      </c>
      <c r="G58" s="33">
        <v>276.5</v>
      </c>
      <c r="H58" s="34">
        <f t="shared" si="0"/>
        <v>86.045678119349</v>
      </c>
      <c r="I58" s="34">
        <f t="shared" si="1"/>
        <v>23791.63</v>
      </c>
      <c r="J58" s="34">
        <f t="shared" si="2"/>
        <v>1823.09</v>
      </c>
      <c r="K58" s="34">
        <f t="shared" si="3"/>
        <v>189.05</v>
      </c>
      <c r="L58" s="36">
        <f t="shared" si="4"/>
        <v>6</v>
      </c>
      <c r="M58" s="36">
        <f t="shared" si="5"/>
        <v>553</v>
      </c>
      <c r="N58" s="36">
        <f t="shared" si="6"/>
        <v>11.7008318264014</v>
      </c>
      <c r="O58" s="33">
        <v>3235.28</v>
      </c>
      <c r="P58" s="36">
        <f t="shared" si="7"/>
        <v>1659</v>
      </c>
      <c r="Q58" s="37" t="s">
        <v>62</v>
      </c>
      <c r="R58" s="38">
        <f t="shared" si="8"/>
        <v>189.05</v>
      </c>
      <c r="S58" s="31">
        <f t="shared" si="44"/>
        <v>0</v>
      </c>
      <c r="T58" s="33">
        <v>0</v>
      </c>
      <c r="U58" s="36">
        <f t="shared" si="10"/>
        <v>0.593453887884268</v>
      </c>
      <c r="V58" s="33">
        <v>164.09</v>
      </c>
      <c r="W58" s="33">
        <v>0</v>
      </c>
      <c r="X58" s="33">
        <v>12.48</v>
      </c>
      <c r="Y58" s="44">
        <f t="shared" si="11"/>
        <v>24.96</v>
      </c>
      <c r="Z58" s="39">
        <v>0</v>
      </c>
      <c r="AA58" s="33">
        <v>10936.25</v>
      </c>
      <c r="AB58" s="39">
        <v>9456.01</v>
      </c>
      <c r="AC58" s="41">
        <f t="shared" si="45"/>
        <v>0.553</v>
      </c>
      <c r="AD58" s="34">
        <f t="shared" si="46"/>
        <v>0.553</v>
      </c>
      <c r="AE58" s="34">
        <f t="shared" si="55"/>
        <v>0.553</v>
      </c>
      <c r="AF58" s="31">
        <v>0</v>
      </c>
      <c r="AG58" s="33">
        <v>0</v>
      </c>
      <c r="AH58" s="42" t="s">
        <v>63</v>
      </c>
      <c r="AI58" s="46"/>
      <c r="AJ58" s="39">
        <f t="shared" si="14"/>
        <v>13.4974972527418</v>
      </c>
      <c r="AK58" s="33">
        <v>2</v>
      </c>
      <c r="AL58" s="43">
        <f t="shared" si="15"/>
        <v>0.553</v>
      </c>
      <c r="AM58" s="41">
        <f t="shared" si="51"/>
        <v>0.44823755</v>
      </c>
      <c r="AN58" s="41">
        <f t="shared" si="52"/>
        <v>0.0855726231818182</v>
      </c>
      <c r="AO58" s="41">
        <f t="shared" si="18"/>
        <v>0.24181031</v>
      </c>
      <c r="AP58" s="41">
        <f t="shared" si="19"/>
        <v>0.376037235</v>
      </c>
      <c r="AQ58" s="41">
        <f t="shared" si="20"/>
        <v>0.22320186</v>
      </c>
      <c r="AR58" s="41">
        <v>0</v>
      </c>
      <c r="AS58" s="41">
        <f t="shared" si="21"/>
        <v>0</v>
      </c>
      <c r="AT58" s="41">
        <f t="shared" si="22"/>
        <v>0.03861312</v>
      </c>
      <c r="AU58" s="44">
        <f t="shared" si="23"/>
        <v>0</v>
      </c>
      <c r="AV58" s="34">
        <f t="shared" si="24"/>
        <v>11.60318627</v>
      </c>
      <c r="AW58" s="41">
        <f t="shared" si="25"/>
        <v>0.4728005</v>
      </c>
      <c r="AX58" s="41">
        <f t="shared" si="26"/>
        <v>0.00803778456</v>
      </c>
    </row>
    <row r="59" customHeight="1" spans="1:50">
      <c r="A59" s="29"/>
      <c r="B59" s="30" t="s">
        <v>58</v>
      </c>
      <c r="C59" s="31">
        <v>54</v>
      </c>
      <c r="D59" s="32" t="s">
        <v>131</v>
      </c>
      <c r="E59" s="32" t="s">
        <v>132</v>
      </c>
      <c r="F59" s="32" t="s">
        <v>81</v>
      </c>
      <c r="G59" s="33">
        <v>84.33</v>
      </c>
      <c r="H59" s="34">
        <f t="shared" si="0"/>
        <v>21.8010198031543</v>
      </c>
      <c r="I59" s="34">
        <f t="shared" si="1"/>
        <v>1838.48</v>
      </c>
      <c r="J59" s="34">
        <f t="shared" si="2"/>
        <v>688.85</v>
      </c>
      <c r="K59" s="34">
        <f t="shared" si="3"/>
        <v>111.94</v>
      </c>
      <c r="L59" s="36">
        <f t="shared" si="4"/>
        <v>6</v>
      </c>
      <c r="M59" s="36">
        <f t="shared" si="5"/>
        <v>168.66</v>
      </c>
      <c r="N59" s="36">
        <f t="shared" si="6"/>
        <v>18.9198387288035</v>
      </c>
      <c r="O59" s="33">
        <v>1595.51</v>
      </c>
      <c r="P59" s="36">
        <f t="shared" si="7"/>
        <v>505.98</v>
      </c>
      <c r="Q59" s="37" t="s">
        <v>62</v>
      </c>
      <c r="R59" s="38">
        <f t="shared" si="8"/>
        <v>111.94</v>
      </c>
      <c r="S59" s="31">
        <f t="shared" si="44"/>
        <v>0</v>
      </c>
      <c r="T59" s="33">
        <v>0</v>
      </c>
      <c r="U59" s="36">
        <f t="shared" si="10"/>
        <v>1.32740424522708</v>
      </c>
      <c r="V59" s="33">
        <v>111.94</v>
      </c>
      <c r="W59" s="33">
        <v>70.93</v>
      </c>
      <c r="X59" s="33">
        <v>0</v>
      </c>
      <c r="Y59" s="33">
        <f t="shared" si="11"/>
        <v>0</v>
      </c>
      <c r="Z59" s="39">
        <v>0</v>
      </c>
      <c r="AA59" s="33">
        <v>0</v>
      </c>
      <c r="AB59" s="39">
        <v>60.1</v>
      </c>
      <c r="AC59" s="41">
        <v>0</v>
      </c>
      <c r="AD59" s="41">
        <v>0</v>
      </c>
      <c r="AE59" s="34">
        <v>0</v>
      </c>
      <c r="AF59" s="31">
        <v>0</v>
      </c>
      <c r="AG59" s="33">
        <v>0</v>
      </c>
      <c r="AH59" s="42" t="s">
        <v>63</v>
      </c>
      <c r="AI59" s="46"/>
      <c r="AJ59" s="39">
        <f t="shared" si="14"/>
        <v>0.393732369461818</v>
      </c>
      <c r="AK59" s="33">
        <v>2</v>
      </c>
      <c r="AL59" s="43">
        <f t="shared" si="15"/>
        <v>0.16866</v>
      </c>
      <c r="AM59" s="41">
        <f>G59*39.21/10000</f>
        <v>0.33065793</v>
      </c>
      <c r="AN59" s="41">
        <f t="shared" si="52"/>
        <v>0.0506691321818182</v>
      </c>
      <c r="AO59" s="41">
        <f t="shared" si="18"/>
        <v>0</v>
      </c>
      <c r="AP59" s="41">
        <f t="shared" si="19"/>
        <v>0</v>
      </c>
      <c r="AQ59" s="41">
        <f t="shared" si="20"/>
        <v>0</v>
      </c>
      <c r="AR59" s="41">
        <v>0</v>
      </c>
      <c r="AS59" s="41">
        <f t="shared" si="21"/>
        <v>0.00391703832</v>
      </c>
      <c r="AT59" s="41">
        <f t="shared" si="22"/>
        <v>0</v>
      </c>
      <c r="AU59" s="44">
        <f t="shared" si="23"/>
        <v>0</v>
      </c>
      <c r="AV59" s="34">
        <f t="shared" si="24"/>
        <v>0</v>
      </c>
      <c r="AW59" s="41">
        <f t="shared" si="25"/>
        <v>0.003005</v>
      </c>
      <c r="AX59" s="41">
        <f t="shared" si="26"/>
        <v>0.00548326896</v>
      </c>
    </row>
    <row r="60" customHeight="1" spans="1:50">
      <c r="A60" s="29"/>
      <c r="B60" s="30" t="s">
        <v>58</v>
      </c>
      <c r="C60" s="31">
        <v>55</v>
      </c>
      <c r="D60" s="32" t="s">
        <v>133</v>
      </c>
      <c r="E60" s="32" t="s">
        <v>132</v>
      </c>
      <c r="F60" s="32" t="s">
        <v>81</v>
      </c>
      <c r="G60" s="33">
        <v>118.48</v>
      </c>
      <c r="H60" s="34">
        <f t="shared" si="0"/>
        <v>14.9231937879811</v>
      </c>
      <c r="I60" s="34">
        <f t="shared" si="1"/>
        <v>1768.1</v>
      </c>
      <c r="J60" s="34">
        <f t="shared" si="2"/>
        <v>934.33</v>
      </c>
      <c r="K60" s="34">
        <f t="shared" si="3"/>
        <v>223.45</v>
      </c>
      <c r="L60" s="36">
        <f t="shared" si="4"/>
        <v>6</v>
      </c>
      <c r="M60" s="36">
        <f t="shared" si="5"/>
        <v>236.96</v>
      </c>
      <c r="N60" s="36">
        <f t="shared" si="6"/>
        <v>12.479912221472</v>
      </c>
      <c r="O60" s="33">
        <v>1478.62</v>
      </c>
      <c r="P60" s="36">
        <f t="shared" si="7"/>
        <v>710.88</v>
      </c>
      <c r="Q60" s="37" t="s">
        <v>62</v>
      </c>
      <c r="R60" s="38">
        <f t="shared" si="8"/>
        <v>223.45</v>
      </c>
      <c r="S60" s="36">
        <f t="shared" si="44"/>
        <v>1.16028021607022</v>
      </c>
      <c r="T60" s="33">
        <v>137.47</v>
      </c>
      <c r="U60" s="36">
        <f t="shared" si="10"/>
        <v>0.725692099932478</v>
      </c>
      <c r="V60" s="33">
        <v>85.98</v>
      </c>
      <c r="W60" s="33">
        <v>0</v>
      </c>
      <c r="X60" s="33">
        <v>0</v>
      </c>
      <c r="Y60" s="33">
        <f t="shared" si="11"/>
        <v>0</v>
      </c>
      <c r="Z60" s="39">
        <v>0</v>
      </c>
      <c r="AA60" s="33">
        <v>0</v>
      </c>
      <c r="AB60" s="39">
        <v>66.03</v>
      </c>
      <c r="AC60" s="41">
        <v>0</v>
      </c>
      <c r="AD60" s="41">
        <v>0</v>
      </c>
      <c r="AE60" s="34">
        <v>0</v>
      </c>
      <c r="AF60" s="31">
        <v>0</v>
      </c>
      <c r="AG60" s="33">
        <v>0</v>
      </c>
      <c r="AH60" s="42" t="s">
        <v>63</v>
      </c>
      <c r="AI60" s="46"/>
      <c r="AJ60" s="39">
        <f t="shared" si="14"/>
        <v>0.573216851138182</v>
      </c>
      <c r="AK60" s="33">
        <v>2</v>
      </c>
      <c r="AL60" s="43">
        <f t="shared" si="15"/>
        <v>0.23696</v>
      </c>
      <c r="AM60" s="41">
        <f>G60*39.21/10000</f>
        <v>0.46456008</v>
      </c>
      <c r="AN60" s="41">
        <f t="shared" si="52"/>
        <v>0.101143626818182</v>
      </c>
      <c r="AO60" s="41">
        <f t="shared" si="18"/>
        <v>0</v>
      </c>
      <c r="AP60" s="41">
        <f t="shared" si="19"/>
        <v>0</v>
      </c>
      <c r="AQ60" s="41">
        <f t="shared" si="20"/>
        <v>0</v>
      </c>
      <c r="AR60" s="41">
        <v>0</v>
      </c>
      <c r="AS60" s="41">
        <f t="shared" si="21"/>
        <v>0</v>
      </c>
      <c r="AT60" s="41">
        <f t="shared" si="22"/>
        <v>0</v>
      </c>
      <c r="AU60" s="44">
        <f t="shared" si="23"/>
        <v>0</v>
      </c>
      <c r="AV60" s="34">
        <f t="shared" si="24"/>
        <v>0</v>
      </c>
      <c r="AW60" s="41">
        <f t="shared" si="25"/>
        <v>0.0033015</v>
      </c>
      <c r="AX60" s="41">
        <f t="shared" si="26"/>
        <v>0.00421164432</v>
      </c>
    </row>
    <row r="61" customHeight="1" spans="1:50">
      <c r="A61" s="29"/>
      <c r="B61" s="30" t="s">
        <v>58</v>
      </c>
      <c r="C61" s="31">
        <v>56</v>
      </c>
      <c r="D61" s="32" t="s">
        <v>134</v>
      </c>
      <c r="E61" s="32" t="s">
        <v>135</v>
      </c>
      <c r="F61" s="32" t="s">
        <v>61</v>
      </c>
      <c r="G61" s="33">
        <v>168.54</v>
      </c>
      <c r="H61" s="34">
        <f t="shared" si="0"/>
        <v>27.1450694197223</v>
      </c>
      <c r="I61" s="34">
        <f t="shared" si="1"/>
        <v>4575.03</v>
      </c>
      <c r="J61" s="34">
        <f t="shared" si="2"/>
        <v>1684.38</v>
      </c>
      <c r="K61" s="34">
        <f t="shared" si="3"/>
        <v>627.99</v>
      </c>
      <c r="L61" s="36">
        <f t="shared" si="4"/>
        <v>6</v>
      </c>
      <c r="M61" s="36">
        <f t="shared" si="5"/>
        <v>337.08</v>
      </c>
      <c r="N61" s="36">
        <f t="shared" si="6"/>
        <v>7.9436335587991</v>
      </c>
      <c r="O61" s="33">
        <v>1338.82</v>
      </c>
      <c r="P61" s="36">
        <f t="shared" si="7"/>
        <v>1011.24</v>
      </c>
      <c r="Q61" s="37" t="s">
        <v>62</v>
      </c>
      <c r="R61" s="38">
        <f t="shared" si="8"/>
        <v>627.99</v>
      </c>
      <c r="S61" s="31">
        <v>12</v>
      </c>
      <c r="T61" s="33">
        <f t="shared" ref="T61:T63" si="56">G61*2</f>
        <v>337.08</v>
      </c>
      <c r="U61" s="36">
        <f t="shared" si="10"/>
        <v>1.31535540524505</v>
      </c>
      <c r="V61" s="33">
        <v>221.69</v>
      </c>
      <c r="W61" s="33">
        <v>114.37</v>
      </c>
      <c r="X61" s="33">
        <v>34.61</v>
      </c>
      <c r="Y61" s="44">
        <f t="shared" si="11"/>
        <v>69.22</v>
      </c>
      <c r="Z61" s="39">
        <v>0</v>
      </c>
      <c r="AA61" s="33">
        <v>0</v>
      </c>
      <c r="AB61" s="39">
        <v>2563.07</v>
      </c>
      <c r="AC61" s="41">
        <f>AL61*1</f>
        <v>0.33708</v>
      </c>
      <c r="AD61" s="34">
        <f>AL61*1</f>
        <v>0.33708</v>
      </c>
      <c r="AE61" s="34">
        <f>G61*1/1000*2</f>
        <v>0.33708</v>
      </c>
      <c r="AF61" s="41">
        <f t="shared" ref="AF61:AF63" si="57">G61*4*2/1000</f>
        <v>1.34832</v>
      </c>
      <c r="AG61" s="33">
        <v>0</v>
      </c>
      <c r="AH61" s="42" t="s">
        <v>63</v>
      </c>
      <c r="AI61" s="30" t="s">
        <v>74</v>
      </c>
      <c r="AJ61" s="39">
        <f t="shared" si="14"/>
        <v>3.00188596224</v>
      </c>
      <c r="AK61" s="33">
        <v>2</v>
      </c>
      <c r="AL61" s="43">
        <f t="shared" si="15"/>
        <v>0.33708</v>
      </c>
      <c r="AM61" s="41">
        <f>R61*23.71/10000</f>
        <v>1.48896429</v>
      </c>
      <c r="AN61" s="41">
        <f t="shared" si="52"/>
        <v>0.284256819</v>
      </c>
      <c r="AO61" s="41">
        <f t="shared" si="18"/>
        <v>0.1473949716</v>
      </c>
      <c r="AP61" s="41">
        <f t="shared" si="19"/>
        <v>0.2292127146</v>
      </c>
      <c r="AQ61" s="41">
        <f t="shared" si="20"/>
        <v>0.1360522296</v>
      </c>
      <c r="AR61" s="41">
        <f t="shared" ref="AR61:AR63" si="58">AF61*9.42*365/10000</f>
        <v>0.4635928656</v>
      </c>
      <c r="AS61" s="41">
        <f t="shared" si="21"/>
        <v>0.00631596888</v>
      </c>
      <c r="AT61" s="41">
        <f t="shared" si="22"/>
        <v>0.10708334</v>
      </c>
      <c r="AU61" s="44">
        <f t="shared" si="23"/>
        <v>0</v>
      </c>
      <c r="AV61" s="34">
        <f t="shared" si="24"/>
        <v>0</v>
      </c>
      <c r="AW61" s="41">
        <f t="shared" si="25"/>
        <v>0.1281535</v>
      </c>
      <c r="AX61" s="41">
        <f t="shared" si="26"/>
        <v>0.01085926296</v>
      </c>
    </row>
    <row r="62" customHeight="1" spans="1:50">
      <c r="A62" s="29"/>
      <c r="B62" s="30" t="s">
        <v>58</v>
      </c>
      <c r="C62" s="31">
        <v>57</v>
      </c>
      <c r="D62" s="32" t="s">
        <v>136</v>
      </c>
      <c r="E62" s="32" t="s">
        <v>127</v>
      </c>
      <c r="F62" s="32" t="s">
        <v>61</v>
      </c>
      <c r="G62" s="33">
        <v>586.58</v>
      </c>
      <c r="H62" s="34">
        <f t="shared" si="0"/>
        <v>22.1199665859729</v>
      </c>
      <c r="I62" s="34">
        <f t="shared" si="1"/>
        <v>12975.13</v>
      </c>
      <c r="J62" s="34">
        <f t="shared" si="2"/>
        <v>5824.61</v>
      </c>
      <c r="K62" s="34">
        <f t="shared" si="3"/>
        <v>2305.13</v>
      </c>
      <c r="L62" s="36">
        <f t="shared" si="4"/>
        <v>6</v>
      </c>
      <c r="M62" s="36">
        <f t="shared" si="5"/>
        <v>1173.16</v>
      </c>
      <c r="N62" s="36">
        <f t="shared" si="6"/>
        <v>9.37329946469365</v>
      </c>
      <c r="O62" s="33">
        <v>5498.19</v>
      </c>
      <c r="P62" s="36">
        <f t="shared" si="7"/>
        <v>3519.48</v>
      </c>
      <c r="Q62" s="37" t="s">
        <v>62</v>
      </c>
      <c r="R62" s="38">
        <f t="shared" si="8"/>
        <v>2305.13</v>
      </c>
      <c r="S62" s="31">
        <v>12</v>
      </c>
      <c r="T62" s="33">
        <f t="shared" si="56"/>
        <v>1173.16</v>
      </c>
      <c r="U62" s="36">
        <f t="shared" si="10"/>
        <v>1.92977939922943</v>
      </c>
      <c r="V62" s="33">
        <v>1131.97</v>
      </c>
      <c r="W62" s="33">
        <v>0</v>
      </c>
      <c r="X62" s="33">
        <v>0</v>
      </c>
      <c r="Y62" s="33">
        <f t="shared" si="11"/>
        <v>0</v>
      </c>
      <c r="Z62" s="39">
        <v>0</v>
      </c>
      <c r="AA62" s="33">
        <v>1469.55</v>
      </c>
      <c r="AB62" s="39">
        <v>3702.26</v>
      </c>
      <c r="AC62" s="41">
        <f>AL62*1</f>
        <v>1.17316</v>
      </c>
      <c r="AD62" s="34">
        <f>AL62*1</f>
        <v>1.17316</v>
      </c>
      <c r="AE62" s="34">
        <f>G62*1/1000*2</f>
        <v>1.17316</v>
      </c>
      <c r="AF62" s="41">
        <f t="shared" si="57"/>
        <v>4.69264</v>
      </c>
      <c r="AG62" s="33">
        <v>0</v>
      </c>
      <c r="AH62" s="42" t="s">
        <v>63</v>
      </c>
      <c r="AI62" s="30" t="s">
        <v>74</v>
      </c>
      <c r="AJ62" s="39">
        <f t="shared" si="14"/>
        <v>11.7063121601164</v>
      </c>
      <c r="AK62" s="33">
        <v>2</v>
      </c>
      <c r="AL62" s="43">
        <f t="shared" si="15"/>
        <v>1.17316</v>
      </c>
      <c r="AM62" s="41">
        <f>R62*23.71/10000</f>
        <v>5.46546323</v>
      </c>
      <c r="AN62" s="41">
        <f t="shared" si="52"/>
        <v>1.04340661663636</v>
      </c>
      <c r="AO62" s="41">
        <f t="shared" si="18"/>
        <v>0.5129876732</v>
      </c>
      <c r="AP62" s="41">
        <f t="shared" si="19"/>
        <v>0.7977429342</v>
      </c>
      <c r="AQ62" s="41">
        <f t="shared" si="20"/>
        <v>0.4735108392</v>
      </c>
      <c r="AR62" s="41">
        <f t="shared" si="58"/>
        <v>1.6134704112</v>
      </c>
      <c r="AS62" s="41">
        <f t="shared" si="21"/>
        <v>0</v>
      </c>
      <c r="AT62" s="41">
        <f t="shared" si="22"/>
        <v>0</v>
      </c>
      <c r="AU62" s="44">
        <f t="shared" si="23"/>
        <v>0</v>
      </c>
      <c r="AV62" s="34">
        <f t="shared" si="24"/>
        <v>1.5591690372</v>
      </c>
      <c r="AW62" s="41">
        <f t="shared" si="25"/>
        <v>0.185113</v>
      </c>
      <c r="AX62" s="41">
        <f t="shared" si="26"/>
        <v>0.05544841848</v>
      </c>
    </row>
    <row r="63" customHeight="1" spans="1:50">
      <c r="A63" s="29"/>
      <c r="B63" s="30" t="s">
        <v>58</v>
      </c>
      <c r="C63" s="31">
        <v>58</v>
      </c>
      <c r="D63" s="32" t="s">
        <v>137</v>
      </c>
      <c r="E63" s="32" t="s">
        <v>127</v>
      </c>
      <c r="F63" s="32" t="s">
        <v>99</v>
      </c>
      <c r="G63" s="33">
        <v>587.69</v>
      </c>
      <c r="H63" s="34">
        <f t="shared" si="0"/>
        <v>40.4405213633038</v>
      </c>
      <c r="I63" s="34">
        <f t="shared" si="1"/>
        <v>23766.49</v>
      </c>
      <c r="J63" s="34">
        <f t="shared" si="2"/>
        <v>10902.94</v>
      </c>
      <c r="K63" s="34">
        <f t="shared" si="3"/>
        <v>3850.66</v>
      </c>
      <c r="L63" s="36">
        <f t="shared" si="4"/>
        <v>12</v>
      </c>
      <c r="M63" s="36">
        <f t="shared" si="5"/>
        <v>2350.76</v>
      </c>
      <c r="N63" s="36">
        <f t="shared" si="6"/>
        <v>21.6398951828345</v>
      </c>
      <c r="O63" s="33">
        <v>12717.55</v>
      </c>
      <c r="P63" s="36">
        <f t="shared" si="7"/>
        <v>7052.28</v>
      </c>
      <c r="Q63" s="37" t="s">
        <v>62</v>
      </c>
      <c r="R63" s="38">
        <f t="shared" si="8"/>
        <v>3850.66</v>
      </c>
      <c r="S63" s="31">
        <v>12</v>
      </c>
      <c r="T63" s="33">
        <f t="shared" si="56"/>
        <v>1175.38</v>
      </c>
      <c r="U63" s="36">
        <f t="shared" si="10"/>
        <v>4.55219588558594</v>
      </c>
      <c r="V63" s="33">
        <v>2675.28</v>
      </c>
      <c r="W63" s="33">
        <v>0</v>
      </c>
      <c r="X63" s="33">
        <v>0</v>
      </c>
      <c r="Y63" s="33">
        <f t="shared" si="11"/>
        <v>0</v>
      </c>
      <c r="Z63" s="39">
        <v>0</v>
      </c>
      <c r="AA63" s="33">
        <v>0</v>
      </c>
      <c r="AB63" s="39">
        <v>7198.28</v>
      </c>
      <c r="AC63" s="48">
        <v>0</v>
      </c>
      <c r="AD63" s="34">
        <f t="shared" ref="AD63:AD69" si="59">AL63*2</f>
        <v>4.70152</v>
      </c>
      <c r="AE63" s="34">
        <f t="shared" ref="AE63:AE69" si="60">G63*2/1000*3</f>
        <v>3.52614</v>
      </c>
      <c r="AF63" s="41">
        <f t="shared" si="57"/>
        <v>4.70152</v>
      </c>
      <c r="AG63" s="33">
        <v>5</v>
      </c>
      <c r="AH63" s="42" t="s">
        <v>63</v>
      </c>
      <c r="AI63" s="45"/>
      <c r="AJ63" s="39">
        <f t="shared" si="14"/>
        <v>26.0859875495508</v>
      </c>
      <c r="AK63" s="33">
        <v>4</v>
      </c>
      <c r="AL63" s="43">
        <f t="shared" si="15"/>
        <v>2.35076</v>
      </c>
      <c r="AM63" s="41">
        <f t="shared" ref="AM63:AM69" si="61">R63*41.82/10000</f>
        <v>16.10346012</v>
      </c>
      <c r="AN63" s="41">
        <f t="shared" ref="AN63:AN69" si="62">R63*41.82*3.5/13*0.6/10000</f>
        <v>2.60132817323077</v>
      </c>
      <c r="AO63" s="41">
        <f t="shared" si="18"/>
        <v>0</v>
      </c>
      <c r="AP63" s="41">
        <f t="shared" si="19"/>
        <v>3.1970100924</v>
      </c>
      <c r="AQ63" s="41">
        <f t="shared" si="20"/>
        <v>1.4232206268</v>
      </c>
      <c r="AR63" s="41">
        <f t="shared" si="58"/>
        <v>1.6165236216</v>
      </c>
      <c r="AS63" s="41">
        <f t="shared" si="21"/>
        <v>0</v>
      </c>
      <c r="AT63" s="41">
        <f t="shared" si="22"/>
        <v>0</v>
      </c>
      <c r="AU63" s="44">
        <f t="shared" si="23"/>
        <v>0.653485</v>
      </c>
      <c r="AV63" s="34">
        <f t="shared" si="24"/>
        <v>0</v>
      </c>
      <c r="AW63" s="41">
        <f t="shared" si="25"/>
        <v>0.359914</v>
      </c>
      <c r="AX63" s="41">
        <f t="shared" si="26"/>
        <v>0.13104591552</v>
      </c>
    </row>
    <row r="64" customHeight="1" spans="1:50">
      <c r="A64" s="29"/>
      <c r="B64" s="30" t="s">
        <v>58</v>
      </c>
      <c r="C64" s="31">
        <v>59</v>
      </c>
      <c r="D64" s="32" t="s">
        <v>137</v>
      </c>
      <c r="E64" s="32" t="s">
        <v>128</v>
      </c>
      <c r="F64" s="32" t="s">
        <v>99</v>
      </c>
      <c r="G64" s="33">
        <v>492.84</v>
      </c>
      <c r="H64" s="34">
        <f t="shared" si="0"/>
        <v>32.1199172145118</v>
      </c>
      <c r="I64" s="34">
        <f t="shared" si="1"/>
        <v>15829.98</v>
      </c>
      <c r="J64" s="34">
        <f t="shared" si="2"/>
        <v>9207.74</v>
      </c>
      <c r="K64" s="34">
        <f t="shared" si="3"/>
        <v>3293.66</v>
      </c>
      <c r="L64" s="36">
        <f t="shared" si="4"/>
        <v>12</v>
      </c>
      <c r="M64" s="36">
        <f t="shared" si="5"/>
        <v>1971.36</v>
      </c>
      <c r="N64" s="36">
        <f t="shared" si="6"/>
        <v>21.7910478045613</v>
      </c>
      <c r="O64" s="33">
        <v>10739.5</v>
      </c>
      <c r="P64" s="36">
        <f t="shared" si="7"/>
        <v>5914.08</v>
      </c>
      <c r="Q64" s="37" t="s">
        <v>62</v>
      </c>
      <c r="R64" s="38">
        <f t="shared" si="8"/>
        <v>3293.66</v>
      </c>
      <c r="S64" s="36">
        <f t="shared" ref="S64:S77" si="63">T64/G64</f>
        <v>5.98829234640045</v>
      </c>
      <c r="T64" s="33">
        <v>2951.27</v>
      </c>
      <c r="U64" s="36">
        <f t="shared" si="10"/>
        <v>0.69472851229608</v>
      </c>
      <c r="V64" s="33">
        <v>342.39</v>
      </c>
      <c r="W64" s="33">
        <v>0</v>
      </c>
      <c r="X64" s="33">
        <v>0</v>
      </c>
      <c r="Y64" s="33">
        <f t="shared" si="11"/>
        <v>0</v>
      </c>
      <c r="Z64" s="39">
        <v>0</v>
      </c>
      <c r="AA64" s="33">
        <v>0</v>
      </c>
      <c r="AB64" s="39">
        <v>1796.82</v>
      </c>
      <c r="AC64" s="48">
        <v>0</v>
      </c>
      <c r="AD64" s="34">
        <f t="shared" si="59"/>
        <v>3.94272</v>
      </c>
      <c r="AE64" s="34">
        <f t="shared" si="60"/>
        <v>2.95704</v>
      </c>
      <c r="AF64" s="31">
        <v>0</v>
      </c>
      <c r="AG64" s="33">
        <v>5</v>
      </c>
      <c r="AH64" s="42" t="s">
        <v>63</v>
      </c>
      <c r="AI64" s="46"/>
      <c r="AJ64" s="39">
        <f t="shared" si="14"/>
        <v>20.6337788038831</v>
      </c>
      <c r="AK64" s="33">
        <v>4</v>
      </c>
      <c r="AL64" s="43">
        <f t="shared" si="15"/>
        <v>1.97136</v>
      </c>
      <c r="AM64" s="41">
        <f t="shared" si="61"/>
        <v>13.77408612</v>
      </c>
      <c r="AN64" s="41">
        <f t="shared" si="62"/>
        <v>2.22504468092308</v>
      </c>
      <c r="AO64" s="41">
        <f t="shared" si="18"/>
        <v>0</v>
      </c>
      <c r="AP64" s="41">
        <f t="shared" si="19"/>
        <v>2.6810298864</v>
      </c>
      <c r="AQ64" s="41">
        <f t="shared" si="20"/>
        <v>1.1935204848</v>
      </c>
      <c r="AR64" s="41">
        <v>0</v>
      </c>
      <c r="AS64" s="41">
        <f t="shared" si="21"/>
        <v>0</v>
      </c>
      <c r="AT64" s="41">
        <f t="shared" si="22"/>
        <v>0</v>
      </c>
      <c r="AU64" s="44">
        <f t="shared" si="23"/>
        <v>0.653485</v>
      </c>
      <c r="AV64" s="34">
        <f t="shared" si="24"/>
        <v>0</v>
      </c>
      <c r="AW64" s="41">
        <f t="shared" si="25"/>
        <v>0.089841</v>
      </c>
      <c r="AX64" s="41">
        <f t="shared" si="26"/>
        <v>0.01677163176</v>
      </c>
    </row>
    <row r="65" customHeight="1" spans="1:50">
      <c r="A65" s="29"/>
      <c r="B65" s="30" t="s">
        <v>58</v>
      </c>
      <c r="C65" s="31">
        <v>60</v>
      </c>
      <c r="D65" s="32" t="s">
        <v>137</v>
      </c>
      <c r="E65" s="32" t="s">
        <v>138</v>
      </c>
      <c r="F65" s="32" t="s">
        <v>99</v>
      </c>
      <c r="G65" s="33">
        <v>252.24</v>
      </c>
      <c r="H65" s="34">
        <f t="shared" si="0"/>
        <v>42.0912226450999</v>
      </c>
      <c r="I65" s="34">
        <f t="shared" si="1"/>
        <v>10617.09</v>
      </c>
      <c r="J65" s="34">
        <f t="shared" si="2"/>
        <v>3861.51</v>
      </c>
      <c r="K65" s="34">
        <f t="shared" si="3"/>
        <v>834.63</v>
      </c>
      <c r="L65" s="36">
        <f t="shared" si="4"/>
        <v>12</v>
      </c>
      <c r="M65" s="36">
        <f t="shared" si="5"/>
        <v>1008.96</v>
      </c>
      <c r="N65" s="36">
        <f t="shared" si="6"/>
        <v>21.7823501427212</v>
      </c>
      <c r="O65" s="33">
        <v>5494.38</v>
      </c>
      <c r="P65" s="36">
        <f t="shared" si="7"/>
        <v>3026.88</v>
      </c>
      <c r="Q65" s="37" t="s">
        <v>62</v>
      </c>
      <c r="R65" s="38">
        <f t="shared" si="8"/>
        <v>834.63</v>
      </c>
      <c r="S65" s="31">
        <v>12</v>
      </c>
      <c r="T65" s="33">
        <f>G65*2</f>
        <v>504.48</v>
      </c>
      <c r="U65" s="36">
        <f t="shared" si="10"/>
        <v>1.30887250237869</v>
      </c>
      <c r="V65" s="33">
        <v>330.15</v>
      </c>
      <c r="W65" s="33">
        <v>0</v>
      </c>
      <c r="X65" s="33">
        <v>0</v>
      </c>
      <c r="Y65" s="33">
        <f t="shared" si="11"/>
        <v>0</v>
      </c>
      <c r="Z65" s="39">
        <v>0</v>
      </c>
      <c r="AA65" s="33">
        <v>0</v>
      </c>
      <c r="AB65" s="39">
        <v>4288.08</v>
      </c>
      <c r="AC65" s="48">
        <v>0</v>
      </c>
      <c r="AD65" s="34">
        <f t="shared" si="59"/>
        <v>2.01792</v>
      </c>
      <c r="AE65" s="34">
        <f t="shared" si="60"/>
        <v>1.51344</v>
      </c>
      <c r="AF65" s="41">
        <f>G65*4*2/1000</f>
        <v>2.01792</v>
      </c>
      <c r="AG65" s="33">
        <v>3</v>
      </c>
      <c r="AH65" s="42" t="s">
        <v>63</v>
      </c>
      <c r="AI65" s="45"/>
      <c r="AJ65" s="39">
        <f t="shared" si="14"/>
        <v>7.35377883101538</v>
      </c>
      <c r="AK65" s="33">
        <v>4</v>
      </c>
      <c r="AL65" s="43">
        <f t="shared" si="15"/>
        <v>1.00896</v>
      </c>
      <c r="AM65" s="41">
        <f t="shared" si="61"/>
        <v>3.49042266</v>
      </c>
      <c r="AN65" s="41">
        <f t="shared" si="62"/>
        <v>0.563837506615385</v>
      </c>
      <c r="AO65" s="41">
        <f t="shared" si="18"/>
        <v>0</v>
      </c>
      <c r="AP65" s="41">
        <f t="shared" si="19"/>
        <v>1.3721755104</v>
      </c>
      <c r="AQ65" s="41">
        <f t="shared" si="20"/>
        <v>0.6108546528</v>
      </c>
      <c r="AR65" s="41">
        <f>AF65*9.42*365/10000</f>
        <v>0.6938214336</v>
      </c>
      <c r="AS65" s="41">
        <f t="shared" si="21"/>
        <v>0</v>
      </c>
      <c r="AT65" s="41">
        <f t="shared" si="22"/>
        <v>0</v>
      </c>
      <c r="AU65" s="44">
        <f t="shared" si="23"/>
        <v>0.392091</v>
      </c>
      <c r="AV65" s="34">
        <f t="shared" si="24"/>
        <v>0</v>
      </c>
      <c r="AW65" s="41">
        <f t="shared" si="25"/>
        <v>0.214404</v>
      </c>
      <c r="AX65" s="41">
        <f t="shared" si="26"/>
        <v>0.0161720676</v>
      </c>
    </row>
    <row r="66" customHeight="1" spans="1:50">
      <c r="A66" s="29"/>
      <c r="B66" s="30" t="s">
        <v>58</v>
      </c>
      <c r="C66" s="31">
        <v>61</v>
      </c>
      <c r="D66" s="32" t="s">
        <v>139</v>
      </c>
      <c r="E66" s="33" t="s">
        <v>60</v>
      </c>
      <c r="F66" s="32" t="s">
        <v>99</v>
      </c>
      <c r="G66" s="33">
        <v>80.15</v>
      </c>
      <c r="H66" s="34">
        <f t="shared" si="0"/>
        <v>42.9353711790393</v>
      </c>
      <c r="I66" s="34">
        <f t="shared" si="1"/>
        <v>3441.27</v>
      </c>
      <c r="J66" s="34">
        <f t="shared" si="2"/>
        <v>480.9</v>
      </c>
      <c r="K66" s="35">
        <f t="shared" si="3"/>
        <v>0</v>
      </c>
      <c r="L66" s="36">
        <f t="shared" si="4"/>
        <v>6</v>
      </c>
      <c r="M66" s="36">
        <f t="shared" si="5"/>
        <v>160.3</v>
      </c>
      <c r="N66" s="36">
        <f t="shared" si="6"/>
        <v>42.9353711790393</v>
      </c>
      <c r="O66" s="33">
        <v>3441.27</v>
      </c>
      <c r="P66" s="36">
        <f t="shared" si="7"/>
        <v>480.9</v>
      </c>
      <c r="Q66" s="37" t="s">
        <v>62</v>
      </c>
      <c r="R66" s="38">
        <f t="shared" si="8"/>
        <v>0</v>
      </c>
      <c r="S66" s="31">
        <f t="shared" si="63"/>
        <v>0</v>
      </c>
      <c r="T66" s="33">
        <v>0</v>
      </c>
      <c r="U66" s="31">
        <f t="shared" si="10"/>
        <v>0</v>
      </c>
      <c r="V66" s="33">
        <v>0</v>
      </c>
      <c r="W66" s="33">
        <v>0</v>
      </c>
      <c r="X66" s="33">
        <v>0</v>
      </c>
      <c r="Y66" s="33">
        <f t="shared" si="11"/>
        <v>0</v>
      </c>
      <c r="Z66" s="39">
        <v>0</v>
      </c>
      <c r="AA66" s="33">
        <v>0</v>
      </c>
      <c r="AB66" s="40">
        <v>0</v>
      </c>
      <c r="AC66" s="48">
        <v>0</v>
      </c>
      <c r="AD66" s="34">
        <f t="shared" si="59"/>
        <v>0.3206</v>
      </c>
      <c r="AE66" s="34">
        <f t="shared" si="60"/>
        <v>0.4809</v>
      </c>
      <c r="AF66" s="31">
        <v>0</v>
      </c>
      <c r="AG66" s="33">
        <v>0</v>
      </c>
      <c r="AH66" s="42" t="s">
        <v>63</v>
      </c>
      <c r="AI66" s="36"/>
      <c r="AJ66" s="39">
        <f t="shared" si="14"/>
        <v>0.412107255</v>
      </c>
      <c r="AK66" s="33">
        <v>2</v>
      </c>
      <c r="AL66" s="43">
        <f t="shared" si="15"/>
        <v>0.1603</v>
      </c>
      <c r="AM66" s="41">
        <f t="shared" si="61"/>
        <v>0</v>
      </c>
      <c r="AN66" s="41">
        <f t="shared" si="62"/>
        <v>0</v>
      </c>
      <c r="AO66" s="41">
        <f t="shared" si="18"/>
        <v>0</v>
      </c>
      <c r="AP66" s="41">
        <f t="shared" si="19"/>
        <v>0.218006397</v>
      </c>
      <c r="AQ66" s="41">
        <f t="shared" si="20"/>
        <v>0.194100858</v>
      </c>
      <c r="AR66" s="41">
        <v>0</v>
      </c>
      <c r="AS66" s="41">
        <f t="shared" si="21"/>
        <v>0</v>
      </c>
      <c r="AT66" s="41">
        <f t="shared" si="22"/>
        <v>0</v>
      </c>
      <c r="AU66" s="44">
        <f t="shared" si="23"/>
        <v>0</v>
      </c>
      <c r="AV66" s="34">
        <f t="shared" si="24"/>
        <v>0</v>
      </c>
      <c r="AW66" s="41">
        <f t="shared" si="25"/>
        <v>0</v>
      </c>
      <c r="AX66" s="41">
        <f t="shared" si="26"/>
        <v>0</v>
      </c>
    </row>
    <row r="67" customHeight="1" spans="1:50">
      <c r="A67" s="29"/>
      <c r="B67" s="30" t="s">
        <v>58</v>
      </c>
      <c r="C67" s="31">
        <v>62</v>
      </c>
      <c r="D67" s="32" t="s">
        <v>140</v>
      </c>
      <c r="E67" s="33" t="s">
        <v>60</v>
      </c>
      <c r="F67" s="32" t="s">
        <v>99</v>
      </c>
      <c r="G67" s="33">
        <v>33.53</v>
      </c>
      <c r="H67" s="34">
        <f t="shared" si="0"/>
        <v>36.7444079928422</v>
      </c>
      <c r="I67" s="34">
        <f t="shared" si="1"/>
        <v>1232.04</v>
      </c>
      <c r="J67" s="34">
        <f t="shared" si="2"/>
        <v>201.18</v>
      </c>
      <c r="K67" s="35">
        <f t="shared" si="3"/>
        <v>0</v>
      </c>
      <c r="L67" s="36">
        <f t="shared" si="4"/>
        <v>6</v>
      </c>
      <c r="M67" s="36">
        <f t="shared" si="5"/>
        <v>67.06</v>
      </c>
      <c r="N67" s="36">
        <f t="shared" si="6"/>
        <v>36.7444079928422</v>
      </c>
      <c r="O67" s="33">
        <v>1232.04</v>
      </c>
      <c r="P67" s="36">
        <f t="shared" si="7"/>
        <v>201.18</v>
      </c>
      <c r="Q67" s="37" t="s">
        <v>62</v>
      </c>
      <c r="R67" s="38">
        <f t="shared" si="8"/>
        <v>0</v>
      </c>
      <c r="S67" s="31">
        <f t="shared" si="63"/>
        <v>0</v>
      </c>
      <c r="T67" s="33">
        <v>0</v>
      </c>
      <c r="U67" s="31">
        <f t="shared" si="10"/>
        <v>0</v>
      </c>
      <c r="V67" s="33">
        <v>0</v>
      </c>
      <c r="W67" s="33">
        <v>0</v>
      </c>
      <c r="X67" s="33">
        <v>0</v>
      </c>
      <c r="Y67" s="33">
        <f t="shared" si="11"/>
        <v>0</v>
      </c>
      <c r="Z67" s="39">
        <v>0</v>
      </c>
      <c r="AA67" s="33">
        <v>0</v>
      </c>
      <c r="AB67" s="40">
        <v>0</v>
      </c>
      <c r="AC67" s="48">
        <v>0</v>
      </c>
      <c r="AD67" s="34">
        <f t="shared" si="59"/>
        <v>0.13412</v>
      </c>
      <c r="AE67" s="34">
        <f t="shared" si="60"/>
        <v>0.20118</v>
      </c>
      <c r="AF67" s="31">
        <v>0</v>
      </c>
      <c r="AG67" s="33">
        <v>0</v>
      </c>
      <c r="AH67" s="42" t="s">
        <v>63</v>
      </c>
      <c r="AI67" s="36"/>
      <c r="AJ67" s="39">
        <f t="shared" si="14"/>
        <v>0.172401201</v>
      </c>
      <c r="AK67" s="33">
        <v>2</v>
      </c>
      <c r="AL67" s="43">
        <f t="shared" si="15"/>
        <v>0.06706</v>
      </c>
      <c r="AM67" s="41">
        <f t="shared" si="61"/>
        <v>0</v>
      </c>
      <c r="AN67" s="41">
        <f t="shared" si="62"/>
        <v>0</v>
      </c>
      <c r="AO67" s="41">
        <f t="shared" si="18"/>
        <v>0</v>
      </c>
      <c r="AP67" s="41">
        <f t="shared" si="19"/>
        <v>0.0912009294</v>
      </c>
      <c r="AQ67" s="41">
        <f t="shared" si="20"/>
        <v>0.0812002716</v>
      </c>
      <c r="AR67" s="41">
        <v>0</v>
      </c>
      <c r="AS67" s="41">
        <f t="shared" si="21"/>
        <v>0</v>
      </c>
      <c r="AT67" s="41">
        <f t="shared" si="22"/>
        <v>0</v>
      </c>
      <c r="AU67" s="44">
        <f t="shared" si="23"/>
        <v>0</v>
      </c>
      <c r="AV67" s="34">
        <f t="shared" si="24"/>
        <v>0</v>
      </c>
      <c r="AW67" s="41">
        <f t="shared" si="25"/>
        <v>0</v>
      </c>
      <c r="AX67" s="41">
        <f t="shared" si="26"/>
        <v>0</v>
      </c>
    </row>
    <row r="68" customHeight="1" spans="1:50">
      <c r="A68" s="29"/>
      <c r="B68" s="30" t="s">
        <v>58</v>
      </c>
      <c r="C68" s="31">
        <v>63</v>
      </c>
      <c r="D68" s="32" t="s">
        <v>141</v>
      </c>
      <c r="E68" s="33" t="s">
        <v>60</v>
      </c>
      <c r="F68" s="32" t="s">
        <v>99</v>
      </c>
      <c r="G68" s="33">
        <v>32.61</v>
      </c>
      <c r="H68" s="34">
        <f t="shared" ref="H68:H113" si="64">I68/G68</f>
        <v>28.7114382091383</v>
      </c>
      <c r="I68" s="34">
        <f t="shared" ref="I68:I131" si="65">O68+T68+V68+W68+Z68+AB68+AA68</f>
        <v>936.28</v>
      </c>
      <c r="J68" s="34">
        <f t="shared" ref="J68:J131" si="66">P68+T68+V68+W68</f>
        <v>195.66</v>
      </c>
      <c r="K68" s="35">
        <f t="shared" ref="K68:K131" si="67">Q68+T68+V68+Y68</f>
        <v>0</v>
      </c>
      <c r="L68" s="36">
        <f t="shared" ref="L68:L113" si="68">AK68*3</f>
        <v>6</v>
      </c>
      <c r="M68" s="36">
        <f t="shared" ref="M68:M113" si="69">G68*AK68</f>
        <v>65.22</v>
      </c>
      <c r="N68" s="36">
        <f t="shared" ref="N68:N113" si="70">O68/G68</f>
        <v>28.7114382091383</v>
      </c>
      <c r="O68" s="33">
        <v>936.28</v>
      </c>
      <c r="P68" s="36">
        <f t="shared" ref="P68:P113" si="71">M68*3</f>
        <v>195.66</v>
      </c>
      <c r="Q68" s="37" t="s">
        <v>62</v>
      </c>
      <c r="R68" s="38">
        <f t="shared" ref="R68:R131" si="72">T68+V68+Y68+Z68</f>
        <v>0</v>
      </c>
      <c r="S68" s="31">
        <f t="shared" si="63"/>
        <v>0</v>
      </c>
      <c r="T68" s="33">
        <v>0</v>
      </c>
      <c r="U68" s="31">
        <f t="shared" ref="U68:U113" si="73">V68/G68</f>
        <v>0</v>
      </c>
      <c r="V68" s="33">
        <v>0</v>
      </c>
      <c r="W68" s="33">
        <v>0</v>
      </c>
      <c r="X68" s="33">
        <v>0</v>
      </c>
      <c r="Y68" s="33">
        <f t="shared" ref="Y68:Y131" si="74">X68*2</f>
        <v>0</v>
      </c>
      <c r="Z68" s="39">
        <v>0</v>
      </c>
      <c r="AA68" s="33">
        <v>0</v>
      </c>
      <c r="AB68" s="40">
        <v>0</v>
      </c>
      <c r="AC68" s="48">
        <v>0</v>
      </c>
      <c r="AD68" s="34">
        <f t="shared" si="59"/>
        <v>0.13044</v>
      </c>
      <c r="AE68" s="34">
        <f t="shared" si="60"/>
        <v>0.19566</v>
      </c>
      <c r="AF68" s="31">
        <v>0</v>
      </c>
      <c r="AG68" s="33">
        <v>0</v>
      </c>
      <c r="AH68" s="42" t="s">
        <v>63</v>
      </c>
      <c r="AI68" s="36"/>
      <c r="AJ68" s="39">
        <f t="shared" ref="AJ68:AJ131" si="75">SUM(AM68:AX68)</f>
        <v>0.167670837</v>
      </c>
      <c r="AK68" s="33">
        <v>2</v>
      </c>
      <c r="AL68" s="43">
        <f t="shared" ref="AL68:AL113" si="76">G68*AK68/1000</f>
        <v>0.06522</v>
      </c>
      <c r="AM68" s="41">
        <f t="shared" si="61"/>
        <v>0</v>
      </c>
      <c r="AN68" s="41">
        <f t="shared" si="62"/>
        <v>0</v>
      </c>
      <c r="AO68" s="41">
        <f t="shared" ref="AO68:AO131" si="77">AC68*365*11.98/10000</f>
        <v>0</v>
      </c>
      <c r="AP68" s="41">
        <f t="shared" ref="AP68:AP131" si="78">AD68*365*18.63/10000</f>
        <v>0.0886985478</v>
      </c>
      <c r="AQ68" s="41">
        <f t="shared" ref="AQ68:AQ131" si="79">AE68*310*13.02/10000</f>
        <v>0.0789722892</v>
      </c>
      <c r="AR68" s="41">
        <v>0</v>
      </c>
      <c r="AS68" s="41">
        <f t="shared" ref="AS68:AS131" si="80">W68/1000*15.34*36/10000</f>
        <v>0</v>
      </c>
      <c r="AT68" s="41">
        <f t="shared" ref="AT68:AT131" si="81">X68*30.94/10000</f>
        <v>0</v>
      </c>
      <c r="AU68" s="44">
        <f t="shared" ref="AU68:AU131" si="82">AG68*1306.97/10000</f>
        <v>0</v>
      </c>
      <c r="AV68" s="34">
        <f t="shared" ref="AV68:AV131" si="83">(AA68*10.12+9.42*52/1000*AA68)/10000</f>
        <v>0</v>
      </c>
      <c r="AW68" s="41">
        <f t="shared" ref="AW68:AW131" si="84">AB68*0.5/10000</f>
        <v>0</v>
      </c>
      <c r="AX68" s="41">
        <f t="shared" ref="AX68:AX131" si="85">(9.42*52/1000*V68)/10000</f>
        <v>0</v>
      </c>
    </row>
    <row r="69" customHeight="1" spans="1:50">
      <c r="A69" s="29"/>
      <c r="B69" s="30" t="s">
        <v>58</v>
      </c>
      <c r="C69" s="31">
        <v>64</v>
      </c>
      <c r="D69" s="32" t="s">
        <v>142</v>
      </c>
      <c r="E69" s="33" t="s">
        <v>60</v>
      </c>
      <c r="F69" s="32" t="s">
        <v>99</v>
      </c>
      <c r="G69" s="33">
        <v>32.25</v>
      </c>
      <c r="H69" s="34">
        <f t="shared" si="64"/>
        <v>35.5875968992248</v>
      </c>
      <c r="I69" s="34">
        <f t="shared" si="65"/>
        <v>1147.7</v>
      </c>
      <c r="J69" s="34">
        <f t="shared" si="66"/>
        <v>193.5</v>
      </c>
      <c r="K69" s="35">
        <f t="shared" si="67"/>
        <v>0</v>
      </c>
      <c r="L69" s="36">
        <f t="shared" si="68"/>
        <v>6</v>
      </c>
      <c r="M69" s="36">
        <f t="shared" si="69"/>
        <v>64.5</v>
      </c>
      <c r="N69" s="36">
        <f t="shared" si="70"/>
        <v>35.5875968992248</v>
      </c>
      <c r="O69" s="33">
        <v>1147.7</v>
      </c>
      <c r="P69" s="36">
        <f t="shared" si="71"/>
        <v>193.5</v>
      </c>
      <c r="Q69" s="37" t="s">
        <v>62</v>
      </c>
      <c r="R69" s="38">
        <f t="shared" si="72"/>
        <v>0</v>
      </c>
      <c r="S69" s="31">
        <f t="shared" si="63"/>
        <v>0</v>
      </c>
      <c r="T69" s="33">
        <v>0</v>
      </c>
      <c r="U69" s="31">
        <f t="shared" si="73"/>
        <v>0</v>
      </c>
      <c r="V69" s="33">
        <v>0</v>
      </c>
      <c r="W69" s="33">
        <v>0</v>
      </c>
      <c r="X69" s="33">
        <v>0</v>
      </c>
      <c r="Y69" s="33">
        <f t="shared" si="74"/>
        <v>0</v>
      </c>
      <c r="Z69" s="39">
        <v>0</v>
      </c>
      <c r="AA69" s="33">
        <v>0</v>
      </c>
      <c r="AB69" s="40">
        <v>0</v>
      </c>
      <c r="AC69" s="48">
        <v>0</v>
      </c>
      <c r="AD69" s="34">
        <f t="shared" si="59"/>
        <v>0.129</v>
      </c>
      <c r="AE69" s="34">
        <f t="shared" si="60"/>
        <v>0.1935</v>
      </c>
      <c r="AF69" s="31">
        <v>0</v>
      </c>
      <c r="AG69" s="33">
        <v>0</v>
      </c>
      <c r="AH69" s="42" t="s">
        <v>63</v>
      </c>
      <c r="AI69" s="36"/>
      <c r="AJ69" s="39">
        <f t="shared" si="75"/>
        <v>0.165819825</v>
      </c>
      <c r="AK69" s="33">
        <v>2</v>
      </c>
      <c r="AL69" s="43">
        <f t="shared" si="76"/>
        <v>0.0645</v>
      </c>
      <c r="AM69" s="41">
        <f t="shared" si="61"/>
        <v>0</v>
      </c>
      <c r="AN69" s="41">
        <f t="shared" si="62"/>
        <v>0</v>
      </c>
      <c r="AO69" s="41">
        <f t="shared" si="77"/>
        <v>0</v>
      </c>
      <c r="AP69" s="41">
        <f t="shared" si="78"/>
        <v>0.087719355</v>
      </c>
      <c r="AQ69" s="41">
        <f t="shared" si="79"/>
        <v>0.07810047</v>
      </c>
      <c r="AR69" s="41">
        <v>0</v>
      </c>
      <c r="AS69" s="41">
        <f t="shared" si="80"/>
        <v>0</v>
      </c>
      <c r="AT69" s="41">
        <f t="shared" si="81"/>
        <v>0</v>
      </c>
      <c r="AU69" s="44">
        <f t="shared" si="82"/>
        <v>0</v>
      </c>
      <c r="AV69" s="34">
        <f t="shared" si="83"/>
        <v>0</v>
      </c>
      <c r="AW69" s="41">
        <f t="shared" si="84"/>
        <v>0</v>
      </c>
      <c r="AX69" s="41">
        <f t="shared" si="85"/>
        <v>0</v>
      </c>
    </row>
    <row r="70" customHeight="1" spans="1:50">
      <c r="A70" s="29"/>
      <c r="B70" s="30" t="s">
        <v>58</v>
      </c>
      <c r="C70" s="31">
        <v>65</v>
      </c>
      <c r="D70" s="32" t="s">
        <v>143</v>
      </c>
      <c r="E70" s="32" t="s">
        <v>144</v>
      </c>
      <c r="F70" s="32" t="s">
        <v>81</v>
      </c>
      <c r="G70" s="33">
        <v>810.43</v>
      </c>
      <c r="H70" s="34">
        <f t="shared" si="64"/>
        <v>10.1198746344533</v>
      </c>
      <c r="I70" s="34">
        <f t="shared" si="65"/>
        <v>8201.45</v>
      </c>
      <c r="J70" s="34">
        <f t="shared" si="66"/>
        <v>5063.73</v>
      </c>
      <c r="K70" s="34">
        <f t="shared" si="67"/>
        <v>201.15</v>
      </c>
      <c r="L70" s="36">
        <f t="shared" si="68"/>
        <v>6</v>
      </c>
      <c r="M70" s="36">
        <f t="shared" si="69"/>
        <v>1620.86</v>
      </c>
      <c r="N70" s="36">
        <f t="shared" si="70"/>
        <v>8.49439186604642</v>
      </c>
      <c r="O70" s="33">
        <v>6884.11</v>
      </c>
      <c r="P70" s="36">
        <f t="shared" si="71"/>
        <v>4862.58</v>
      </c>
      <c r="Q70" s="37" t="s">
        <v>62</v>
      </c>
      <c r="R70" s="38">
        <f t="shared" si="72"/>
        <v>201.15</v>
      </c>
      <c r="S70" s="31">
        <f t="shared" si="63"/>
        <v>0</v>
      </c>
      <c r="T70" s="33">
        <v>0</v>
      </c>
      <c r="U70" s="36">
        <f t="shared" si="73"/>
        <v>0.248201572004985</v>
      </c>
      <c r="V70" s="33">
        <v>201.15</v>
      </c>
      <c r="W70" s="33">
        <v>0</v>
      </c>
      <c r="X70" s="33">
        <v>0</v>
      </c>
      <c r="Y70" s="33">
        <f t="shared" si="74"/>
        <v>0</v>
      </c>
      <c r="Z70" s="39">
        <v>0</v>
      </c>
      <c r="AA70" s="33">
        <v>0</v>
      </c>
      <c r="AB70" s="39">
        <v>1116.19</v>
      </c>
      <c r="AC70" s="41">
        <v>0</v>
      </c>
      <c r="AD70" s="41">
        <v>0</v>
      </c>
      <c r="AE70" s="34">
        <v>0</v>
      </c>
      <c r="AF70" s="47">
        <v>0</v>
      </c>
      <c r="AG70" s="33">
        <v>0</v>
      </c>
      <c r="AH70" s="42" t="s">
        <v>82</v>
      </c>
      <c r="AI70" s="46"/>
      <c r="AJ70" s="39">
        <f t="shared" si="75"/>
        <v>3.2433586616</v>
      </c>
      <c r="AK70" s="33">
        <v>2</v>
      </c>
      <c r="AL70" s="43">
        <f t="shared" si="76"/>
        <v>1.62086</v>
      </c>
      <c r="AM70" s="41">
        <f t="shared" ref="AM70:AM72" si="86">G70*39.21/10000</f>
        <v>3.17769603</v>
      </c>
      <c r="AN70" s="41">
        <v>0</v>
      </c>
      <c r="AO70" s="41">
        <f t="shared" si="77"/>
        <v>0</v>
      </c>
      <c r="AP70" s="41">
        <f t="shared" si="78"/>
        <v>0</v>
      </c>
      <c r="AQ70" s="41">
        <f t="shared" si="79"/>
        <v>0</v>
      </c>
      <c r="AR70" s="41">
        <v>0</v>
      </c>
      <c r="AS70" s="41">
        <f t="shared" si="80"/>
        <v>0</v>
      </c>
      <c r="AT70" s="41">
        <f t="shared" si="81"/>
        <v>0</v>
      </c>
      <c r="AU70" s="44">
        <f t="shared" si="82"/>
        <v>0</v>
      </c>
      <c r="AV70" s="34">
        <f t="shared" si="83"/>
        <v>0</v>
      </c>
      <c r="AW70" s="41">
        <f t="shared" si="84"/>
        <v>0.0558095</v>
      </c>
      <c r="AX70" s="41">
        <f t="shared" si="85"/>
        <v>0.0098531316</v>
      </c>
    </row>
    <row r="71" customHeight="1" spans="1:50">
      <c r="A71" s="29"/>
      <c r="B71" s="30" t="s">
        <v>58</v>
      </c>
      <c r="C71" s="31">
        <v>66</v>
      </c>
      <c r="D71" s="32" t="s">
        <v>145</v>
      </c>
      <c r="E71" s="32" t="s">
        <v>146</v>
      </c>
      <c r="F71" s="32" t="s">
        <v>81</v>
      </c>
      <c r="G71" s="33">
        <v>474.43</v>
      </c>
      <c r="H71" s="34">
        <f t="shared" si="64"/>
        <v>8.22268827856586</v>
      </c>
      <c r="I71" s="34">
        <f t="shared" si="65"/>
        <v>3901.09</v>
      </c>
      <c r="J71" s="34">
        <f t="shared" si="66"/>
        <v>2846.58</v>
      </c>
      <c r="K71" s="35">
        <f t="shared" si="67"/>
        <v>0</v>
      </c>
      <c r="L71" s="36">
        <f t="shared" si="68"/>
        <v>6</v>
      </c>
      <c r="M71" s="36">
        <f t="shared" si="69"/>
        <v>948.86</v>
      </c>
      <c r="N71" s="36">
        <f t="shared" si="70"/>
        <v>8.22268827856586</v>
      </c>
      <c r="O71" s="33">
        <v>3901.09</v>
      </c>
      <c r="P71" s="36">
        <f t="shared" si="71"/>
        <v>2846.58</v>
      </c>
      <c r="Q71" s="37" t="s">
        <v>62</v>
      </c>
      <c r="R71" s="38">
        <f t="shared" si="72"/>
        <v>0</v>
      </c>
      <c r="S71" s="31">
        <f t="shared" si="63"/>
        <v>0</v>
      </c>
      <c r="T71" s="33">
        <v>0</v>
      </c>
      <c r="U71" s="31">
        <f t="shared" si="73"/>
        <v>0</v>
      </c>
      <c r="V71" s="33">
        <v>0</v>
      </c>
      <c r="W71" s="33">
        <v>0</v>
      </c>
      <c r="X71" s="33">
        <v>0</v>
      </c>
      <c r="Y71" s="33">
        <f t="shared" si="74"/>
        <v>0</v>
      </c>
      <c r="Z71" s="39">
        <v>0</v>
      </c>
      <c r="AA71" s="33">
        <v>0</v>
      </c>
      <c r="AB71" s="40">
        <v>0</v>
      </c>
      <c r="AC71" s="41">
        <v>0</v>
      </c>
      <c r="AD71" s="41">
        <v>0</v>
      </c>
      <c r="AE71" s="34">
        <v>0</v>
      </c>
      <c r="AF71" s="47">
        <v>0</v>
      </c>
      <c r="AG71" s="33">
        <v>0</v>
      </c>
      <c r="AH71" s="42" t="s">
        <v>82</v>
      </c>
      <c r="AI71" s="36"/>
      <c r="AJ71" s="39">
        <f t="shared" si="75"/>
        <v>1.86024003</v>
      </c>
      <c r="AK71" s="33">
        <v>2</v>
      </c>
      <c r="AL71" s="43">
        <f t="shared" si="76"/>
        <v>0.94886</v>
      </c>
      <c r="AM71" s="41">
        <f t="shared" si="86"/>
        <v>1.86024003</v>
      </c>
      <c r="AN71" s="41">
        <v>0</v>
      </c>
      <c r="AO71" s="41">
        <f t="shared" si="77"/>
        <v>0</v>
      </c>
      <c r="AP71" s="41">
        <f t="shared" si="78"/>
        <v>0</v>
      </c>
      <c r="AQ71" s="41">
        <f t="shared" si="79"/>
        <v>0</v>
      </c>
      <c r="AR71" s="41">
        <v>0</v>
      </c>
      <c r="AS71" s="41">
        <f t="shared" si="80"/>
        <v>0</v>
      </c>
      <c r="AT71" s="41">
        <f t="shared" si="81"/>
        <v>0</v>
      </c>
      <c r="AU71" s="44">
        <f t="shared" si="82"/>
        <v>0</v>
      </c>
      <c r="AV71" s="34">
        <f t="shared" si="83"/>
        <v>0</v>
      </c>
      <c r="AW71" s="41">
        <f t="shared" si="84"/>
        <v>0</v>
      </c>
      <c r="AX71" s="41">
        <f t="shared" si="85"/>
        <v>0</v>
      </c>
    </row>
    <row r="72" customHeight="1" spans="1:50">
      <c r="A72" s="29"/>
      <c r="B72" s="30" t="s">
        <v>58</v>
      </c>
      <c r="C72" s="31">
        <v>67</v>
      </c>
      <c r="D72" s="32" t="s">
        <v>147</v>
      </c>
      <c r="E72" s="32" t="s">
        <v>148</v>
      </c>
      <c r="F72" s="32" t="s">
        <v>81</v>
      </c>
      <c r="G72" s="33">
        <v>384.07</v>
      </c>
      <c r="H72" s="34">
        <f t="shared" si="64"/>
        <v>8.51540083838884</v>
      </c>
      <c r="I72" s="34">
        <f t="shared" si="65"/>
        <v>3270.51</v>
      </c>
      <c r="J72" s="34">
        <f t="shared" si="66"/>
        <v>2304.42</v>
      </c>
      <c r="K72" s="35">
        <f t="shared" si="67"/>
        <v>0</v>
      </c>
      <c r="L72" s="36">
        <f t="shared" si="68"/>
        <v>6</v>
      </c>
      <c r="M72" s="36">
        <f t="shared" si="69"/>
        <v>768.14</v>
      </c>
      <c r="N72" s="36">
        <f t="shared" si="70"/>
        <v>8.51540083838884</v>
      </c>
      <c r="O72" s="33">
        <v>3270.51</v>
      </c>
      <c r="P72" s="36">
        <f t="shared" si="71"/>
        <v>2304.42</v>
      </c>
      <c r="Q72" s="37" t="s">
        <v>62</v>
      </c>
      <c r="R72" s="38">
        <f t="shared" si="72"/>
        <v>0</v>
      </c>
      <c r="S72" s="31">
        <f t="shared" si="63"/>
        <v>0</v>
      </c>
      <c r="T72" s="33">
        <v>0</v>
      </c>
      <c r="U72" s="31">
        <f t="shared" si="73"/>
        <v>0</v>
      </c>
      <c r="V72" s="33">
        <v>0</v>
      </c>
      <c r="W72" s="33">
        <v>0</v>
      </c>
      <c r="X72" s="33">
        <v>0</v>
      </c>
      <c r="Y72" s="33">
        <f t="shared" si="74"/>
        <v>0</v>
      </c>
      <c r="Z72" s="39">
        <v>0</v>
      </c>
      <c r="AA72" s="33">
        <v>0</v>
      </c>
      <c r="AB72" s="40">
        <v>0</v>
      </c>
      <c r="AC72" s="41">
        <v>0</v>
      </c>
      <c r="AD72" s="41">
        <v>0</v>
      </c>
      <c r="AE72" s="34">
        <v>0</v>
      </c>
      <c r="AF72" s="47">
        <v>0</v>
      </c>
      <c r="AG72" s="33">
        <v>0</v>
      </c>
      <c r="AH72" s="42" t="s">
        <v>82</v>
      </c>
      <c r="AI72" s="36"/>
      <c r="AJ72" s="39">
        <f t="shared" si="75"/>
        <v>1.50593847</v>
      </c>
      <c r="AK72" s="33">
        <v>2</v>
      </c>
      <c r="AL72" s="43">
        <f t="shared" si="76"/>
        <v>0.76814</v>
      </c>
      <c r="AM72" s="41">
        <f t="shared" si="86"/>
        <v>1.50593847</v>
      </c>
      <c r="AN72" s="41">
        <v>0</v>
      </c>
      <c r="AO72" s="41">
        <f t="shared" si="77"/>
        <v>0</v>
      </c>
      <c r="AP72" s="41">
        <f t="shared" si="78"/>
        <v>0</v>
      </c>
      <c r="AQ72" s="41">
        <f t="shared" si="79"/>
        <v>0</v>
      </c>
      <c r="AR72" s="41">
        <v>0</v>
      </c>
      <c r="AS72" s="41">
        <f t="shared" si="80"/>
        <v>0</v>
      </c>
      <c r="AT72" s="41">
        <f t="shared" si="81"/>
        <v>0</v>
      </c>
      <c r="AU72" s="44">
        <f t="shared" si="82"/>
        <v>0</v>
      </c>
      <c r="AV72" s="34">
        <f t="shared" si="83"/>
        <v>0</v>
      </c>
      <c r="AW72" s="41">
        <f t="shared" si="84"/>
        <v>0</v>
      </c>
      <c r="AX72" s="41">
        <f t="shared" si="85"/>
        <v>0</v>
      </c>
    </row>
    <row r="73" customHeight="1" spans="1:50">
      <c r="A73" s="29"/>
      <c r="B73" s="30" t="s">
        <v>58</v>
      </c>
      <c r="C73" s="31">
        <v>68</v>
      </c>
      <c r="D73" s="32" t="s">
        <v>149</v>
      </c>
      <c r="E73" s="32" t="s">
        <v>127</v>
      </c>
      <c r="F73" s="32" t="s">
        <v>61</v>
      </c>
      <c r="G73" s="33">
        <v>559.98</v>
      </c>
      <c r="H73" s="34">
        <f t="shared" si="64"/>
        <v>45.5795206971678</v>
      </c>
      <c r="I73" s="34">
        <f t="shared" si="65"/>
        <v>25523.62</v>
      </c>
      <c r="J73" s="34">
        <f t="shared" si="66"/>
        <v>9541.36</v>
      </c>
      <c r="K73" s="34">
        <f t="shared" si="67"/>
        <v>2882.5</v>
      </c>
      <c r="L73" s="36">
        <f t="shared" si="68"/>
        <v>12</v>
      </c>
      <c r="M73" s="36">
        <f t="shared" si="69"/>
        <v>2239.92</v>
      </c>
      <c r="N73" s="36">
        <f t="shared" si="70"/>
        <v>28.5569841780064</v>
      </c>
      <c r="O73" s="33">
        <v>15991.34</v>
      </c>
      <c r="P73" s="36">
        <f t="shared" si="71"/>
        <v>6719.76</v>
      </c>
      <c r="Q73" s="37" t="s">
        <v>62</v>
      </c>
      <c r="R73" s="38">
        <f t="shared" si="72"/>
        <v>2882.5</v>
      </c>
      <c r="S73" s="36">
        <f t="shared" si="63"/>
        <v>0.158666380942176</v>
      </c>
      <c r="T73" s="33">
        <v>88.85</v>
      </c>
      <c r="U73" s="36">
        <f t="shared" si="73"/>
        <v>4.88008500303582</v>
      </c>
      <c r="V73" s="33">
        <v>2732.75</v>
      </c>
      <c r="W73" s="33">
        <v>0</v>
      </c>
      <c r="X73" s="33">
        <v>30.45</v>
      </c>
      <c r="Y73" s="44">
        <f t="shared" si="74"/>
        <v>60.9</v>
      </c>
      <c r="Z73" s="39">
        <v>0</v>
      </c>
      <c r="AA73" s="33">
        <v>0</v>
      </c>
      <c r="AB73" s="39">
        <v>6710.68</v>
      </c>
      <c r="AC73" s="41">
        <f t="shared" ref="AC73:AC83" si="87">AL73*1</f>
        <v>2.23992</v>
      </c>
      <c r="AD73" s="34">
        <f t="shared" ref="AD73:AD83" si="88">AL73*1</f>
        <v>2.23992</v>
      </c>
      <c r="AE73" s="34">
        <f t="shared" ref="AE73:AE76" si="89">G73*2/1000*2</f>
        <v>2.23992</v>
      </c>
      <c r="AF73" s="31">
        <v>0</v>
      </c>
      <c r="AG73" s="33">
        <v>1</v>
      </c>
      <c r="AH73" s="42" t="s">
        <v>63</v>
      </c>
      <c r="AI73" s="46"/>
      <c r="AJ73" s="39">
        <f t="shared" si="75"/>
        <v>12.2401230779273</v>
      </c>
      <c r="AK73" s="33">
        <v>4</v>
      </c>
      <c r="AL73" s="43">
        <f t="shared" si="76"/>
        <v>2.23992</v>
      </c>
      <c r="AM73" s="41">
        <f t="shared" ref="AM73:AM83" si="90">R73*23.71/10000</f>
        <v>6.8344075</v>
      </c>
      <c r="AN73" s="41">
        <f t="shared" ref="AN73:AN81" si="91">R73*23.71*3.5/11*0.6/10000</f>
        <v>1.30475052272727</v>
      </c>
      <c r="AO73" s="41">
        <f t="shared" si="77"/>
        <v>0.9794498184</v>
      </c>
      <c r="AP73" s="41">
        <f t="shared" si="78"/>
        <v>1.5231344004</v>
      </c>
      <c r="AQ73" s="41">
        <f t="shared" si="79"/>
        <v>0.9040765104</v>
      </c>
      <c r="AR73" s="41">
        <v>0</v>
      </c>
      <c r="AS73" s="41">
        <f t="shared" si="80"/>
        <v>0</v>
      </c>
      <c r="AT73" s="41">
        <f t="shared" si="81"/>
        <v>0.0942123</v>
      </c>
      <c r="AU73" s="44">
        <f t="shared" si="82"/>
        <v>0.130697</v>
      </c>
      <c r="AV73" s="34">
        <f t="shared" si="83"/>
        <v>0</v>
      </c>
      <c r="AW73" s="41">
        <f t="shared" si="84"/>
        <v>0.335534</v>
      </c>
      <c r="AX73" s="41">
        <f t="shared" si="85"/>
        <v>0.133861026</v>
      </c>
    </row>
    <row r="74" customHeight="1" spans="1:50">
      <c r="A74" s="29"/>
      <c r="B74" s="30" t="s">
        <v>58</v>
      </c>
      <c r="C74" s="31">
        <v>69</v>
      </c>
      <c r="D74" s="32" t="s">
        <v>150</v>
      </c>
      <c r="E74" s="33" t="s">
        <v>60</v>
      </c>
      <c r="F74" s="32" t="s">
        <v>61</v>
      </c>
      <c r="G74" s="33">
        <v>60.93</v>
      </c>
      <c r="H74" s="34">
        <f t="shared" si="64"/>
        <v>44.7951747907435</v>
      </c>
      <c r="I74" s="34">
        <f t="shared" si="65"/>
        <v>2729.37</v>
      </c>
      <c r="J74" s="34">
        <f t="shared" si="66"/>
        <v>365.58</v>
      </c>
      <c r="K74" s="35">
        <f t="shared" si="67"/>
        <v>0</v>
      </c>
      <c r="L74" s="36">
        <f t="shared" si="68"/>
        <v>6</v>
      </c>
      <c r="M74" s="36">
        <f t="shared" si="69"/>
        <v>121.86</v>
      </c>
      <c r="N74" s="36">
        <f t="shared" si="70"/>
        <v>44.7951747907435</v>
      </c>
      <c r="O74" s="33">
        <v>2729.37</v>
      </c>
      <c r="P74" s="36">
        <f t="shared" si="71"/>
        <v>365.58</v>
      </c>
      <c r="Q74" s="37" t="s">
        <v>62</v>
      </c>
      <c r="R74" s="38">
        <f t="shared" si="72"/>
        <v>0</v>
      </c>
      <c r="S74" s="31">
        <f t="shared" si="63"/>
        <v>0</v>
      </c>
      <c r="T74" s="33">
        <v>0</v>
      </c>
      <c r="U74" s="31">
        <f t="shared" si="73"/>
        <v>0</v>
      </c>
      <c r="V74" s="33">
        <v>0</v>
      </c>
      <c r="W74" s="33">
        <v>0</v>
      </c>
      <c r="X74" s="33">
        <v>0</v>
      </c>
      <c r="Y74" s="33">
        <f t="shared" si="74"/>
        <v>0</v>
      </c>
      <c r="Z74" s="39">
        <v>0</v>
      </c>
      <c r="AA74" s="33">
        <v>0</v>
      </c>
      <c r="AB74" s="40">
        <v>0</v>
      </c>
      <c r="AC74" s="41">
        <f t="shared" si="87"/>
        <v>0.12186</v>
      </c>
      <c r="AD74" s="34">
        <f t="shared" si="88"/>
        <v>0.12186</v>
      </c>
      <c r="AE74" s="34">
        <f t="shared" si="89"/>
        <v>0.24372</v>
      </c>
      <c r="AF74" s="31">
        <v>0</v>
      </c>
      <c r="AG74" s="33">
        <v>0</v>
      </c>
      <c r="AH74" s="42" t="s">
        <v>63</v>
      </c>
      <c r="AI74" s="36"/>
      <c r="AJ74" s="39">
        <f t="shared" si="75"/>
        <v>0.2345201793</v>
      </c>
      <c r="AK74" s="33">
        <v>2</v>
      </c>
      <c r="AL74" s="43">
        <f t="shared" si="76"/>
        <v>0.12186</v>
      </c>
      <c r="AM74" s="41">
        <f t="shared" si="90"/>
        <v>0</v>
      </c>
      <c r="AN74" s="41">
        <f t="shared" si="91"/>
        <v>0</v>
      </c>
      <c r="AO74" s="41">
        <f t="shared" si="77"/>
        <v>0.0532857222</v>
      </c>
      <c r="AP74" s="41">
        <f t="shared" si="78"/>
        <v>0.0828641907</v>
      </c>
      <c r="AQ74" s="41">
        <f t="shared" si="79"/>
        <v>0.0983702664</v>
      </c>
      <c r="AR74" s="41">
        <v>0</v>
      </c>
      <c r="AS74" s="41">
        <f t="shared" si="80"/>
        <v>0</v>
      </c>
      <c r="AT74" s="41">
        <f t="shared" si="81"/>
        <v>0</v>
      </c>
      <c r="AU74" s="44">
        <f t="shared" si="82"/>
        <v>0</v>
      </c>
      <c r="AV74" s="34">
        <f t="shared" si="83"/>
        <v>0</v>
      </c>
      <c r="AW74" s="41">
        <f t="shared" si="84"/>
        <v>0</v>
      </c>
      <c r="AX74" s="41">
        <f t="shared" si="85"/>
        <v>0</v>
      </c>
    </row>
    <row r="75" customHeight="1" spans="1:50">
      <c r="A75" s="29"/>
      <c r="B75" s="30" t="s">
        <v>58</v>
      </c>
      <c r="C75" s="31">
        <v>70</v>
      </c>
      <c r="D75" s="32" t="s">
        <v>151</v>
      </c>
      <c r="E75" s="33" t="s">
        <v>60</v>
      </c>
      <c r="F75" s="32" t="s">
        <v>61</v>
      </c>
      <c r="G75" s="33">
        <v>45.18</v>
      </c>
      <c r="H75" s="34">
        <f t="shared" si="64"/>
        <v>38.5506861443116</v>
      </c>
      <c r="I75" s="34">
        <f t="shared" si="65"/>
        <v>1741.72</v>
      </c>
      <c r="J75" s="34">
        <f t="shared" si="66"/>
        <v>271.08</v>
      </c>
      <c r="K75" s="35">
        <f t="shared" si="67"/>
        <v>0</v>
      </c>
      <c r="L75" s="36">
        <f t="shared" si="68"/>
        <v>6</v>
      </c>
      <c r="M75" s="36">
        <f t="shared" si="69"/>
        <v>90.36</v>
      </c>
      <c r="N75" s="36">
        <f t="shared" si="70"/>
        <v>38.5506861443116</v>
      </c>
      <c r="O75" s="33">
        <v>1741.72</v>
      </c>
      <c r="P75" s="36">
        <f t="shared" si="71"/>
        <v>271.08</v>
      </c>
      <c r="Q75" s="37" t="s">
        <v>62</v>
      </c>
      <c r="R75" s="38">
        <f t="shared" si="72"/>
        <v>0</v>
      </c>
      <c r="S75" s="31">
        <f t="shared" si="63"/>
        <v>0</v>
      </c>
      <c r="T75" s="33">
        <v>0</v>
      </c>
      <c r="U75" s="31">
        <f t="shared" si="73"/>
        <v>0</v>
      </c>
      <c r="V75" s="33">
        <v>0</v>
      </c>
      <c r="W75" s="33">
        <v>0</v>
      </c>
      <c r="X75" s="33">
        <v>0</v>
      </c>
      <c r="Y75" s="33">
        <f t="shared" si="74"/>
        <v>0</v>
      </c>
      <c r="Z75" s="39">
        <v>0</v>
      </c>
      <c r="AA75" s="33">
        <v>0</v>
      </c>
      <c r="AB75" s="40">
        <v>0</v>
      </c>
      <c r="AC75" s="41">
        <f t="shared" si="87"/>
        <v>0.09036</v>
      </c>
      <c r="AD75" s="34">
        <f t="shared" si="88"/>
        <v>0.09036</v>
      </c>
      <c r="AE75" s="34">
        <f t="shared" si="89"/>
        <v>0.18072</v>
      </c>
      <c r="AF75" s="31">
        <v>0</v>
      </c>
      <c r="AG75" s="33">
        <v>0</v>
      </c>
      <c r="AH75" s="42" t="s">
        <v>63</v>
      </c>
      <c r="AI75" s="36"/>
      <c r="AJ75" s="39">
        <f t="shared" si="75"/>
        <v>0.1738982718</v>
      </c>
      <c r="AK75" s="33">
        <v>2</v>
      </c>
      <c r="AL75" s="43">
        <f t="shared" si="76"/>
        <v>0.09036</v>
      </c>
      <c r="AM75" s="41">
        <f t="shared" si="90"/>
        <v>0</v>
      </c>
      <c r="AN75" s="41">
        <f t="shared" si="91"/>
        <v>0</v>
      </c>
      <c r="AO75" s="41">
        <f t="shared" si="77"/>
        <v>0.0395117172</v>
      </c>
      <c r="AP75" s="41">
        <f t="shared" si="78"/>
        <v>0.0614443482</v>
      </c>
      <c r="AQ75" s="41">
        <f t="shared" si="79"/>
        <v>0.0729422064</v>
      </c>
      <c r="AR75" s="41">
        <v>0</v>
      </c>
      <c r="AS75" s="41">
        <f t="shared" si="80"/>
        <v>0</v>
      </c>
      <c r="AT75" s="41">
        <f t="shared" si="81"/>
        <v>0</v>
      </c>
      <c r="AU75" s="44">
        <f t="shared" si="82"/>
        <v>0</v>
      </c>
      <c r="AV75" s="34">
        <f t="shared" si="83"/>
        <v>0</v>
      </c>
      <c r="AW75" s="41">
        <f t="shared" si="84"/>
        <v>0</v>
      </c>
      <c r="AX75" s="41">
        <f t="shared" si="85"/>
        <v>0</v>
      </c>
    </row>
    <row r="76" customHeight="1" spans="1:50">
      <c r="A76" s="29"/>
      <c r="B76" s="30" t="s">
        <v>58</v>
      </c>
      <c r="C76" s="31">
        <v>71</v>
      </c>
      <c r="D76" s="32" t="s">
        <v>149</v>
      </c>
      <c r="E76" s="32" t="s">
        <v>152</v>
      </c>
      <c r="F76" s="32" t="s">
        <v>61</v>
      </c>
      <c r="G76" s="33">
        <v>700.92</v>
      </c>
      <c r="H76" s="34">
        <f t="shared" si="64"/>
        <v>71.1325686240941</v>
      </c>
      <c r="I76" s="34">
        <f t="shared" si="65"/>
        <v>49858.24</v>
      </c>
      <c r="J76" s="34">
        <f t="shared" si="66"/>
        <v>11351.68</v>
      </c>
      <c r="K76" s="34">
        <f t="shared" si="67"/>
        <v>2940.64</v>
      </c>
      <c r="L76" s="36">
        <f t="shared" si="68"/>
        <v>12</v>
      </c>
      <c r="M76" s="36">
        <f t="shared" si="69"/>
        <v>2803.68</v>
      </c>
      <c r="N76" s="36">
        <f t="shared" si="70"/>
        <v>28.5511327968955</v>
      </c>
      <c r="O76" s="33">
        <v>20012.06</v>
      </c>
      <c r="P76" s="36">
        <f t="shared" si="71"/>
        <v>8411.04</v>
      </c>
      <c r="Q76" s="37" t="s">
        <v>62</v>
      </c>
      <c r="R76" s="38">
        <f t="shared" si="72"/>
        <v>2940.64</v>
      </c>
      <c r="S76" s="36">
        <f t="shared" si="63"/>
        <v>0.0656708326199852</v>
      </c>
      <c r="T76" s="33">
        <v>46.03</v>
      </c>
      <c r="U76" s="36">
        <f t="shared" si="73"/>
        <v>4.12972949837357</v>
      </c>
      <c r="V76" s="33">
        <v>2894.61</v>
      </c>
      <c r="W76" s="33">
        <v>0</v>
      </c>
      <c r="X76" s="33">
        <v>0</v>
      </c>
      <c r="Y76" s="33">
        <f t="shared" si="74"/>
        <v>0</v>
      </c>
      <c r="Z76" s="39">
        <v>0</v>
      </c>
      <c r="AA76" s="33">
        <v>1953</v>
      </c>
      <c r="AB76" s="39">
        <v>24952.54</v>
      </c>
      <c r="AC76" s="41">
        <f t="shared" si="87"/>
        <v>2.80368</v>
      </c>
      <c r="AD76" s="34">
        <f t="shared" si="88"/>
        <v>2.80368</v>
      </c>
      <c r="AE76" s="34">
        <f t="shared" si="89"/>
        <v>2.80368</v>
      </c>
      <c r="AF76" s="31">
        <v>0</v>
      </c>
      <c r="AG76" s="33">
        <v>1</v>
      </c>
      <c r="AH76" s="42" t="s">
        <v>63</v>
      </c>
      <c r="AI76" s="46"/>
      <c r="AJ76" s="39">
        <f t="shared" si="75"/>
        <v>16.1596149544945</v>
      </c>
      <c r="AK76" s="33">
        <v>4</v>
      </c>
      <c r="AL76" s="43">
        <f t="shared" si="76"/>
        <v>2.80368</v>
      </c>
      <c r="AM76" s="41">
        <f t="shared" si="90"/>
        <v>6.97225744</v>
      </c>
      <c r="AN76" s="41">
        <f t="shared" si="91"/>
        <v>1.33106732945455</v>
      </c>
      <c r="AO76" s="41">
        <f t="shared" si="77"/>
        <v>1.2259651536</v>
      </c>
      <c r="AP76" s="41">
        <f t="shared" si="78"/>
        <v>1.9064883816</v>
      </c>
      <c r="AQ76" s="41">
        <f t="shared" si="79"/>
        <v>1.1316213216</v>
      </c>
      <c r="AR76" s="41">
        <v>0</v>
      </c>
      <c r="AS76" s="41">
        <f t="shared" si="80"/>
        <v>0</v>
      </c>
      <c r="AT76" s="41">
        <f t="shared" si="81"/>
        <v>0</v>
      </c>
      <c r="AU76" s="44">
        <f t="shared" si="82"/>
        <v>0.130697</v>
      </c>
      <c r="AV76" s="34">
        <f t="shared" si="83"/>
        <v>2.072101752</v>
      </c>
      <c r="AW76" s="41">
        <f t="shared" si="84"/>
        <v>1.247627</v>
      </c>
      <c r="AX76" s="41">
        <f t="shared" si="85"/>
        <v>0.14178957624</v>
      </c>
    </row>
    <row r="77" customHeight="1" spans="1:50">
      <c r="A77" s="29"/>
      <c r="B77" s="30" t="s">
        <v>58</v>
      </c>
      <c r="C77" s="31">
        <v>72</v>
      </c>
      <c r="D77" s="32" t="s">
        <v>153</v>
      </c>
      <c r="E77" s="32" t="s">
        <v>127</v>
      </c>
      <c r="F77" s="32" t="s">
        <v>61</v>
      </c>
      <c r="G77" s="33">
        <v>681.5</v>
      </c>
      <c r="H77" s="34">
        <f t="shared" si="64"/>
        <v>21.2136316947909</v>
      </c>
      <c r="I77" s="34">
        <f t="shared" si="65"/>
        <v>14457.09</v>
      </c>
      <c r="J77" s="34">
        <f t="shared" si="66"/>
        <v>8438.34</v>
      </c>
      <c r="K77" s="34">
        <f t="shared" si="67"/>
        <v>4349.34</v>
      </c>
      <c r="L77" s="36">
        <f t="shared" si="68"/>
        <v>6</v>
      </c>
      <c r="M77" s="36">
        <f t="shared" si="69"/>
        <v>1363</v>
      </c>
      <c r="N77" s="36">
        <f t="shared" si="70"/>
        <v>8.35967718268525</v>
      </c>
      <c r="O77" s="33">
        <v>5697.12</v>
      </c>
      <c r="P77" s="36">
        <f t="shared" si="71"/>
        <v>4089</v>
      </c>
      <c r="Q77" s="37" t="s">
        <v>62</v>
      </c>
      <c r="R77" s="38">
        <f t="shared" si="72"/>
        <v>4349.34</v>
      </c>
      <c r="S77" s="36">
        <f t="shared" si="63"/>
        <v>4.18259721203228</v>
      </c>
      <c r="T77" s="33">
        <v>2850.44</v>
      </c>
      <c r="U77" s="36">
        <f t="shared" si="73"/>
        <v>2.19941305942773</v>
      </c>
      <c r="V77" s="33">
        <v>1498.9</v>
      </c>
      <c r="W77" s="33">
        <v>0</v>
      </c>
      <c r="X77" s="33">
        <v>0</v>
      </c>
      <c r="Y77" s="33">
        <f t="shared" si="74"/>
        <v>0</v>
      </c>
      <c r="Z77" s="39">
        <v>0</v>
      </c>
      <c r="AA77" s="33">
        <v>0</v>
      </c>
      <c r="AB77" s="39">
        <v>4410.63</v>
      </c>
      <c r="AC77" s="41">
        <f t="shared" si="87"/>
        <v>1.363</v>
      </c>
      <c r="AD77" s="34">
        <f t="shared" si="88"/>
        <v>1.363</v>
      </c>
      <c r="AE77" s="34">
        <f t="shared" ref="AE77:AE81" si="92">G77*1/1000*2</f>
        <v>1.363</v>
      </c>
      <c r="AF77" s="31">
        <v>0</v>
      </c>
      <c r="AG77" s="33">
        <v>0</v>
      </c>
      <c r="AH77" s="42" t="s">
        <v>63</v>
      </c>
      <c r="AI77" s="46"/>
      <c r="AJ77" s="39">
        <f t="shared" si="75"/>
        <v>14.6479139938727</v>
      </c>
      <c r="AK77" s="33">
        <v>2</v>
      </c>
      <c r="AL77" s="43">
        <f t="shared" si="76"/>
        <v>1.363</v>
      </c>
      <c r="AM77" s="41">
        <f t="shared" si="90"/>
        <v>10.31228514</v>
      </c>
      <c r="AN77" s="41">
        <f t="shared" si="91"/>
        <v>1.96870898127273</v>
      </c>
      <c r="AO77" s="41">
        <f t="shared" si="77"/>
        <v>0.59599901</v>
      </c>
      <c r="AP77" s="41">
        <f t="shared" si="78"/>
        <v>0.926833185</v>
      </c>
      <c r="AQ77" s="41">
        <f t="shared" si="79"/>
        <v>0.55013406</v>
      </c>
      <c r="AR77" s="41">
        <v>0</v>
      </c>
      <c r="AS77" s="41">
        <f t="shared" si="80"/>
        <v>0</v>
      </c>
      <c r="AT77" s="41">
        <f t="shared" si="81"/>
        <v>0</v>
      </c>
      <c r="AU77" s="44">
        <f t="shared" si="82"/>
        <v>0</v>
      </c>
      <c r="AV77" s="34">
        <f t="shared" si="83"/>
        <v>0</v>
      </c>
      <c r="AW77" s="41">
        <f t="shared" si="84"/>
        <v>0.2205315</v>
      </c>
      <c r="AX77" s="41">
        <f t="shared" si="85"/>
        <v>0.0734221176</v>
      </c>
    </row>
    <row r="78" customHeight="1" spans="1:50">
      <c r="A78" s="29"/>
      <c r="B78" s="30" t="s">
        <v>58</v>
      </c>
      <c r="C78" s="31">
        <v>73</v>
      </c>
      <c r="D78" s="32" t="s">
        <v>154</v>
      </c>
      <c r="E78" s="32" t="s">
        <v>155</v>
      </c>
      <c r="F78" s="32" t="s">
        <v>61</v>
      </c>
      <c r="G78" s="33">
        <v>853.72</v>
      </c>
      <c r="H78" s="34">
        <f t="shared" si="64"/>
        <v>21.5405167970763</v>
      </c>
      <c r="I78" s="34">
        <f t="shared" si="65"/>
        <v>18389.57</v>
      </c>
      <c r="J78" s="34">
        <f t="shared" si="66"/>
        <v>7569.29</v>
      </c>
      <c r="K78" s="34">
        <f t="shared" si="67"/>
        <v>2446.97</v>
      </c>
      <c r="L78" s="36">
        <f t="shared" si="68"/>
        <v>6</v>
      </c>
      <c r="M78" s="36">
        <f t="shared" si="69"/>
        <v>1707.44</v>
      </c>
      <c r="N78" s="36">
        <f t="shared" si="70"/>
        <v>15.4754837651689</v>
      </c>
      <c r="O78" s="33">
        <v>13211.73</v>
      </c>
      <c r="P78" s="36">
        <f t="shared" si="71"/>
        <v>5122.32</v>
      </c>
      <c r="Q78" s="37" t="s">
        <v>62</v>
      </c>
      <c r="R78" s="38">
        <f t="shared" si="72"/>
        <v>2446.97</v>
      </c>
      <c r="S78" s="31">
        <v>12</v>
      </c>
      <c r="T78" s="33">
        <f t="shared" ref="T78:T80" si="93">G78*2</f>
        <v>1707.44</v>
      </c>
      <c r="U78" s="36">
        <f t="shared" si="73"/>
        <v>0.866244201846038</v>
      </c>
      <c r="V78" s="33">
        <v>739.53</v>
      </c>
      <c r="W78" s="33">
        <v>0</v>
      </c>
      <c r="X78" s="33">
        <v>0</v>
      </c>
      <c r="Y78" s="33">
        <f t="shared" si="74"/>
        <v>0</v>
      </c>
      <c r="Z78" s="39">
        <v>0</v>
      </c>
      <c r="AA78" s="33">
        <v>185.29</v>
      </c>
      <c r="AB78" s="39">
        <v>2545.58</v>
      </c>
      <c r="AC78" s="41">
        <f t="shared" si="87"/>
        <v>1.70744</v>
      </c>
      <c r="AD78" s="34">
        <f t="shared" si="88"/>
        <v>1.70744</v>
      </c>
      <c r="AE78" s="34">
        <f t="shared" ref="AE78:AE83" si="94">G78*2/1000*2</f>
        <v>3.41488</v>
      </c>
      <c r="AF78" s="41">
        <f t="shared" ref="AF78:AF80" si="95">G78*4*2/1000</f>
        <v>6.82976</v>
      </c>
      <c r="AG78" s="33">
        <v>1</v>
      </c>
      <c r="AH78" s="42" t="s">
        <v>63</v>
      </c>
      <c r="AI78" s="30" t="s">
        <v>74</v>
      </c>
      <c r="AJ78" s="39">
        <f t="shared" si="75"/>
        <v>13.0344197787891</v>
      </c>
      <c r="AK78" s="33">
        <v>2</v>
      </c>
      <c r="AL78" s="43">
        <f t="shared" si="76"/>
        <v>1.70744</v>
      </c>
      <c r="AM78" s="41">
        <f t="shared" si="90"/>
        <v>5.80176587</v>
      </c>
      <c r="AN78" s="41">
        <f t="shared" si="91"/>
        <v>1.10760984790909</v>
      </c>
      <c r="AO78" s="41">
        <f t="shared" si="77"/>
        <v>0.7466122888</v>
      </c>
      <c r="AP78" s="41">
        <f t="shared" si="78"/>
        <v>1.1610506628</v>
      </c>
      <c r="AQ78" s="41">
        <f t="shared" si="79"/>
        <v>1.3783138656</v>
      </c>
      <c r="AR78" s="41">
        <f t="shared" ref="AR78:AR80" si="96">AF78*9.42*365/10000</f>
        <v>2.3482763808</v>
      </c>
      <c r="AS78" s="41">
        <f t="shared" si="80"/>
        <v>0</v>
      </c>
      <c r="AT78" s="41">
        <f t="shared" si="81"/>
        <v>0</v>
      </c>
      <c r="AU78" s="44">
        <f t="shared" si="82"/>
        <v>0.130697</v>
      </c>
      <c r="AV78" s="34">
        <f t="shared" si="83"/>
        <v>0.19658972536</v>
      </c>
      <c r="AW78" s="41">
        <f t="shared" si="84"/>
        <v>0.127279</v>
      </c>
      <c r="AX78" s="41">
        <f t="shared" si="85"/>
        <v>0.03622513752</v>
      </c>
    </row>
    <row r="79" customHeight="1" spans="1:50">
      <c r="A79" s="29"/>
      <c r="B79" s="30" t="s">
        <v>58</v>
      </c>
      <c r="C79" s="31">
        <v>74</v>
      </c>
      <c r="D79" s="32" t="s">
        <v>156</v>
      </c>
      <c r="E79" s="32" t="s">
        <v>157</v>
      </c>
      <c r="F79" s="32" t="s">
        <v>61</v>
      </c>
      <c r="G79" s="33">
        <v>274.99</v>
      </c>
      <c r="H79" s="34">
        <f t="shared" si="64"/>
        <v>22.4977635550384</v>
      </c>
      <c r="I79" s="34">
        <f t="shared" si="65"/>
        <v>6186.66</v>
      </c>
      <c r="J79" s="34">
        <f t="shared" si="66"/>
        <v>2446.74</v>
      </c>
      <c r="K79" s="34">
        <f t="shared" si="67"/>
        <v>623.95</v>
      </c>
      <c r="L79" s="36">
        <f t="shared" si="68"/>
        <v>6</v>
      </c>
      <c r="M79" s="36">
        <f t="shared" si="69"/>
        <v>549.98</v>
      </c>
      <c r="N79" s="36">
        <f t="shared" si="70"/>
        <v>8.01789155969308</v>
      </c>
      <c r="O79" s="33">
        <v>2204.84</v>
      </c>
      <c r="P79" s="36">
        <f t="shared" si="71"/>
        <v>1649.94</v>
      </c>
      <c r="Q79" s="37" t="s">
        <v>62</v>
      </c>
      <c r="R79" s="38">
        <f t="shared" si="72"/>
        <v>623.95</v>
      </c>
      <c r="S79" s="31">
        <v>12</v>
      </c>
      <c r="T79" s="33">
        <f t="shared" si="93"/>
        <v>549.98</v>
      </c>
      <c r="U79" s="36">
        <f t="shared" si="73"/>
        <v>0.19764355067457</v>
      </c>
      <c r="V79" s="33">
        <v>54.35</v>
      </c>
      <c r="W79" s="33">
        <v>192.47</v>
      </c>
      <c r="X79" s="33">
        <v>9.81</v>
      </c>
      <c r="Y79" s="44">
        <f t="shared" si="74"/>
        <v>19.62</v>
      </c>
      <c r="Z79" s="39">
        <v>0</v>
      </c>
      <c r="AA79" s="33">
        <v>1314.47</v>
      </c>
      <c r="AB79" s="39">
        <v>1870.55</v>
      </c>
      <c r="AC79" s="41">
        <f t="shared" si="87"/>
        <v>0.54998</v>
      </c>
      <c r="AD79" s="34">
        <f t="shared" si="88"/>
        <v>0.54998</v>
      </c>
      <c r="AE79" s="34">
        <f t="shared" si="92"/>
        <v>0.54998</v>
      </c>
      <c r="AF79" s="41">
        <f t="shared" si="95"/>
        <v>2.19992</v>
      </c>
      <c r="AG79" s="33">
        <v>0</v>
      </c>
      <c r="AH79" s="42" t="s">
        <v>63</v>
      </c>
      <c r="AI79" s="30" t="s">
        <v>74</v>
      </c>
      <c r="AJ79" s="39">
        <f t="shared" si="75"/>
        <v>4.88647092942364</v>
      </c>
      <c r="AK79" s="33">
        <v>2</v>
      </c>
      <c r="AL79" s="43">
        <f t="shared" si="76"/>
        <v>0.54998</v>
      </c>
      <c r="AM79" s="41">
        <f t="shared" si="90"/>
        <v>1.47938545</v>
      </c>
      <c r="AN79" s="41">
        <f t="shared" si="91"/>
        <v>0.282428131363636</v>
      </c>
      <c r="AO79" s="41">
        <f t="shared" si="77"/>
        <v>0.2404897546</v>
      </c>
      <c r="AP79" s="41">
        <f t="shared" si="78"/>
        <v>0.3739836501</v>
      </c>
      <c r="AQ79" s="41">
        <f t="shared" si="79"/>
        <v>0.2219829276</v>
      </c>
      <c r="AR79" s="41">
        <f t="shared" si="96"/>
        <v>0.7563984936</v>
      </c>
      <c r="AS79" s="41">
        <f t="shared" si="80"/>
        <v>0.01062896328</v>
      </c>
      <c r="AT79" s="41">
        <f t="shared" si="81"/>
        <v>0.03035214</v>
      </c>
      <c r="AU79" s="44">
        <f t="shared" si="82"/>
        <v>0</v>
      </c>
      <c r="AV79" s="34">
        <f t="shared" si="83"/>
        <v>1.39463163848</v>
      </c>
      <c r="AW79" s="41">
        <f t="shared" si="84"/>
        <v>0.0935275</v>
      </c>
      <c r="AX79" s="41">
        <f t="shared" si="85"/>
        <v>0.0026622804</v>
      </c>
    </row>
    <row r="80" customHeight="1" spans="1:50">
      <c r="A80" s="29"/>
      <c r="B80" s="30" t="s">
        <v>58</v>
      </c>
      <c r="C80" s="31">
        <v>75</v>
      </c>
      <c r="D80" s="32" t="s">
        <v>158</v>
      </c>
      <c r="E80" s="32" t="s">
        <v>159</v>
      </c>
      <c r="F80" s="32" t="s">
        <v>61</v>
      </c>
      <c r="G80" s="33">
        <v>691.15</v>
      </c>
      <c r="H80" s="34">
        <f t="shared" si="64"/>
        <v>27.3607176445055</v>
      </c>
      <c r="I80" s="34">
        <f t="shared" si="65"/>
        <v>18910.36</v>
      </c>
      <c r="J80" s="34">
        <f t="shared" si="66"/>
        <v>6454.13</v>
      </c>
      <c r="K80" s="34">
        <f t="shared" si="67"/>
        <v>2307.23</v>
      </c>
      <c r="L80" s="36">
        <f t="shared" si="68"/>
        <v>6</v>
      </c>
      <c r="M80" s="36">
        <f t="shared" si="69"/>
        <v>1382.3</v>
      </c>
      <c r="N80" s="36">
        <f t="shared" si="70"/>
        <v>15.2456051508356</v>
      </c>
      <c r="O80" s="33">
        <v>10537</v>
      </c>
      <c r="P80" s="36">
        <f t="shared" si="71"/>
        <v>4146.9</v>
      </c>
      <c r="Q80" s="37" t="s">
        <v>62</v>
      </c>
      <c r="R80" s="38">
        <f t="shared" si="72"/>
        <v>2307.23</v>
      </c>
      <c r="S80" s="31">
        <v>12</v>
      </c>
      <c r="T80" s="33">
        <f t="shared" si="93"/>
        <v>1382.3</v>
      </c>
      <c r="U80" s="36">
        <f t="shared" si="73"/>
        <v>1.33824784778992</v>
      </c>
      <c r="V80" s="33">
        <v>924.93</v>
      </c>
      <c r="W80" s="33">
        <v>0</v>
      </c>
      <c r="X80" s="33">
        <v>0</v>
      </c>
      <c r="Y80" s="33">
        <f t="shared" si="74"/>
        <v>0</v>
      </c>
      <c r="Z80" s="39">
        <v>0</v>
      </c>
      <c r="AA80" s="33">
        <v>62.29</v>
      </c>
      <c r="AB80" s="39">
        <v>6003.84</v>
      </c>
      <c r="AC80" s="41">
        <f t="shared" si="87"/>
        <v>1.3823</v>
      </c>
      <c r="AD80" s="34">
        <f t="shared" si="88"/>
        <v>1.3823</v>
      </c>
      <c r="AE80" s="34">
        <f t="shared" si="94"/>
        <v>2.7646</v>
      </c>
      <c r="AF80" s="41">
        <f t="shared" si="95"/>
        <v>5.5292</v>
      </c>
      <c r="AG80" s="33">
        <v>4</v>
      </c>
      <c r="AH80" s="42" t="s">
        <v>63</v>
      </c>
      <c r="AI80" s="30" t="s">
        <v>74</v>
      </c>
      <c r="AJ80" s="39">
        <f t="shared" si="75"/>
        <v>12.0105230640709</v>
      </c>
      <c r="AK80" s="33">
        <v>2</v>
      </c>
      <c r="AL80" s="43">
        <f t="shared" si="76"/>
        <v>1.3823</v>
      </c>
      <c r="AM80" s="41">
        <f t="shared" si="90"/>
        <v>5.47044233</v>
      </c>
      <c r="AN80" s="41">
        <f t="shared" si="91"/>
        <v>1.04435717209091</v>
      </c>
      <c r="AO80" s="41">
        <f t="shared" si="77"/>
        <v>0.604438321</v>
      </c>
      <c r="AP80" s="41">
        <f t="shared" si="78"/>
        <v>0.9399570885</v>
      </c>
      <c r="AQ80" s="41">
        <f t="shared" si="79"/>
        <v>1.115847852</v>
      </c>
      <c r="AR80" s="41">
        <f t="shared" si="96"/>
        <v>1.901104836</v>
      </c>
      <c r="AS80" s="41">
        <f t="shared" si="80"/>
        <v>0</v>
      </c>
      <c r="AT80" s="41">
        <f t="shared" si="81"/>
        <v>0</v>
      </c>
      <c r="AU80" s="44">
        <f t="shared" si="82"/>
        <v>0.522788</v>
      </c>
      <c r="AV80" s="34">
        <f t="shared" si="83"/>
        <v>0.06608869336</v>
      </c>
      <c r="AW80" s="41">
        <f t="shared" si="84"/>
        <v>0.300192</v>
      </c>
      <c r="AX80" s="41">
        <f t="shared" si="85"/>
        <v>0.04530677112</v>
      </c>
    </row>
    <row r="81" customHeight="1" spans="1:50">
      <c r="A81" s="29"/>
      <c r="B81" s="30" t="s">
        <v>58</v>
      </c>
      <c r="C81" s="31">
        <v>76</v>
      </c>
      <c r="D81" s="32" t="s">
        <v>158</v>
      </c>
      <c r="E81" s="32" t="s">
        <v>109</v>
      </c>
      <c r="F81" s="32" t="s">
        <v>61</v>
      </c>
      <c r="G81" s="33">
        <v>588.48</v>
      </c>
      <c r="H81" s="34">
        <f t="shared" si="64"/>
        <v>36.0856783578032</v>
      </c>
      <c r="I81" s="34">
        <f t="shared" si="65"/>
        <v>21235.7</v>
      </c>
      <c r="J81" s="34">
        <f t="shared" si="66"/>
        <v>8231.48</v>
      </c>
      <c r="K81" s="34">
        <f t="shared" si="67"/>
        <v>4700.6</v>
      </c>
      <c r="L81" s="36">
        <f t="shared" si="68"/>
        <v>6</v>
      </c>
      <c r="M81" s="36">
        <f t="shared" si="69"/>
        <v>1176.96</v>
      </c>
      <c r="N81" s="36">
        <f t="shared" si="70"/>
        <v>12.243984502447</v>
      </c>
      <c r="O81" s="33">
        <v>7205.34</v>
      </c>
      <c r="P81" s="36">
        <f t="shared" si="71"/>
        <v>3530.88</v>
      </c>
      <c r="Q81" s="37" t="s">
        <v>62</v>
      </c>
      <c r="R81" s="38">
        <f t="shared" si="72"/>
        <v>4700.6</v>
      </c>
      <c r="S81" s="36">
        <f t="shared" ref="S81:S94" si="97">T81/G81</f>
        <v>4.79914355628059</v>
      </c>
      <c r="T81" s="33">
        <v>2824.2</v>
      </c>
      <c r="U81" s="36">
        <f t="shared" si="73"/>
        <v>3.18855356171833</v>
      </c>
      <c r="V81" s="33">
        <v>1876.4</v>
      </c>
      <c r="W81" s="33">
        <v>0</v>
      </c>
      <c r="X81" s="33">
        <v>0</v>
      </c>
      <c r="Y81" s="33">
        <f t="shared" si="74"/>
        <v>0</v>
      </c>
      <c r="Z81" s="39">
        <v>0</v>
      </c>
      <c r="AA81" s="33">
        <v>0</v>
      </c>
      <c r="AB81" s="39">
        <v>9329.76</v>
      </c>
      <c r="AC81" s="41">
        <f t="shared" si="87"/>
        <v>1.17696</v>
      </c>
      <c r="AD81" s="34">
        <f t="shared" si="88"/>
        <v>1.17696</v>
      </c>
      <c r="AE81" s="34">
        <f t="shared" si="92"/>
        <v>1.17696</v>
      </c>
      <c r="AF81" s="31">
        <v>0</v>
      </c>
      <c r="AG81" s="33">
        <v>0</v>
      </c>
      <c r="AH81" s="42" t="s">
        <v>63</v>
      </c>
      <c r="AI81" s="46"/>
      <c r="AJ81" s="39">
        <f t="shared" si="75"/>
        <v>15.6212502108364</v>
      </c>
      <c r="AK81" s="33">
        <v>2</v>
      </c>
      <c r="AL81" s="43">
        <f t="shared" si="76"/>
        <v>1.17696</v>
      </c>
      <c r="AM81" s="41">
        <f t="shared" si="90"/>
        <v>11.1451226</v>
      </c>
      <c r="AN81" s="41">
        <f t="shared" si="91"/>
        <v>2.12770522363636</v>
      </c>
      <c r="AO81" s="41">
        <f t="shared" si="77"/>
        <v>0.5146492992</v>
      </c>
      <c r="AP81" s="41">
        <f t="shared" si="78"/>
        <v>0.8003269152</v>
      </c>
      <c r="AQ81" s="41">
        <f t="shared" si="79"/>
        <v>0.4750445952</v>
      </c>
      <c r="AR81" s="41">
        <v>0</v>
      </c>
      <c r="AS81" s="41">
        <f t="shared" si="80"/>
        <v>0</v>
      </c>
      <c r="AT81" s="41">
        <f t="shared" si="81"/>
        <v>0</v>
      </c>
      <c r="AU81" s="44">
        <f t="shared" si="82"/>
        <v>0</v>
      </c>
      <c r="AV81" s="34">
        <f t="shared" si="83"/>
        <v>0</v>
      </c>
      <c r="AW81" s="41">
        <f t="shared" si="84"/>
        <v>0.466488</v>
      </c>
      <c r="AX81" s="41">
        <f t="shared" si="85"/>
        <v>0.0919135776</v>
      </c>
    </row>
    <row r="82" customHeight="1" spans="1:50">
      <c r="A82" s="29"/>
      <c r="B82" s="30" t="s">
        <v>58</v>
      </c>
      <c r="C82" s="31">
        <v>77</v>
      </c>
      <c r="D82" s="32" t="s">
        <v>160</v>
      </c>
      <c r="E82" s="33" t="s">
        <v>60</v>
      </c>
      <c r="F82" s="32" t="s">
        <v>61</v>
      </c>
      <c r="G82" s="33">
        <v>21</v>
      </c>
      <c r="H82" s="34">
        <f t="shared" si="64"/>
        <v>28.3266666666667</v>
      </c>
      <c r="I82" s="34">
        <f t="shared" si="65"/>
        <v>594.86</v>
      </c>
      <c r="J82" s="34">
        <f t="shared" si="66"/>
        <v>126</v>
      </c>
      <c r="K82" s="35">
        <f t="shared" si="67"/>
        <v>0</v>
      </c>
      <c r="L82" s="36">
        <f t="shared" si="68"/>
        <v>6</v>
      </c>
      <c r="M82" s="36">
        <f t="shared" si="69"/>
        <v>42</v>
      </c>
      <c r="N82" s="36">
        <f t="shared" si="70"/>
        <v>28.3266666666667</v>
      </c>
      <c r="O82" s="33">
        <v>594.86</v>
      </c>
      <c r="P82" s="36">
        <f t="shared" si="71"/>
        <v>126</v>
      </c>
      <c r="Q82" s="37" t="s">
        <v>62</v>
      </c>
      <c r="R82" s="38">
        <f t="shared" si="72"/>
        <v>0</v>
      </c>
      <c r="S82" s="31">
        <f t="shared" si="97"/>
        <v>0</v>
      </c>
      <c r="T82" s="33">
        <v>0</v>
      </c>
      <c r="U82" s="31">
        <f t="shared" si="73"/>
        <v>0</v>
      </c>
      <c r="V82" s="33">
        <v>0</v>
      </c>
      <c r="W82" s="33">
        <v>0</v>
      </c>
      <c r="X82" s="33">
        <v>0</v>
      </c>
      <c r="Y82" s="33">
        <f t="shared" si="74"/>
        <v>0</v>
      </c>
      <c r="Z82" s="39">
        <v>0</v>
      </c>
      <c r="AA82" s="33">
        <v>0</v>
      </c>
      <c r="AB82" s="40">
        <v>0</v>
      </c>
      <c r="AC82" s="41">
        <f t="shared" si="87"/>
        <v>0.042</v>
      </c>
      <c r="AD82" s="34">
        <f t="shared" si="88"/>
        <v>0.042</v>
      </c>
      <c r="AE82" s="34">
        <f t="shared" si="94"/>
        <v>0.084</v>
      </c>
      <c r="AF82" s="31">
        <v>0</v>
      </c>
      <c r="AG82" s="33">
        <v>0</v>
      </c>
      <c r="AH82" s="42" t="s">
        <v>63</v>
      </c>
      <c r="AI82" s="36"/>
      <c r="AJ82" s="39">
        <f t="shared" si="75"/>
        <v>0.08082921</v>
      </c>
      <c r="AK82" s="33">
        <v>2</v>
      </c>
      <c r="AL82" s="43">
        <f t="shared" si="76"/>
        <v>0.042</v>
      </c>
      <c r="AM82" s="41">
        <f t="shared" si="90"/>
        <v>0</v>
      </c>
      <c r="AN82" s="41">
        <v>0</v>
      </c>
      <c r="AO82" s="41">
        <f t="shared" si="77"/>
        <v>0.01836534</v>
      </c>
      <c r="AP82" s="41">
        <f t="shared" si="78"/>
        <v>0.02855979</v>
      </c>
      <c r="AQ82" s="41">
        <f t="shared" si="79"/>
        <v>0.03390408</v>
      </c>
      <c r="AR82" s="41">
        <v>0</v>
      </c>
      <c r="AS82" s="41">
        <f t="shared" si="80"/>
        <v>0</v>
      </c>
      <c r="AT82" s="41">
        <f t="shared" si="81"/>
        <v>0</v>
      </c>
      <c r="AU82" s="44">
        <f t="shared" si="82"/>
        <v>0</v>
      </c>
      <c r="AV82" s="34">
        <f t="shared" si="83"/>
        <v>0</v>
      </c>
      <c r="AW82" s="41">
        <f t="shared" si="84"/>
        <v>0</v>
      </c>
      <c r="AX82" s="41">
        <f t="shared" si="85"/>
        <v>0</v>
      </c>
    </row>
    <row r="83" customHeight="1" spans="1:50">
      <c r="A83" s="29"/>
      <c r="B83" s="30" t="s">
        <v>58</v>
      </c>
      <c r="C83" s="31">
        <v>78</v>
      </c>
      <c r="D83" s="32" t="s">
        <v>158</v>
      </c>
      <c r="E83" s="32" t="s">
        <v>161</v>
      </c>
      <c r="F83" s="32" t="s">
        <v>61</v>
      </c>
      <c r="G83" s="33">
        <v>200.16</v>
      </c>
      <c r="H83" s="34">
        <f t="shared" si="64"/>
        <v>22.6122601918465</v>
      </c>
      <c r="I83" s="34">
        <f t="shared" si="65"/>
        <v>4526.07</v>
      </c>
      <c r="J83" s="34">
        <f t="shared" si="66"/>
        <v>1658.57</v>
      </c>
      <c r="K83" s="34">
        <f t="shared" si="67"/>
        <v>457.61</v>
      </c>
      <c r="L83" s="36">
        <f t="shared" si="68"/>
        <v>6</v>
      </c>
      <c r="M83" s="36">
        <f t="shared" si="69"/>
        <v>400.32</v>
      </c>
      <c r="N83" s="36">
        <f t="shared" si="70"/>
        <v>16.6321942446043</v>
      </c>
      <c r="O83" s="33">
        <v>3329.1</v>
      </c>
      <c r="P83" s="36">
        <f t="shared" si="71"/>
        <v>1200.96</v>
      </c>
      <c r="Q83" s="37" t="s">
        <v>62</v>
      </c>
      <c r="R83" s="38">
        <f t="shared" si="72"/>
        <v>457.61</v>
      </c>
      <c r="S83" s="31">
        <v>12</v>
      </c>
      <c r="T83" s="33">
        <f>G83*2</f>
        <v>400.32</v>
      </c>
      <c r="U83" s="36">
        <f t="shared" si="73"/>
        <v>0.286221023181455</v>
      </c>
      <c r="V83" s="33">
        <v>57.29</v>
      </c>
      <c r="W83" s="33">
        <v>0</v>
      </c>
      <c r="X83" s="33">
        <v>0</v>
      </c>
      <c r="Y83" s="33">
        <f t="shared" si="74"/>
        <v>0</v>
      </c>
      <c r="Z83" s="39">
        <v>0</v>
      </c>
      <c r="AA83" s="33">
        <v>0</v>
      </c>
      <c r="AB83" s="39">
        <v>739.36</v>
      </c>
      <c r="AC83" s="41">
        <f t="shared" si="87"/>
        <v>0.40032</v>
      </c>
      <c r="AD83" s="34">
        <f t="shared" si="88"/>
        <v>0.40032</v>
      </c>
      <c r="AE83" s="34">
        <f t="shared" si="94"/>
        <v>0.80064</v>
      </c>
      <c r="AF83" s="41">
        <f>G83*4*2/1000</f>
        <v>1.60128</v>
      </c>
      <c r="AG83" s="33">
        <v>3</v>
      </c>
      <c r="AH83" s="42" t="s">
        <v>63</v>
      </c>
      <c r="AI83" s="30" t="s">
        <v>74</v>
      </c>
      <c r="AJ83" s="39">
        <f t="shared" si="75"/>
        <v>3.04497963381454</v>
      </c>
      <c r="AK83" s="33">
        <v>2</v>
      </c>
      <c r="AL83" s="43">
        <f t="shared" si="76"/>
        <v>0.40032</v>
      </c>
      <c r="AM83" s="41">
        <f t="shared" si="90"/>
        <v>1.08499331</v>
      </c>
      <c r="AN83" s="41">
        <f t="shared" ref="AN83:AN86" si="98">R83*23.71*3.5/11*0.6/10000</f>
        <v>0.207135086454545</v>
      </c>
      <c r="AO83" s="41">
        <f t="shared" si="77"/>
        <v>0.1750479264</v>
      </c>
      <c r="AP83" s="41">
        <f t="shared" si="78"/>
        <v>0.2722155984</v>
      </c>
      <c r="AQ83" s="41">
        <f t="shared" si="79"/>
        <v>0.3231543168</v>
      </c>
      <c r="AR83" s="41">
        <f>AF83*9.42*365/10000</f>
        <v>0.5505681024</v>
      </c>
      <c r="AS83" s="41">
        <f t="shared" si="80"/>
        <v>0</v>
      </c>
      <c r="AT83" s="41">
        <f t="shared" si="81"/>
        <v>0</v>
      </c>
      <c r="AU83" s="44">
        <f t="shared" si="82"/>
        <v>0.392091</v>
      </c>
      <c r="AV83" s="34">
        <f t="shared" si="83"/>
        <v>0</v>
      </c>
      <c r="AW83" s="41">
        <f t="shared" si="84"/>
        <v>0.036968</v>
      </c>
      <c r="AX83" s="41">
        <f t="shared" si="85"/>
        <v>0.00280629336</v>
      </c>
    </row>
    <row r="84" customHeight="1" spans="1:50">
      <c r="A84" s="29"/>
      <c r="B84" s="30" t="s">
        <v>58</v>
      </c>
      <c r="C84" s="31">
        <v>79</v>
      </c>
      <c r="D84" s="32" t="s">
        <v>162</v>
      </c>
      <c r="E84" s="32" t="s">
        <v>127</v>
      </c>
      <c r="F84" s="32" t="s">
        <v>81</v>
      </c>
      <c r="G84" s="33">
        <v>527.02</v>
      </c>
      <c r="H84" s="34">
        <f t="shared" si="64"/>
        <v>47.2439376114759</v>
      </c>
      <c r="I84" s="34">
        <f t="shared" si="65"/>
        <v>24898.5</v>
      </c>
      <c r="J84" s="34">
        <f t="shared" si="66"/>
        <v>6015.27</v>
      </c>
      <c r="K84" s="34">
        <f t="shared" si="67"/>
        <v>4472.25</v>
      </c>
      <c r="L84" s="36">
        <f t="shared" si="68"/>
        <v>6</v>
      </c>
      <c r="M84" s="36">
        <f t="shared" si="69"/>
        <v>1054.04</v>
      </c>
      <c r="N84" s="36">
        <f t="shared" si="70"/>
        <v>8.91112291753634</v>
      </c>
      <c r="O84" s="33">
        <v>4696.34</v>
      </c>
      <c r="P84" s="36">
        <f t="shared" si="71"/>
        <v>3162.12</v>
      </c>
      <c r="Q84" s="37" t="s">
        <v>62</v>
      </c>
      <c r="R84" s="38">
        <f t="shared" si="72"/>
        <v>4472.25</v>
      </c>
      <c r="S84" s="36">
        <f t="shared" si="97"/>
        <v>3.85548935524269</v>
      </c>
      <c r="T84" s="33">
        <v>2031.92</v>
      </c>
      <c r="U84" s="36">
        <f t="shared" si="73"/>
        <v>1.5582520587454</v>
      </c>
      <c r="V84" s="33">
        <v>821.23</v>
      </c>
      <c r="W84" s="33">
        <v>0</v>
      </c>
      <c r="X84" s="33">
        <v>809.55</v>
      </c>
      <c r="Y84" s="44">
        <f t="shared" si="74"/>
        <v>1619.1</v>
      </c>
      <c r="Z84" s="39">
        <v>0</v>
      </c>
      <c r="AA84" s="33">
        <v>4762.08</v>
      </c>
      <c r="AB84" s="39">
        <v>12586.93</v>
      </c>
      <c r="AC84" s="41">
        <v>0</v>
      </c>
      <c r="AD84" s="41">
        <v>0</v>
      </c>
      <c r="AE84" s="34">
        <v>0</v>
      </c>
      <c r="AF84" s="31">
        <v>0</v>
      </c>
      <c r="AG84" s="33">
        <v>7</v>
      </c>
      <c r="AH84" s="42" t="s">
        <v>63</v>
      </c>
      <c r="AI84" s="36"/>
      <c r="AJ84" s="39">
        <f t="shared" si="75"/>
        <v>13.2324800711309</v>
      </c>
      <c r="AK84" s="33">
        <v>2</v>
      </c>
      <c r="AL84" s="43">
        <f t="shared" si="76"/>
        <v>1.05404</v>
      </c>
      <c r="AM84" s="41">
        <f>G84*39.21/10000</f>
        <v>2.06644542</v>
      </c>
      <c r="AN84" s="41">
        <f t="shared" si="98"/>
        <v>2.02434363409091</v>
      </c>
      <c r="AO84" s="41">
        <f t="shared" si="77"/>
        <v>0</v>
      </c>
      <c r="AP84" s="41">
        <f t="shared" si="78"/>
        <v>0</v>
      </c>
      <c r="AQ84" s="41">
        <f t="shared" si="79"/>
        <v>0</v>
      </c>
      <c r="AR84" s="41">
        <v>0</v>
      </c>
      <c r="AS84" s="41">
        <f t="shared" si="80"/>
        <v>0</v>
      </c>
      <c r="AT84" s="41">
        <f t="shared" si="81"/>
        <v>2.5047477</v>
      </c>
      <c r="AU84" s="44">
        <f t="shared" si="82"/>
        <v>0.914879</v>
      </c>
      <c r="AV84" s="34">
        <f t="shared" si="83"/>
        <v>5.05249068672</v>
      </c>
      <c r="AW84" s="41">
        <f t="shared" si="84"/>
        <v>0.6293465</v>
      </c>
      <c r="AX84" s="41">
        <f t="shared" si="85"/>
        <v>0.04022713032</v>
      </c>
    </row>
    <row r="85" customHeight="1" spans="1:50">
      <c r="A85" s="29"/>
      <c r="B85" s="30" t="s">
        <v>58</v>
      </c>
      <c r="C85" s="31">
        <v>80</v>
      </c>
      <c r="D85" s="32" t="s">
        <v>163</v>
      </c>
      <c r="E85" s="33" t="s">
        <v>60</v>
      </c>
      <c r="F85" s="32" t="s">
        <v>61</v>
      </c>
      <c r="G85" s="33">
        <v>57.15</v>
      </c>
      <c r="H85" s="34">
        <f t="shared" si="64"/>
        <v>13.2468941382327</v>
      </c>
      <c r="I85" s="34">
        <f t="shared" si="65"/>
        <v>757.06</v>
      </c>
      <c r="J85" s="34">
        <f t="shared" si="66"/>
        <v>342.9</v>
      </c>
      <c r="K85" s="35">
        <f t="shared" si="67"/>
        <v>0</v>
      </c>
      <c r="L85" s="36">
        <f t="shared" si="68"/>
        <v>6</v>
      </c>
      <c r="M85" s="36">
        <f t="shared" si="69"/>
        <v>114.3</v>
      </c>
      <c r="N85" s="36">
        <f t="shared" si="70"/>
        <v>13.2468941382327</v>
      </c>
      <c r="O85" s="33">
        <v>757.06</v>
      </c>
      <c r="P85" s="36">
        <f t="shared" si="71"/>
        <v>342.9</v>
      </c>
      <c r="Q85" s="37" t="s">
        <v>62</v>
      </c>
      <c r="R85" s="38">
        <f t="shared" si="72"/>
        <v>0</v>
      </c>
      <c r="S85" s="31">
        <f t="shared" si="97"/>
        <v>0</v>
      </c>
      <c r="T85" s="33">
        <v>0</v>
      </c>
      <c r="U85" s="31">
        <f t="shared" si="73"/>
        <v>0</v>
      </c>
      <c r="V85" s="33">
        <v>0</v>
      </c>
      <c r="W85" s="33">
        <v>0</v>
      </c>
      <c r="X85" s="33">
        <v>0</v>
      </c>
      <c r="Y85" s="33">
        <f t="shared" si="74"/>
        <v>0</v>
      </c>
      <c r="Z85" s="39">
        <v>0</v>
      </c>
      <c r="AA85" s="33">
        <v>0</v>
      </c>
      <c r="AB85" s="40">
        <v>0</v>
      </c>
      <c r="AC85" s="41">
        <f>AL85*1</f>
        <v>0.1143</v>
      </c>
      <c r="AD85" s="34">
        <f>AL85*1</f>
        <v>0.1143</v>
      </c>
      <c r="AE85" s="34">
        <f>G85*1/1000*2</f>
        <v>0.1143</v>
      </c>
      <c r="AF85" s="31">
        <v>0</v>
      </c>
      <c r="AG85" s="33">
        <v>0</v>
      </c>
      <c r="AH85" s="42" t="s">
        <v>63</v>
      </c>
      <c r="AI85" s="36"/>
      <c r="AJ85" s="39">
        <f t="shared" si="75"/>
        <v>0.1738371555</v>
      </c>
      <c r="AK85" s="33">
        <v>2</v>
      </c>
      <c r="AL85" s="43">
        <f t="shared" si="76"/>
        <v>0.1143</v>
      </c>
      <c r="AM85" s="41">
        <f>R85*23.71/10000</f>
        <v>0</v>
      </c>
      <c r="AN85" s="41">
        <f t="shared" si="98"/>
        <v>0</v>
      </c>
      <c r="AO85" s="41">
        <f t="shared" si="77"/>
        <v>0.049979961</v>
      </c>
      <c r="AP85" s="41">
        <f t="shared" si="78"/>
        <v>0.0777234285</v>
      </c>
      <c r="AQ85" s="41">
        <f t="shared" si="79"/>
        <v>0.046133766</v>
      </c>
      <c r="AR85" s="41">
        <v>0</v>
      </c>
      <c r="AS85" s="41">
        <f t="shared" si="80"/>
        <v>0</v>
      </c>
      <c r="AT85" s="41">
        <f t="shared" si="81"/>
        <v>0</v>
      </c>
      <c r="AU85" s="44">
        <f t="shared" si="82"/>
        <v>0</v>
      </c>
      <c r="AV85" s="34">
        <f t="shared" si="83"/>
        <v>0</v>
      </c>
      <c r="AW85" s="41">
        <f t="shared" si="84"/>
        <v>0</v>
      </c>
      <c r="AX85" s="41">
        <f t="shared" si="85"/>
        <v>0</v>
      </c>
    </row>
    <row r="86" customHeight="1" spans="1:50">
      <c r="A86" s="29"/>
      <c r="B86" s="30" t="s">
        <v>58</v>
      </c>
      <c r="C86" s="31">
        <v>81</v>
      </c>
      <c r="D86" s="32" t="s">
        <v>164</v>
      </c>
      <c r="E86" s="33" t="s">
        <v>165</v>
      </c>
      <c r="F86" s="32" t="s">
        <v>61</v>
      </c>
      <c r="G86" s="33">
        <v>501.1</v>
      </c>
      <c r="H86" s="34">
        <f t="shared" si="64"/>
        <v>36.852783875474</v>
      </c>
      <c r="I86" s="34">
        <f t="shared" si="65"/>
        <v>18466.93</v>
      </c>
      <c r="J86" s="34">
        <f t="shared" si="66"/>
        <v>5250.38</v>
      </c>
      <c r="K86" s="34">
        <f t="shared" si="67"/>
        <v>2243.78</v>
      </c>
      <c r="L86" s="36">
        <f t="shared" si="68"/>
        <v>6</v>
      </c>
      <c r="M86" s="36">
        <f t="shared" si="69"/>
        <v>1002.2</v>
      </c>
      <c r="N86" s="36">
        <f t="shared" si="70"/>
        <v>13.3165635601676</v>
      </c>
      <c r="O86" s="33">
        <v>6672.93</v>
      </c>
      <c r="P86" s="36">
        <f t="shared" si="71"/>
        <v>3006.6</v>
      </c>
      <c r="Q86" s="37" t="s">
        <v>62</v>
      </c>
      <c r="R86" s="38">
        <f t="shared" si="72"/>
        <v>2243.78</v>
      </c>
      <c r="S86" s="31">
        <f t="shared" si="97"/>
        <v>0</v>
      </c>
      <c r="T86" s="33">
        <v>0</v>
      </c>
      <c r="U86" s="36">
        <f t="shared" si="73"/>
        <v>4.47770904011175</v>
      </c>
      <c r="V86" s="33">
        <v>2243.78</v>
      </c>
      <c r="W86" s="33">
        <v>0</v>
      </c>
      <c r="X86" s="33">
        <v>0</v>
      </c>
      <c r="Y86" s="33">
        <f t="shared" si="74"/>
        <v>0</v>
      </c>
      <c r="Z86" s="39">
        <v>0</v>
      </c>
      <c r="AA86" s="33">
        <v>0</v>
      </c>
      <c r="AB86" s="39">
        <v>9550.22</v>
      </c>
      <c r="AC86" s="41">
        <f>AL86*1</f>
        <v>1.0022</v>
      </c>
      <c r="AD86" s="34">
        <f>AL86*1</f>
        <v>1.0022</v>
      </c>
      <c r="AE86" s="34">
        <f>G86*1/1000*2</f>
        <v>1.0022</v>
      </c>
      <c r="AF86" s="31">
        <v>0</v>
      </c>
      <c r="AG86" s="33">
        <v>0</v>
      </c>
      <c r="AH86" s="42" t="s">
        <v>63</v>
      </c>
      <c r="AI86" s="46"/>
      <c r="AJ86" s="39">
        <f t="shared" si="75"/>
        <v>8.44729046452</v>
      </c>
      <c r="AK86" s="33">
        <v>2</v>
      </c>
      <c r="AL86" s="43">
        <f t="shared" si="76"/>
        <v>1.0022</v>
      </c>
      <c r="AM86" s="41">
        <f>R86*23.71/10000</f>
        <v>5.32000238</v>
      </c>
      <c r="AN86" s="41">
        <f t="shared" si="98"/>
        <v>1.015636818</v>
      </c>
      <c r="AO86" s="41">
        <f t="shared" si="77"/>
        <v>0.438231994</v>
      </c>
      <c r="AP86" s="41">
        <f t="shared" si="78"/>
        <v>0.681490989</v>
      </c>
      <c r="AQ86" s="41">
        <f t="shared" si="79"/>
        <v>0.404507964</v>
      </c>
      <c r="AR86" s="41">
        <v>0</v>
      </c>
      <c r="AS86" s="41">
        <f t="shared" si="80"/>
        <v>0</v>
      </c>
      <c r="AT86" s="41">
        <f t="shared" si="81"/>
        <v>0</v>
      </c>
      <c r="AU86" s="44">
        <f t="shared" si="82"/>
        <v>0</v>
      </c>
      <c r="AV86" s="34">
        <f t="shared" si="83"/>
        <v>0</v>
      </c>
      <c r="AW86" s="41">
        <f t="shared" si="84"/>
        <v>0.477511</v>
      </c>
      <c r="AX86" s="41">
        <f t="shared" si="85"/>
        <v>0.10990931952</v>
      </c>
    </row>
    <row r="87" customHeight="1" spans="1:50">
      <c r="A87" s="29"/>
      <c r="B87" s="30" t="s">
        <v>58</v>
      </c>
      <c r="C87" s="31">
        <v>82</v>
      </c>
      <c r="D87" s="32" t="s">
        <v>166</v>
      </c>
      <c r="E87" s="33" t="s">
        <v>60</v>
      </c>
      <c r="F87" s="32" t="s">
        <v>99</v>
      </c>
      <c r="G87" s="33">
        <v>32.07</v>
      </c>
      <c r="H87" s="34">
        <f t="shared" si="64"/>
        <v>53.2023698160274</v>
      </c>
      <c r="I87" s="34">
        <f t="shared" si="65"/>
        <v>1706.2</v>
      </c>
      <c r="J87" s="34">
        <f t="shared" si="66"/>
        <v>192.42</v>
      </c>
      <c r="K87" s="35">
        <f t="shared" si="67"/>
        <v>0</v>
      </c>
      <c r="L87" s="36">
        <f t="shared" si="68"/>
        <v>6</v>
      </c>
      <c r="M87" s="36">
        <f t="shared" si="69"/>
        <v>64.14</v>
      </c>
      <c r="N87" s="36">
        <f t="shared" si="70"/>
        <v>53.2023698160274</v>
      </c>
      <c r="O87" s="33">
        <v>1706.2</v>
      </c>
      <c r="P87" s="36">
        <f t="shared" si="71"/>
        <v>192.42</v>
      </c>
      <c r="Q87" s="37" t="s">
        <v>62</v>
      </c>
      <c r="R87" s="38">
        <f t="shared" si="72"/>
        <v>0</v>
      </c>
      <c r="S87" s="31">
        <f t="shared" si="97"/>
        <v>0</v>
      </c>
      <c r="T87" s="33">
        <v>0</v>
      </c>
      <c r="U87" s="31">
        <f t="shared" si="73"/>
        <v>0</v>
      </c>
      <c r="V87" s="33">
        <v>0</v>
      </c>
      <c r="W87" s="33">
        <v>0</v>
      </c>
      <c r="X87" s="33">
        <v>0</v>
      </c>
      <c r="Y87" s="33">
        <f t="shared" si="74"/>
        <v>0</v>
      </c>
      <c r="Z87" s="39">
        <v>0</v>
      </c>
      <c r="AA87" s="33">
        <v>0</v>
      </c>
      <c r="AB87" s="40">
        <v>0</v>
      </c>
      <c r="AC87" s="48">
        <v>0</v>
      </c>
      <c r="AD87" s="34">
        <f t="shared" ref="AD87:AD93" si="99">AL87*2</f>
        <v>0.12828</v>
      </c>
      <c r="AE87" s="34">
        <f t="shared" ref="AE87:AE93" si="100">G87*2/1000*3</f>
        <v>0.19242</v>
      </c>
      <c r="AF87" s="31">
        <v>0</v>
      </c>
      <c r="AG87" s="33">
        <v>0</v>
      </c>
      <c r="AH87" s="42" t="s">
        <v>63</v>
      </c>
      <c r="AI87" s="36"/>
      <c r="AJ87" s="39">
        <f t="shared" si="75"/>
        <v>0.164894319</v>
      </c>
      <c r="AK87" s="33">
        <v>2</v>
      </c>
      <c r="AL87" s="43">
        <f t="shared" si="76"/>
        <v>0.06414</v>
      </c>
      <c r="AM87" s="41">
        <f t="shared" ref="AM87:AM93" si="101">R87*41.82/10000</f>
        <v>0</v>
      </c>
      <c r="AN87" s="41">
        <f t="shared" ref="AN87:AN93" si="102">R87*41.82*3.5/13*0.6/10000</f>
        <v>0</v>
      </c>
      <c r="AO87" s="41">
        <f t="shared" si="77"/>
        <v>0</v>
      </c>
      <c r="AP87" s="41">
        <f t="shared" si="78"/>
        <v>0.0872297586</v>
      </c>
      <c r="AQ87" s="41">
        <f t="shared" si="79"/>
        <v>0.0776645604</v>
      </c>
      <c r="AR87" s="41">
        <v>0</v>
      </c>
      <c r="AS87" s="41">
        <f t="shared" si="80"/>
        <v>0</v>
      </c>
      <c r="AT87" s="41">
        <f t="shared" si="81"/>
        <v>0</v>
      </c>
      <c r="AU87" s="44">
        <f t="shared" si="82"/>
        <v>0</v>
      </c>
      <c r="AV87" s="34">
        <f t="shared" si="83"/>
        <v>0</v>
      </c>
      <c r="AW87" s="41">
        <f t="shared" si="84"/>
        <v>0</v>
      </c>
      <c r="AX87" s="41">
        <f t="shared" si="85"/>
        <v>0</v>
      </c>
    </row>
    <row r="88" customHeight="1" spans="1:50">
      <c r="A88" s="29"/>
      <c r="B88" s="30" t="s">
        <v>58</v>
      </c>
      <c r="C88" s="31">
        <v>83</v>
      </c>
      <c r="D88" s="32" t="s">
        <v>167</v>
      </c>
      <c r="E88" s="32" t="s">
        <v>168</v>
      </c>
      <c r="F88" s="32" t="s">
        <v>99</v>
      </c>
      <c r="G88" s="33">
        <v>427.62</v>
      </c>
      <c r="H88" s="34">
        <f t="shared" si="64"/>
        <v>49.940975632571</v>
      </c>
      <c r="I88" s="34">
        <f t="shared" si="65"/>
        <v>21355.76</v>
      </c>
      <c r="J88" s="34">
        <f t="shared" si="66"/>
        <v>9966.28</v>
      </c>
      <c r="K88" s="34">
        <f t="shared" si="67"/>
        <v>4834.84</v>
      </c>
      <c r="L88" s="36">
        <f t="shared" si="68"/>
        <v>12</v>
      </c>
      <c r="M88" s="36">
        <f t="shared" si="69"/>
        <v>1710.48</v>
      </c>
      <c r="N88" s="36">
        <f t="shared" si="70"/>
        <v>23.4160469575792</v>
      </c>
      <c r="O88" s="33">
        <v>10013.17</v>
      </c>
      <c r="P88" s="36">
        <f t="shared" si="71"/>
        <v>5131.44</v>
      </c>
      <c r="Q88" s="37" t="s">
        <v>62</v>
      </c>
      <c r="R88" s="38">
        <f t="shared" si="72"/>
        <v>4834.84</v>
      </c>
      <c r="S88" s="36">
        <f t="shared" si="97"/>
        <v>5.25316870118329</v>
      </c>
      <c r="T88" s="33">
        <v>2246.36</v>
      </c>
      <c r="U88" s="36">
        <f t="shared" si="73"/>
        <v>6.0532248257799</v>
      </c>
      <c r="V88" s="33">
        <v>2588.48</v>
      </c>
      <c r="W88" s="33">
        <v>0</v>
      </c>
      <c r="X88" s="33">
        <v>0</v>
      </c>
      <c r="Y88" s="33">
        <f t="shared" si="74"/>
        <v>0</v>
      </c>
      <c r="Z88" s="39">
        <v>0</v>
      </c>
      <c r="AA88" s="33">
        <v>2052.21</v>
      </c>
      <c r="AB88" s="39">
        <v>4455.54</v>
      </c>
      <c r="AC88" s="48">
        <v>0</v>
      </c>
      <c r="AD88" s="34">
        <f t="shared" si="99"/>
        <v>3.42096</v>
      </c>
      <c r="AE88" s="34">
        <f t="shared" si="100"/>
        <v>2.56572</v>
      </c>
      <c r="AF88" s="31">
        <v>0</v>
      </c>
      <c r="AG88" s="33">
        <v>4</v>
      </c>
      <c r="AH88" s="42" t="s">
        <v>63</v>
      </c>
      <c r="AI88" s="46"/>
      <c r="AJ88" s="39">
        <f t="shared" si="75"/>
        <v>29.8970283180985</v>
      </c>
      <c r="AK88" s="33">
        <v>4</v>
      </c>
      <c r="AL88" s="43">
        <f t="shared" si="76"/>
        <v>1.71048</v>
      </c>
      <c r="AM88" s="41">
        <f t="shared" si="101"/>
        <v>20.21930088</v>
      </c>
      <c r="AN88" s="41">
        <f t="shared" si="102"/>
        <v>3.26619475753846</v>
      </c>
      <c r="AO88" s="41">
        <f t="shared" si="77"/>
        <v>0</v>
      </c>
      <c r="AP88" s="41">
        <f t="shared" si="78"/>
        <v>2.3262356952</v>
      </c>
      <c r="AQ88" s="41">
        <f t="shared" si="79"/>
        <v>1.0355759064</v>
      </c>
      <c r="AR88" s="41">
        <v>0</v>
      </c>
      <c r="AS88" s="41">
        <f t="shared" si="80"/>
        <v>0</v>
      </c>
      <c r="AT88" s="41">
        <f t="shared" si="81"/>
        <v>0</v>
      </c>
      <c r="AU88" s="44">
        <f t="shared" si="82"/>
        <v>0.522788</v>
      </c>
      <c r="AV88" s="34">
        <f t="shared" si="83"/>
        <v>2.17736197464</v>
      </c>
      <c r="AW88" s="41">
        <f t="shared" si="84"/>
        <v>0.222777</v>
      </c>
      <c r="AX88" s="41">
        <f t="shared" si="85"/>
        <v>0.12679410432</v>
      </c>
    </row>
    <row r="89" customHeight="1" spans="1:50">
      <c r="A89" s="29"/>
      <c r="B89" s="30" t="s">
        <v>58</v>
      </c>
      <c r="C89" s="31">
        <v>84</v>
      </c>
      <c r="D89" s="32" t="s">
        <v>167</v>
      </c>
      <c r="E89" s="32" t="s">
        <v>122</v>
      </c>
      <c r="F89" s="32" t="s">
        <v>99</v>
      </c>
      <c r="G89" s="33">
        <v>281.35</v>
      </c>
      <c r="H89" s="34">
        <f t="shared" si="64"/>
        <v>42.2679580593567</v>
      </c>
      <c r="I89" s="34">
        <f t="shared" si="65"/>
        <v>11892.09</v>
      </c>
      <c r="J89" s="34">
        <f t="shared" si="66"/>
        <v>6692.72</v>
      </c>
      <c r="K89" s="34">
        <f t="shared" si="67"/>
        <v>3316.52</v>
      </c>
      <c r="L89" s="36">
        <f t="shared" si="68"/>
        <v>12</v>
      </c>
      <c r="M89" s="36">
        <f t="shared" si="69"/>
        <v>1125.4</v>
      </c>
      <c r="N89" s="36">
        <f t="shared" si="70"/>
        <v>23.0507552870091</v>
      </c>
      <c r="O89" s="33">
        <v>6485.33</v>
      </c>
      <c r="P89" s="36">
        <f t="shared" si="71"/>
        <v>3376.2</v>
      </c>
      <c r="Q89" s="37" t="s">
        <v>62</v>
      </c>
      <c r="R89" s="38">
        <f t="shared" si="72"/>
        <v>3316.52</v>
      </c>
      <c r="S89" s="36">
        <f t="shared" si="97"/>
        <v>5.39683668029145</v>
      </c>
      <c r="T89" s="33">
        <v>1518.4</v>
      </c>
      <c r="U89" s="36">
        <f t="shared" si="73"/>
        <v>6.39104318464546</v>
      </c>
      <c r="V89" s="33">
        <v>1798.12</v>
      </c>
      <c r="W89" s="33">
        <v>0</v>
      </c>
      <c r="X89" s="33">
        <v>0</v>
      </c>
      <c r="Y89" s="33">
        <f t="shared" si="74"/>
        <v>0</v>
      </c>
      <c r="Z89" s="39">
        <v>0</v>
      </c>
      <c r="AA89" s="33">
        <v>0</v>
      </c>
      <c r="AB89" s="39">
        <v>2090.24</v>
      </c>
      <c r="AC89" s="48">
        <v>0</v>
      </c>
      <c r="AD89" s="34">
        <f t="shared" si="99"/>
        <v>2.2508</v>
      </c>
      <c r="AE89" s="34">
        <f t="shared" si="100"/>
        <v>1.6881</v>
      </c>
      <c r="AF89" s="31">
        <v>0</v>
      </c>
      <c r="AG89" s="33">
        <v>5</v>
      </c>
      <c r="AH89" s="42" t="s">
        <v>63</v>
      </c>
      <c r="AI89" s="46"/>
      <c r="AJ89" s="39">
        <f t="shared" si="75"/>
        <v>19.1681342599262</v>
      </c>
      <c r="AK89" s="33">
        <v>4</v>
      </c>
      <c r="AL89" s="43">
        <f t="shared" si="76"/>
        <v>1.1254</v>
      </c>
      <c r="AM89" s="41">
        <f t="shared" si="101"/>
        <v>13.86968664</v>
      </c>
      <c r="AN89" s="41">
        <f t="shared" si="102"/>
        <v>2.24048784184615</v>
      </c>
      <c r="AO89" s="41">
        <f t="shared" si="77"/>
        <v>0</v>
      </c>
      <c r="AP89" s="41">
        <f t="shared" si="78"/>
        <v>1.530532746</v>
      </c>
      <c r="AQ89" s="41">
        <f t="shared" si="79"/>
        <v>0.681350922</v>
      </c>
      <c r="AR89" s="41">
        <v>0</v>
      </c>
      <c r="AS89" s="41">
        <f t="shared" si="80"/>
        <v>0</v>
      </c>
      <c r="AT89" s="41">
        <f t="shared" si="81"/>
        <v>0</v>
      </c>
      <c r="AU89" s="44">
        <f t="shared" si="82"/>
        <v>0.653485</v>
      </c>
      <c r="AV89" s="34">
        <f t="shared" si="83"/>
        <v>0</v>
      </c>
      <c r="AW89" s="41">
        <f t="shared" si="84"/>
        <v>0.104512</v>
      </c>
      <c r="AX89" s="41">
        <f t="shared" si="85"/>
        <v>0.08807911008</v>
      </c>
    </row>
    <row r="90" customHeight="1" spans="1:50">
      <c r="A90" s="29"/>
      <c r="B90" s="30" t="s">
        <v>58</v>
      </c>
      <c r="C90" s="31">
        <v>85</v>
      </c>
      <c r="D90" s="32" t="s">
        <v>167</v>
      </c>
      <c r="E90" s="32" t="s">
        <v>87</v>
      </c>
      <c r="F90" s="32" t="s">
        <v>99</v>
      </c>
      <c r="G90" s="33">
        <v>393.98</v>
      </c>
      <c r="H90" s="34">
        <f t="shared" si="64"/>
        <v>43.1520381745266</v>
      </c>
      <c r="I90" s="34">
        <f t="shared" si="65"/>
        <v>17001.04</v>
      </c>
      <c r="J90" s="34">
        <f t="shared" si="66"/>
        <v>9104.99</v>
      </c>
      <c r="K90" s="34">
        <f t="shared" si="67"/>
        <v>4377.23</v>
      </c>
      <c r="L90" s="36">
        <f t="shared" si="68"/>
        <v>12</v>
      </c>
      <c r="M90" s="36">
        <f t="shared" si="69"/>
        <v>1575.92</v>
      </c>
      <c r="N90" s="36">
        <f t="shared" si="70"/>
        <v>21.7813594598711</v>
      </c>
      <c r="O90" s="33">
        <v>8581.42</v>
      </c>
      <c r="P90" s="36">
        <f t="shared" si="71"/>
        <v>4727.76</v>
      </c>
      <c r="Q90" s="37" t="s">
        <v>62</v>
      </c>
      <c r="R90" s="38">
        <f t="shared" si="72"/>
        <v>4377.23</v>
      </c>
      <c r="S90" s="36">
        <f t="shared" si="97"/>
        <v>4.84798720747246</v>
      </c>
      <c r="T90" s="33">
        <v>1910.01</v>
      </c>
      <c r="U90" s="36">
        <f t="shared" si="73"/>
        <v>6.26229757855729</v>
      </c>
      <c r="V90" s="33">
        <v>2467.22</v>
      </c>
      <c r="W90" s="33">
        <v>0</v>
      </c>
      <c r="X90" s="33">
        <v>0</v>
      </c>
      <c r="Y90" s="33">
        <f t="shared" si="74"/>
        <v>0</v>
      </c>
      <c r="Z90" s="39">
        <v>0</v>
      </c>
      <c r="AA90" s="33">
        <v>0</v>
      </c>
      <c r="AB90" s="39">
        <v>4042.39</v>
      </c>
      <c r="AC90" s="48">
        <v>0</v>
      </c>
      <c r="AD90" s="34">
        <f t="shared" si="99"/>
        <v>3.15184</v>
      </c>
      <c r="AE90" s="34">
        <f t="shared" si="100"/>
        <v>2.36388</v>
      </c>
      <c r="AF90" s="31">
        <v>0</v>
      </c>
      <c r="AG90" s="33">
        <v>5</v>
      </c>
      <c r="AH90" s="42" t="s">
        <v>63</v>
      </c>
      <c r="AI90" s="46"/>
      <c r="AJ90" s="39">
        <f t="shared" si="75"/>
        <v>25.33643391288</v>
      </c>
      <c r="AK90" s="33">
        <v>4</v>
      </c>
      <c r="AL90" s="43">
        <f t="shared" si="76"/>
        <v>1.57592</v>
      </c>
      <c r="AM90" s="41">
        <f t="shared" si="101"/>
        <v>18.30557586</v>
      </c>
      <c r="AN90" s="41">
        <f t="shared" si="102"/>
        <v>2.957054562</v>
      </c>
      <c r="AO90" s="41">
        <f t="shared" si="77"/>
        <v>0</v>
      </c>
      <c r="AP90" s="41">
        <f t="shared" si="78"/>
        <v>2.1432354408</v>
      </c>
      <c r="AQ90" s="41">
        <f t="shared" si="79"/>
        <v>0.9541092456</v>
      </c>
      <c r="AR90" s="41">
        <v>0</v>
      </c>
      <c r="AS90" s="41">
        <f t="shared" si="80"/>
        <v>0</v>
      </c>
      <c r="AT90" s="41">
        <f t="shared" si="81"/>
        <v>0</v>
      </c>
      <c r="AU90" s="44">
        <f t="shared" si="82"/>
        <v>0.653485</v>
      </c>
      <c r="AV90" s="34">
        <f t="shared" si="83"/>
        <v>0</v>
      </c>
      <c r="AW90" s="41">
        <f t="shared" si="84"/>
        <v>0.2021195</v>
      </c>
      <c r="AX90" s="41">
        <f t="shared" si="85"/>
        <v>0.12085430448</v>
      </c>
    </row>
    <row r="91" customHeight="1" spans="1:50">
      <c r="A91" s="29"/>
      <c r="B91" s="30" t="s">
        <v>58</v>
      </c>
      <c r="C91" s="31">
        <v>86</v>
      </c>
      <c r="D91" s="32" t="s">
        <v>167</v>
      </c>
      <c r="E91" s="32" t="s">
        <v>169</v>
      </c>
      <c r="F91" s="32" t="s">
        <v>99</v>
      </c>
      <c r="G91" s="33">
        <v>598.16</v>
      </c>
      <c r="H91" s="34">
        <f t="shared" si="64"/>
        <v>35.8809181489902</v>
      </c>
      <c r="I91" s="34">
        <f t="shared" si="65"/>
        <v>21462.53</v>
      </c>
      <c r="J91" s="34">
        <f t="shared" si="66"/>
        <v>12386.51</v>
      </c>
      <c r="K91" s="34">
        <f t="shared" si="67"/>
        <v>5208.59</v>
      </c>
      <c r="L91" s="36">
        <f t="shared" si="68"/>
        <v>12</v>
      </c>
      <c r="M91" s="36">
        <f t="shared" si="69"/>
        <v>2392.64</v>
      </c>
      <c r="N91" s="36">
        <f t="shared" si="70"/>
        <v>21.7462886184299</v>
      </c>
      <c r="O91" s="33">
        <v>13007.76</v>
      </c>
      <c r="P91" s="36">
        <f t="shared" si="71"/>
        <v>7177.92</v>
      </c>
      <c r="Q91" s="37" t="s">
        <v>62</v>
      </c>
      <c r="R91" s="38">
        <f t="shared" si="72"/>
        <v>5208.59</v>
      </c>
      <c r="S91" s="36">
        <f t="shared" si="97"/>
        <v>5.08148321519326</v>
      </c>
      <c r="T91" s="33">
        <v>3039.54</v>
      </c>
      <c r="U91" s="36">
        <f t="shared" si="73"/>
        <v>3.62620369132005</v>
      </c>
      <c r="V91" s="33">
        <v>2169.05</v>
      </c>
      <c r="W91" s="33">
        <v>0</v>
      </c>
      <c r="X91" s="33">
        <v>0</v>
      </c>
      <c r="Y91" s="33">
        <f t="shared" si="74"/>
        <v>0</v>
      </c>
      <c r="Z91" s="39">
        <v>0</v>
      </c>
      <c r="AA91" s="33">
        <v>0</v>
      </c>
      <c r="AB91" s="39">
        <v>3246.18</v>
      </c>
      <c r="AC91" s="48">
        <v>0</v>
      </c>
      <c r="AD91" s="34">
        <f t="shared" si="99"/>
        <v>4.78528</v>
      </c>
      <c r="AE91" s="34">
        <f t="shared" si="100"/>
        <v>3.58896</v>
      </c>
      <c r="AF91" s="31">
        <v>0</v>
      </c>
      <c r="AG91" s="33">
        <v>6</v>
      </c>
      <c r="AH91" s="42" t="s">
        <v>63</v>
      </c>
      <c r="AI91" s="46"/>
      <c r="AJ91" s="39">
        <f t="shared" si="75"/>
        <v>31.0562886415385</v>
      </c>
      <c r="AK91" s="33">
        <v>4</v>
      </c>
      <c r="AL91" s="43">
        <f t="shared" si="76"/>
        <v>2.39264</v>
      </c>
      <c r="AM91" s="41">
        <f t="shared" si="101"/>
        <v>21.78232338</v>
      </c>
      <c r="AN91" s="41">
        <f t="shared" si="102"/>
        <v>3.51868300753846</v>
      </c>
      <c r="AO91" s="41">
        <f t="shared" si="77"/>
        <v>0</v>
      </c>
      <c r="AP91" s="41">
        <f t="shared" si="78"/>
        <v>3.2539664736</v>
      </c>
      <c r="AQ91" s="41">
        <f t="shared" si="79"/>
        <v>1.4485760352</v>
      </c>
      <c r="AR91" s="41">
        <v>0</v>
      </c>
      <c r="AS91" s="41">
        <f t="shared" si="80"/>
        <v>0</v>
      </c>
      <c r="AT91" s="41">
        <f t="shared" si="81"/>
        <v>0</v>
      </c>
      <c r="AU91" s="44">
        <f t="shared" si="82"/>
        <v>0.784182</v>
      </c>
      <c r="AV91" s="34">
        <f t="shared" si="83"/>
        <v>0</v>
      </c>
      <c r="AW91" s="41">
        <f t="shared" si="84"/>
        <v>0.162309</v>
      </c>
      <c r="AX91" s="41">
        <f t="shared" si="85"/>
        <v>0.1062487452</v>
      </c>
    </row>
    <row r="92" customHeight="1" spans="1:50">
      <c r="A92" s="29"/>
      <c r="B92" s="30" t="s">
        <v>58</v>
      </c>
      <c r="C92" s="31">
        <v>87</v>
      </c>
      <c r="D92" s="32" t="s">
        <v>170</v>
      </c>
      <c r="E92" s="33" t="s">
        <v>60</v>
      </c>
      <c r="F92" s="32" t="s">
        <v>99</v>
      </c>
      <c r="G92" s="33">
        <v>35.63</v>
      </c>
      <c r="H92" s="34">
        <f t="shared" si="64"/>
        <v>37.9536907100758</v>
      </c>
      <c r="I92" s="34">
        <f t="shared" si="65"/>
        <v>1352.29</v>
      </c>
      <c r="J92" s="34">
        <f t="shared" si="66"/>
        <v>213.78</v>
      </c>
      <c r="K92" s="35">
        <f t="shared" si="67"/>
        <v>0</v>
      </c>
      <c r="L92" s="36">
        <f t="shared" si="68"/>
        <v>6</v>
      </c>
      <c r="M92" s="36">
        <f t="shared" si="69"/>
        <v>71.26</v>
      </c>
      <c r="N92" s="36">
        <f t="shared" si="70"/>
        <v>37.9536907100758</v>
      </c>
      <c r="O92" s="33">
        <v>1352.29</v>
      </c>
      <c r="P92" s="36">
        <f t="shared" si="71"/>
        <v>213.78</v>
      </c>
      <c r="Q92" s="37" t="s">
        <v>62</v>
      </c>
      <c r="R92" s="38">
        <f t="shared" si="72"/>
        <v>0</v>
      </c>
      <c r="S92" s="31">
        <f t="shared" si="97"/>
        <v>0</v>
      </c>
      <c r="T92" s="33">
        <v>0</v>
      </c>
      <c r="U92" s="31">
        <f t="shared" si="73"/>
        <v>0</v>
      </c>
      <c r="V92" s="33">
        <v>0</v>
      </c>
      <c r="W92" s="33">
        <v>0</v>
      </c>
      <c r="X92" s="33">
        <v>0</v>
      </c>
      <c r="Y92" s="33">
        <f t="shared" si="74"/>
        <v>0</v>
      </c>
      <c r="Z92" s="39">
        <v>0</v>
      </c>
      <c r="AA92" s="33">
        <v>0</v>
      </c>
      <c r="AB92" s="40">
        <v>0</v>
      </c>
      <c r="AC92" s="48">
        <v>0</v>
      </c>
      <c r="AD92" s="34">
        <f t="shared" si="99"/>
        <v>0.14252</v>
      </c>
      <c r="AE92" s="34">
        <f t="shared" si="100"/>
        <v>0.21378</v>
      </c>
      <c r="AF92" s="31">
        <v>0</v>
      </c>
      <c r="AG92" s="33">
        <v>0</v>
      </c>
      <c r="AH92" s="42" t="s">
        <v>63</v>
      </c>
      <c r="AI92" s="36"/>
      <c r="AJ92" s="39">
        <f t="shared" si="75"/>
        <v>0.183198771</v>
      </c>
      <c r="AK92" s="33">
        <v>2</v>
      </c>
      <c r="AL92" s="43">
        <f t="shared" si="76"/>
        <v>0.07126</v>
      </c>
      <c r="AM92" s="41">
        <f t="shared" si="101"/>
        <v>0</v>
      </c>
      <c r="AN92" s="41">
        <f t="shared" si="102"/>
        <v>0</v>
      </c>
      <c r="AO92" s="41">
        <f t="shared" si="77"/>
        <v>0</v>
      </c>
      <c r="AP92" s="41">
        <f t="shared" si="78"/>
        <v>0.0969128874</v>
      </c>
      <c r="AQ92" s="41">
        <f t="shared" si="79"/>
        <v>0.0862858836</v>
      </c>
      <c r="AR92" s="41">
        <v>0</v>
      </c>
      <c r="AS92" s="41">
        <f t="shared" si="80"/>
        <v>0</v>
      </c>
      <c r="AT92" s="41">
        <f t="shared" si="81"/>
        <v>0</v>
      </c>
      <c r="AU92" s="44">
        <f t="shared" si="82"/>
        <v>0</v>
      </c>
      <c r="AV92" s="34">
        <f t="shared" si="83"/>
        <v>0</v>
      </c>
      <c r="AW92" s="41">
        <f t="shared" si="84"/>
        <v>0</v>
      </c>
      <c r="AX92" s="41">
        <f t="shared" si="85"/>
        <v>0</v>
      </c>
    </row>
    <row r="93" customHeight="1" spans="1:50">
      <c r="A93" s="29"/>
      <c r="B93" s="30" t="s">
        <v>58</v>
      </c>
      <c r="C93" s="31">
        <v>88</v>
      </c>
      <c r="D93" s="32" t="s">
        <v>171</v>
      </c>
      <c r="E93" s="33" t="s">
        <v>60</v>
      </c>
      <c r="F93" s="32" t="s">
        <v>99</v>
      </c>
      <c r="G93" s="33">
        <v>26.75</v>
      </c>
      <c r="H93" s="34">
        <f t="shared" si="64"/>
        <v>38.1891588785047</v>
      </c>
      <c r="I93" s="34">
        <f t="shared" si="65"/>
        <v>1021.56</v>
      </c>
      <c r="J93" s="34">
        <f t="shared" si="66"/>
        <v>160.5</v>
      </c>
      <c r="K93" s="35">
        <f t="shared" si="67"/>
        <v>0</v>
      </c>
      <c r="L93" s="36">
        <f t="shared" si="68"/>
        <v>6</v>
      </c>
      <c r="M93" s="36">
        <f t="shared" si="69"/>
        <v>53.5</v>
      </c>
      <c r="N93" s="36">
        <f t="shared" si="70"/>
        <v>38.1891588785047</v>
      </c>
      <c r="O93" s="33">
        <v>1021.56</v>
      </c>
      <c r="P93" s="36">
        <f t="shared" si="71"/>
        <v>160.5</v>
      </c>
      <c r="Q93" s="37" t="s">
        <v>62</v>
      </c>
      <c r="R93" s="38">
        <f t="shared" si="72"/>
        <v>0</v>
      </c>
      <c r="S93" s="31">
        <f t="shared" si="97"/>
        <v>0</v>
      </c>
      <c r="T93" s="33">
        <v>0</v>
      </c>
      <c r="U93" s="31">
        <f t="shared" si="73"/>
        <v>0</v>
      </c>
      <c r="V93" s="33">
        <v>0</v>
      </c>
      <c r="W93" s="33">
        <v>0</v>
      </c>
      <c r="X93" s="33">
        <v>0</v>
      </c>
      <c r="Y93" s="33">
        <f t="shared" si="74"/>
        <v>0</v>
      </c>
      <c r="Z93" s="39">
        <v>0</v>
      </c>
      <c r="AA93" s="33">
        <v>0</v>
      </c>
      <c r="AB93" s="40">
        <v>0</v>
      </c>
      <c r="AC93" s="48">
        <v>0</v>
      </c>
      <c r="AD93" s="34">
        <f t="shared" si="99"/>
        <v>0.107</v>
      </c>
      <c r="AE93" s="34">
        <f t="shared" si="100"/>
        <v>0.1605</v>
      </c>
      <c r="AF93" s="31">
        <v>0</v>
      </c>
      <c r="AG93" s="33">
        <v>0</v>
      </c>
      <c r="AH93" s="42" t="s">
        <v>63</v>
      </c>
      <c r="AI93" s="36"/>
      <c r="AJ93" s="39">
        <f t="shared" si="75"/>
        <v>0.137540475</v>
      </c>
      <c r="AK93" s="33">
        <v>2</v>
      </c>
      <c r="AL93" s="43">
        <f t="shared" si="76"/>
        <v>0.0535</v>
      </c>
      <c r="AM93" s="41">
        <f t="shared" si="101"/>
        <v>0</v>
      </c>
      <c r="AN93" s="41">
        <f t="shared" si="102"/>
        <v>0</v>
      </c>
      <c r="AO93" s="41">
        <f t="shared" si="77"/>
        <v>0</v>
      </c>
      <c r="AP93" s="41">
        <f t="shared" si="78"/>
        <v>0.072759465</v>
      </c>
      <c r="AQ93" s="41">
        <f t="shared" si="79"/>
        <v>0.06478101</v>
      </c>
      <c r="AR93" s="41">
        <v>0</v>
      </c>
      <c r="AS93" s="41">
        <f t="shared" si="80"/>
        <v>0</v>
      </c>
      <c r="AT93" s="41">
        <f t="shared" si="81"/>
        <v>0</v>
      </c>
      <c r="AU93" s="44">
        <f t="shared" si="82"/>
        <v>0</v>
      </c>
      <c r="AV93" s="34">
        <f t="shared" si="83"/>
        <v>0</v>
      </c>
      <c r="AW93" s="41">
        <f t="shared" si="84"/>
        <v>0</v>
      </c>
      <c r="AX93" s="41">
        <f t="shared" si="85"/>
        <v>0</v>
      </c>
    </row>
    <row r="94" customHeight="1" spans="1:50">
      <c r="A94" s="29"/>
      <c r="B94" s="30" t="s">
        <v>58</v>
      </c>
      <c r="C94" s="31">
        <v>89</v>
      </c>
      <c r="D94" s="32" t="s">
        <v>172</v>
      </c>
      <c r="E94" s="32" t="s">
        <v>173</v>
      </c>
      <c r="F94" s="32" t="s">
        <v>61</v>
      </c>
      <c r="G94" s="33">
        <v>86.26</v>
      </c>
      <c r="H94" s="34">
        <f t="shared" si="64"/>
        <v>18.1444470206353</v>
      </c>
      <c r="I94" s="34">
        <f t="shared" si="65"/>
        <v>1565.14</v>
      </c>
      <c r="J94" s="34">
        <f t="shared" si="66"/>
        <v>899.83</v>
      </c>
      <c r="K94" s="34">
        <f t="shared" si="67"/>
        <v>343.39</v>
      </c>
      <c r="L94" s="36">
        <f t="shared" si="68"/>
        <v>6</v>
      </c>
      <c r="M94" s="36">
        <f t="shared" si="69"/>
        <v>172.52</v>
      </c>
      <c r="N94" s="36">
        <f t="shared" si="70"/>
        <v>10.9583816369117</v>
      </c>
      <c r="O94" s="33">
        <v>945.27</v>
      </c>
      <c r="P94" s="36">
        <f t="shared" si="71"/>
        <v>517.56</v>
      </c>
      <c r="Q94" s="37" t="s">
        <v>62</v>
      </c>
      <c r="R94" s="38">
        <f t="shared" si="72"/>
        <v>343.39</v>
      </c>
      <c r="S94" s="36">
        <f t="shared" si="97"/>
        <v>1.33874333410619</v>
      </c>
      <c r="T94" s="33">
        <v>115.48</v>
      </c>
      <c r="U94" s="36">
        <f t="shared" si="73"/>
        <v>2.64212844887549</v>
      </c>
      <c r="V94" s="33">
        <v>227.91</v>
      </c>
      <c r="W94" s="33">
        <v>38.88</v>
      </c>
      <c r="X94" s="33">
        <v>0</v>
      </c>
      <c r="Y94" s="33">
        <f t="shared" si="74"/>
        <v>0</v>
      </c>
      <c r="Z94" s="39">
        <v>0</v>
      </c>
      <c r="AA94" s="33">
        <v>0</v>
      </c>
      <c r="AB94" s="39">
        <v>237.6</v>
      </c>
      <c r="AC94" s="41">
        <f t="shared" ref="AC94:AC113" si="103">AL94*1</f>
        <v>0.17252</v>
      </c>
      <c r="AD94" s="34">
        <f t="shared" ref="AD94:AD113" si="104">AL94*1</f>
        <v>0.17252</v>
      </c>
      <c r="AE94" s="34">
        <f>G94*1/1000*2</f>
        <v>0.17252</v>
      </c>
      <c r="AF94" s="31">
        <v>0</v>
      </c>
      <c r="AG94" s="33">
        <v>0</v>
      </c>
      <c r="AH94" s="42" t="s">
        <v>63</v>
      </c>
      <c r="AI94" s="46"/>
      <c r="AJ94" s="39">
        <f t="shared" si="75"/>
        <v>1.25718574539636</v>
      </c>
      <c r="AK94" s="33">
        <v>2</v>
      </c>
      <c r="AL94" s="43">
        <f t="shared" si="76"/>
        <v>0.17252</v>
      </c>
      <c r="AM94" s="41">
        <f t="shared" ref="AM94:AM113" si="105">R94*23.71/10000</f>
        <v>0.81417769</v>
      </c>
      <c r="AN94" s="41">
        <f t="shared" ref="AN94:AN113" si="106">R94*23.71*3.5/11*0.6/10000</f>
        <v>0.155433922636364</v>
      </c>
      <c r="AO94" s="41">
        <f t="shared" si="77"/>
        <v>0.0754378204</v>
      </c>
      <c r="AP94" s="41">
        <f t="shared" si="78"/>
        <v>0.1173127374</v>
      </c>
      <c r="AQ94" s="41">
        <f t="shared" si="79"/>
        <v>0.0696325224</v>
      </c>
      <c r="AR94" s="41">
        <v>0</v>
      </c>
      <c r="AS94" s="41">
        <f t="shared" si="80"/>
        <v>0.00214710912</v>
      </c>
      <c r="AT94" s="41">
        <f t="shared" si="81"/>
        <v>0</v>
      </c>
      <c r="AU94" s="44">
        <f t="shared" si="82"/>
        <v>0</v>
      </c>
      <c r="AV94" s="34">
        <f t="shared" si="83"/>
        <v>0</v>
      </c>
      <c r="AW94" s="41">
        <f t="shared" si="84"/>
        <v>0.01188</v>
      </c>
      <c r="AX94" s="41">
        <f t="shared" si="85"/>
        <v>0.01116394344</v>
      </c>
    </row>
    <row r="95" customHeight="1" spans="1:50">
      <c r="A95" s="29"/>
      <c r="B95" s="30" t="s">
        <v>58</v>
      </c>
      <c r="C95" s="31">
        <v>90</v>
      </c>
      <c r="D95" s="32" t="s">
        <v>174</v>
      </c>
      <c r="E95" s="32" t="s">
        <v>175</v>
      </c>
      <c r="F95" s="32" t="s">
        <v>61</v>
      </c>
      <c r="G95" s="33">
        <v>306.1</v>
      </c>
      <c r="H95" s="34">
        <f t="shared" si="64"/>
        <v>82.9610584776217</v>
      </c>
      <c r="I95" s="34">
        <f t="shared" si="65"/>
        <v>25394.38</v>
      </c>
      <c r="J95" s="34">
        <f t="shared" si="66"/>
        <v>3182.83</v>
      </c>
      <c r="K95" s="34">
        <f t="shared" si="67"/>
        <v>1346.23</v>
      </c>
      <c r="L95" s="36">
        <f t="shared" si="68"/>
        <v>6</v>
      </c>
      <c r="M95" s="36">
        <f t="shared" si="69"/>
        <v>612.2</v>
      </c>
      <c r="N95" s="31">
        <f t="shared" si="70"/>
        <v>0</v>
      </c>
      <c r="O95" s="33">
        <v>0</v>
      </c>
      <c r="P95" s="36">
        <f t="shared" si="71"/>
        <v>1836.6</v>
      </c>
      <c r="Q95" s="37" t="s">
        <v>62</v>
      </c>
      <c r="R95" s="38">
        <f t="shared" si="72"/>
        <v>1346.23</v>
      </c>
      <c r="S95" s="31">
        <v>12</v>
      </c>
      <c r="T95" s="33">
        <f t="shared" ref="T95:T100" si="107">G95*2</f>
        <v>612.2</v>
      </c>
      <c r="U95" s="36">
        <f t="shared" si="73"/>
        <v>2.39800718719373</v>
      </c>
      <c r="V95" s="33">
        <v>734.03</v>
      </c>
      <c r="W95" s="33">
        <v>0</v>
      </c>
      <c r="X95" s="33">
        <v>0</v>
      </c>
      <c r="Y95" s="33">
        <f t="shared" si="74"/>
        <v>0</v>
      </c>
      <c r="Z95" s="39">
        <v>0</v>
      </c>
      <c r="AA95" s="33">
        <v>0</v>
      </c>
      <c r="AB95" s="39">
        <v>24048.15</v>
      </c>
      <c r="AC95" s="41">
        <f t="shared" si="103"/>
        <v>0.6122</v>
      </c>
      <c r="AD95" s="34">
        <f t="shared" si="104"/>
        <v>0.6122</v>
      </c>
      <c r="AE95" s="34">
        <f>G95*1/1000*2</f>
        <v>0.6122</v>
      </c>
      <c r="AF95" s="41">
        <f t="shared" ref="AF95:AF100" si="108">G95*4*2/1000</f>
        <v>2.4488</v>
      </c>
      <c r="AG95" s="33">
        <v>0</v>
      </c>
      <c r="AH95" s="42" t="s">
        <v>63</v>
      </c>
      <c r="AI95" s="30" t="s">
        <v>74</v>
      </c>
      <c r="AJ95" s="39">
        <f t="shared" si="75"/>
        <v>6.81269614679273</v>
      </c>
      <c r="AK95" s="33">
        <v>2</v>
      </c>
      <c r="AL95" s="43">
        <f t="shared" si="76"/>
        <v>0.6122</v>
      </c>
      <c r="AM95" s="41">
        <f t="shared" si="105"/>
        <v>3.19191133</v>
      </c>
      <c r="AN95" s="41">
        <f t="shared" si="106"/>
        <v>0.609364890272727</v>
      </c>
      <c r="AO95" s="41">
        <f t="shared" si="77"/>
        <v>0.267696694</v>
      </c>
      <c r="AP95" s="41">
        <f t="shared" si="78"/>
        <v>0.416292939</v>
      </c>
      <c r="AQ95" s="41">
        <f t="shared" si="79"/>
        <v>0.247096164</v>
      </c>
      <c r="AR95" s="41">
        <f t="shared" ref="AR95:AR100" si="109">AF95*9.42*365/10000</f>
        <v>0.841970904</v>
      </c>
      <c r="AS95" s="41">
        <f t="shared" si="80"/>
        <v>0</v>
      </c>
      <c r="AT95" s="41">
        <f t="shared" si="81"/>
        <v>0</v>
      </c>
      <c r="AU95" s="44">
        <f t="shared" si="82"/>
        <v>0</v>
      </c>
      <c r="AV95" s="34">
        <f t="shared" si="83"/>
        <v>0</v>
      </c>
      <c r="AW95" s="41">
        <f t="shared" si="84"/>
        <v>1.2024075</v>
      </c>
      <c r="AX95" s="41">
        <f t="shared" si="85"/>
        <v>0.03595572552</v>
      </c>
    </row>
    <row r="96" customHeight="1" spans="1:50">
      <c r="A96" s="29"/>
      <c r="B96" s="30" t="s">
        <v>58</v>
      </c>
      <c r="C96" s="31">
        <v>91</v>
      </c>
      <c r="D96" s="32" t="s">
        <v>174</v>
      </c>
      <c r="E96" s="32" t="s">
        <v>176</v>
      </c>
      <c r="F96" s="32" t="s">
        <v>61</v>
      </c>
      <c r="G96" s="33">
        <v>321.43</v>
      </c>
      <c r="H96" s="34">
        <f t="shared" si="64"/>
        <v>56.0604175092555</v>
      </c>
      <c r="I96" s="34">
        <f t="shared" si="65"/>
        <v>18019.5</v>
      </c>
      <c r="J96" s="34">
        <f t="shared" si="66"/>
        <v>5848.95</v>
      </c>
      <c r="K96" s="34">
        <f t="shared" si="67"/>
        <v>1991.79</v>
      </c>
      <c r="L96" s="36">
        <f t="shared" si="68"/>
        <v>12</v>
      </c>
      <c r="M96" s="36">
        <f t="shared" si="69"/>
        <v>1285.72</v>
      </c>
      <c r="N96" s="36">
        <f t="shared" si="70"/>
        <v>26.7402855987307</v>
      </c>
      <c r="O96" s="33">
        <v>8595.13</v>
      </c>
      <c r="P96" s="36">
        <f t="shared" si="71"/>
        <v>3857.16</v>
      </c>
      <c r="Q96" s="37" t="s">
        <v>62</v>
      </c>
      <c r="R96" s="38">
        <f t="shared" si="72"/>
        <v>1991.79</v>
      </c>
      <c r="S96" s="31">
        <v>12</v>
      </c>
      <c r="T96" s="33">
        <f t="shared" si="107"/>
        <v>642.86</v>
      </c>
      <c r="U96" s="36">
        <f t="shared" si="73"/>
        <v>4.1966524593224</v>
      </c>
      <c r="V96" s="33">
        <v>1348.93</v>
      </c>
      <c r="W96" s="33">
        <v>0</v>
      </c>
      <c r="X96" s="33">
        <v>0</v>
      </c>
      <c r="Y96" s="33">
        <f t="shared" si="74"/>
        <v>0</v>
      </c>
      <c r="Z96" s="39">
        <v>0</v>
      </c>
      <c r="AA96" s="33">
        <v>0</v>
      </c>
      <c r="AB96" s="39">
        <v>7432.58</v>
      </c>
      <c r="AC96" s="41">
        <f t="shared" si="103"/>
        <v>1.28572</v>
      </c>
      <c r="AD96" s="34">
        <f t="shared" si="104"/>
        <v>1.28572</v>
      </c>
      <c r="AE96" s="34">
        <f t="shared" ref="AE96:AE102" si="110">G96*2/1000*2</f>
        <v>1.28572</v>
      </c>
      <c r="AF96" s="41">
        <f t="shared" si="108"/>
        <v>2.57144</v>
      </c>
      <c r="AG96" s="33">
        <v>9</v>
      </c>
      <c r="AH96" s="42" t="s">
        <v>63</v>
      </c>
      <c r="AI96" s="30" t="s">
        <v>74</v>
      </c>
      <c r="AJ96" s="39">
        <f t="shared" si="75"/>
        <v>10.0776572444291</v>
      </c>
      <c r="AK96" s="33">
        <v>4</v>
      </c>
      <c r="AL96" s="43">
        <f t="shared" si="76"/>
        <v>1.28572</v>
      </c>
      <c r="AM96" s="41">
        <f t="shared" si="105"/>
        <v>4.72253409</v>
      </c>
      <c r="AN96" s="41">
        <f t="shared" si="106"/>
        <v>0.901574689909091</v>
      </c>
      <c r="AO96" s="41">
        <f t="shared" si="77"/>
        <v>0.5622067844</v>
      </c>
      <c r="AP96" s="41">
        <f t="shared" si="78"/>
        <v>0.8742831714</v>
      </c>
      <c r="AQ96" s="41">
        <f t="shared" si="79"/>
        <v>0.5189423064</v>
      </c>
      <c r="AR96" s="41">
        <f t="shared" si="109"/>
        <v>0.8841382152</v>
      </c>
      <c r="AS96" s="41">
        <f t="shared" si="80"/>
        <v>0</v>
      </c>
      <c r="AT96" s="41">
        <f t="shared" si="81"/>
        <v>0</v>
      </c>
      <c r="AU96" s="44">
        <f t="shared" si="82"/>
        <v>1.176273</v>
      </c>
      <c r="AV96" s="34">
        <f t="shared" si="83"/>
        <v>0</v>
      </c>
      <c r="AW96" s="41">
        <f t="shared" si="84"/>
        <v>0.371629</v>
      </c>
      <c r="AX96" s="41">
        <f t="shared" si="85"/>
        <v>0.06607598712</v>
      </c>
    </row>
    <row r="97" customHeight="1" spans="1:50">
      <c r="A97" s="29"/>
      <c r="B97" s="30" t="s">
        <v>58</v>
      </c>
      <c r="C97" s="31">
        <v>92</v>
      </c>
      <c r="D97" s="32" t="s">
        <v>174</v>
      </c>
      <c r="E97" s="32" t="s">
        <v>177</v>
      </c>
      <c r="F97" s="32" t="s">
        <v>61</v>
      </c>
      <c r="G97" s="33">
        <v>347.56</v>
      </c>
      <c r="H97" s="34">
        <f t="shared" si="64"/>
        <v>51.6810910346415</v>
      </c>
      <c r="I97" s="34">
        <f t="shared" si="65"/>
        <v>17962.28</v>
      </c>
      <c r="J97" s="34">
        <f t="shared" si="66"/>
        <v>6382.21</v>
      </c>
      <c r="K97" s="34">
        <f t="shared" si="67"/>
        <v>2271.93</v>
      </c>
      <c r="L97" s="36">
        <f t="shared" si="68"/>
        <v>12</v>
      </c>
      <c r="M97" s="36">
        <f t="shared" si="69"/>
        <v>1390.24</v>
      </c>
      <c r="N97" s="36">
        <f t="shared" si="70"/>
        <v>27.3489181724019</v>
      </c>
      <c r="O97" s="33">
        <v>9505.39</v>
      </c>
      <c r="P97" s="36">
        <f t="shared" si="71"/>
        <v>4170.72</v>
      </c>
      <c r="Q97" s="37" t="s">
        <v>62</v>
      </c>
      <c r="R97" s="38">
        <f t="shared" si="72"/>
        <v>2271.93</v>
      </c>
      <c r="S97" s="31">
        <v>12</v>
      </c>
      <c r="T97" s="33">
        <f t="shared" si="107"/>
        <v>695.12</v>
      </c>
      <c r="U97" s="36">
        <f t="shared" si="73"/>
        <v>4.3629013695477</v>
      </c>
      <c r="V97" s="33">
        <v>1516.37</v>
      </c>
      <c r="W97" s="33">
        <v>0</v>
      </c>
      <c r="X97" s="33">
        <v>30.22</v>
      </c>
      <c r="Y97" s="44">
        <f t="shared" si="74"/>
        <v>60.44</v>
      </c>
      <c r="Z97" s="39">
        <v>0</v>
      </c>
      <c r="AA97" s="33">
        <v>0</v>
      </c>
      <c r="AB97" s="39">
        <v>6245.4</v>
      </c>
      <c r="AC97" s="41">
        <f t="shared" si="103"/>
        <v>1.39024</v>
      </c>
      <c r="AD97" s="34">
        <f t="shared" si="104"/>
        <v>1.39024</v>
      </c>
      <c r="AE97" s="34">
        <f t="shared" si="110"/>
        <v>1.39024</v>
      </c>
      <c r="AF97" s="41">
        <f t="shared" si="108"/>
        <v>2.78048</v>
      </c>
      <c r="AG97" s="33">
        <v>10</v>
      </c>
      <c r="AH97" s="42" t="s">
        <v>63</v>
      </c>
      <c r="AI97" s="30" t="s">
        <v>74</v>
      </c>
      <c r="AJ97" s="39">
        <f t="shared" si="75"/>
        <v>11.2725509664255</v>
      </c>
      <c r="AK97" s="33">
        <v>4</v>
      </c>
      <c r="AL97" s="43">
        <f t="shared" si="76"/>
        <v>1.39024</v>
      </c>
      <c r="AM97" s="41">
        <f t="shared" si="105"/>
        <v>5.38674603</v>
      </c>
      <c r="AN97" s="41">
        <f t="shared" si="106"/>
        <v>1.02837878754545</v>
      </c>
      <c r="AO97" s="41">
        <f t="shared" si="77"/>
        <v>0.6079102448</v>
      </c>
      <c r="AP97" s="41">
        <f t="shared" si="78"/>
        <v>0.9453562488</v>
      </c>
      <c r="AQ97" s="41">
        <f t="shared" si="79"/>
        <v>0.5611286688</v>
      </c>
      <c r="AR97" s="41">
        <f t="shared" si="109"/>
        <v>0.9560124384</v>
      </c>
      <c r="AS97" s="41">
        <f t="shared" si="80"/>
        <v>0</v>
      </c>
      <c r="AT97" s="41">
        <f t="shared" si="81"/>
        <v>0.09350068</v>
      </c>
      <c r="AU97" s="44">
        <f t="shared" si="82"/>
        <v>1.30697</v>
      </c>
      <c r="AV97" s="34">
        <f t="shared" si="83"/>
        <v>0</v>
      </c>
      <c r="AW97" s="41">
        <f t="shared" si="84"/>
        <v>0.31227</v>
      </c>
      <c r="AX97" s="41">
        <f t="shared" si="85"/>
        <v>0.07427786808</v>
      </c>
    </row>
    <row r="98" customHeight="1" spans="1:50">
      <c r="A98" s="29"/>
      <c r="B98" s="30" t="s">
        <v>58</v>
      </c>
      <c r="C98" s="31">
        <v>93</v>
      </c>
      <c r="D98" s="32" t="s">
        <v>174</v>
      </c>
      <c r="E98" s="32" t="s">
        <v>178</v>
      </c>
      <c r="F98" s="32" t="s">
        <v>61</v>
      </c>
      <c r="G98" s="33">
        <v>1659.8</v>
      </c>
      <c r="H98" s="34">
        <f t="shared" si="64"/>
        <v>64.8667791300157</v>
      </c>
      <c r="I98" s="34">
        <f t="shared" si="65"/>
        <v>107665.88</v>
      </c>
      <c r="J98" s="34">
        <f t="shared" si="66"/>
        <v>22870.04</v>
      </c>
      <c r="K98" s="34">
        <f t="shared" si="67"/>
        <v>13942.91</v>
      </c>
      <c r="L98" s="36">
        <f t="shared" si="68"/>
        <v>6</v>
      </c>
      <c r="M98" s="36">
        <f t="shared" si="69"/>
        <v>3319.6</v>
      </c>
      <c r="N98" s="36">
        <f t="shared" si="70"/>
        <v>24.964333052175</v>
      </c>
      <c r="O98" s="33">
        <v>41435.8</v>
      </c>
      <c r="P98" s="36">
        <f t="shared" si="71"/>
        <v>9958.8</v>
      </c>
      <c r="Q98" s="37" t="s">
        <v>62</v>
      </c>
      <c r="R98" s="38">
        <f t="shared" si="72"/>
        <v>13942.91</v>
      </c>
      <c r="S98" s="31">
        <v>12</v>
      </c>
      <c r="T98" s="33">
        <f t="shared" si="107"/>
        <v>3319.6</v>
      </c>
      <c r="U98" s="36">
        <f t="shared" si="73"/>
        <v>4.95945897096036</v>
      </c>
      <c r="V98" s="33">
        <v>8231.71</v>
      </c>
      <c r="W98" s="33">
        <v>1359.93</v>
      </c>
      <c r="X98" s="33">
        <v>1195.8</v>
      </c>
      <c r="Y98" s="44">
        <f t="shared" si="74"/>
        <v>2391.6</v>
      </c>
      <c r="Z98" s="39">
        <v>0</v>
      </c>
      <c r="AA98" s="33">
        <v>3980.92</v>
      </c>
      <c r="AB98" s="39">
        <v>49337.92</v>
      </c>
      <c r="AC98" s="41">
        <f t="shared" si="103"/>
        <v>3.3196</v>
      </c>
      <c r="AD98" s="34">
        <f t="shared" si="104"/>
        <v>3.3196</v>
      </c>
      <c r="AE98" s="34">
        <f t="shared" si="110"/>
        <v>6.6392</v>
      </c>
      <c r="AF98" s="41">
        <f t="shared" si="108"/>
        <v>13.2784</v>
      </c>
      <c r="AG98" s="33">
        <v>19</v>
      </c>
      <c r="AH98" s="42" t="s">
        <v>63</v>
      </c>
      <c r="AI98" s="30" t="s">
        <v>74</v>
      </c>
      <c r="AJ98" s="39">
        <f t="shared" si="75"/>
        <v>63.6758929968764</v>
      </c>
      <c r="AK98" s="33">
        <v>2</v>
      </c>
      <c r="AL98" s="43">
        <f t="shared" si="76"/>
        <v>3.3196</v>
      </c>
      <c r="AM98" s="41">
        <f t="shared" si="105"/>
        <v>33.05863961</v>
      </c>
      <c r="AN98" s="41">
        <f t="shared" si="106"/>
        <v>6.31119483463636</v>
      </c>
      <c r="AO98" s="41">
        <f t="shared" si="77"/>
        <v>1.451561492</v>
      </c>
      <c r="AP98" s="41">
        <f t="shared" si="78"/>
        <v>2.257311402</v>
      </c>
      <c r="AQ98" s="41">
        <f t="shared" si="79"/>
        <v>2.679713904</v>
      </c>
      <c r="AR98" s="41">
        <f t="shared" si="109"/>
        <v>4.565512272</v>
      </c>
      <c r="AS98" s="41">
        <f t="shared" si="80"/>
        <v>0.07510077432</v>
      </c>
      <c r="AT98" s="41">
        <f t="shared" si="81"/>
        <v>3.6998052</v>
      </c>
      <c r="AU98" s="44">
        <f t="shared" si="82"/>
        <v>2.483243</v>
      </c>
      <c r="AV98" s="34">
        <f t="shared" si="83"/>
        <v>4.22369242528</v>
      </c>
      <c r="AW98" s="41">
        <f t="shared" si="84"/>
        <v>2.466896</v>
      </c>
      <c r="AX98" s="41">
        <f t="shared" si="85"/>
        <v>0.40322208264</v>
      </c>
    </row>
    <row r="99" customHeight="1" spans="1:50">
      <c r="A99" s="29"/>
      <c r="B99" s="30" t="s">
        <v>58</v>
      </c>
      <c r="C99" s="31">
        <v>94</v>
      </c>
      <c r="D99" s="32" t="s">
        <v>174</v>
      </c>
      <c r="E99" s="32" t="s">
        <v>179</v>
      </c>
      <c r="F99" s="32" t="s">
        <v>61</v>
      </c>
      <c r="G99" s="33">
        <v>517.52</v>
      </c>
      <c r="H99" s="34">
        <f t="shared" si="64"/>
        <v>79.7407829649096</v>
      </c>
      <c r="I99" s="34">
        <f t="shared" si="65"/>
        <v>41267.45</v>
      </c>
      <c r="J99" s="34">
        <f t="shared" si="66"/>
        <v>9341.22</v>
      </c>
      <c r="K99" s="34">
        <f t="shared" si="67"/>
        <v>3130.98</v>
      </c>
      <c r="L99" s="36">
        <f t="shared" si="68"/>
        <v>12</v>
      </c>
      <c r="M99" s="36">
        <f t="shared" si="69"/>
        <v>2070.08</v>
      </c>
      <c r="N99" s="36">
        <f t="shared" si="70"/>
        <v>26.6934031535013</v>
      </c>
      <c r="O99" s="33">
        <v>13814.37</v>
      </c>
      <c r="P99" s="36">
        <f t="shared" si="71"/>
        <v>6210.24</v>
      </c>
      <c r="Q99" s="37" t="s">
        <v>62</v>
      </c>
      <c r="R99" s="38">
        <f t="shared" si="72"/>
        <v>3130.98</v>
      </c>
      <c r="S99" s="31">
        <v>12</v>
      </c>
      <c r="T99" s="33">
        <f t="shared" si="107"/>
        <v>1035.04</v>
      </c>
      <c r="U99" s="36">
        <f t="shared" si="73"/>
        <v>4.04996908332045</v>
      </c>
      <c r="V99" s="33">
        <v>2095.94</v>
      </c>
      <c r="W99" s="33">
        <v>0</v>
      </c>
      <c r="X99" s="33">
        <v>0</v>
      </c>
      <c r="Y99" s="33">
        <f t="shared" si="74"/>
        <v>0</v>
      </c>
      <c r="Z99" s="39">
        <v>0</v>
      </c>
      <c r="AA99" s="33">
        <v>0</v>
      </c>
      <c r="AB99" s="39">
        <v>24322.1</v>
      </c>
      <c r="AC99" s="41">
        <f t="shared" si="103"/>
        <v>2.07008</v>
      </c>
      <c r="AD99" s="34">
        <f t="shared" si="104"/>
        <v>2.07008</v>
      </c>
      <c r="AE99" s="34">
        <f t="shared" si="110"/>
        <v>2.07008</v>
      </c>
      <c r="AF99" s="41">
        <f t="shared" si="108"/>
        <v>4.14016</v>
      </c>
      <c r="AG99" s="33">
        <v>11</v>
      </c>
      <c r="AH99" s="42" t="s">
        <v>63</v>
      </c>
      <c r="AI99" s="30" t="s">
        <v>74</v>
      </c>
      <c r="AJ99" s="39">
        <f t="shared" si="75"/>
        <v>16.1690818038327</v>
      </c>
      <c r="AK99" s="33">
        <v>4</v>
      </c>
      <c r="AL99" s="43">
        <f t="shared" si="76"/>
        <v>2.07008</v>
      </c>
      <c r="AM99" s="41">
        <f t="shared" si="105"/>
        <v>7.42355358</v>
      </c>
      <c r="AN99" s="41">
        <f t="shared" si="106"/>
        <v>1.41722386527273</v>
      </c>
      <c r="AO99" s="41">
        <f t="shared" si="77"/>
        <v>0.9051838816</v>
      </c>
      <c r="AP99" s="41">
        <f t="shared" si="78"/>
        <v>1.4076440496</v>
      </c>
      <c r="AQ99" s="41">
        <f t="shared" si="79"/>
        <v>0.8355256896</v>
      </c>
      <c r="AR99" s="41">
        <f t="shared" si="109"/>
        <v>1.4235112128</v>
      </c>
      <c r="AS99" s="41">
        <f t="shared" si="80"/>
        <v>0</v>
      </c>
      <c r="AT99" s="41">
        <f t="shared" si="81"/>
        <v>0</v>
      </c>
      <c r="AU99" s="44">
        <f t="shared" si="82"/>
        <v>1.437667</v>
      </c>
      <c r="AV99" s="34">
        <f t="shared" si="83"/>
        <v>0</v>
      </c>
      <c r="AW99" s="41">
        <f t="shared" si="84"/>
        <v>1.216105</v>
      </c>
      <c r="AX99" s="41">
        <f t="shared" si="85"/>
        <v>0.10266752496</v>
      </c>
    </row>
    <row r="100" customHeight="1" spans="1:50">
      <c r="A100" s="29"/>
      <c r="B100" s="30" t="s">
        <v>58</v>
      </c>
      <c r="C100" s="31">
        <v>95</v>
      </c>
      <c r="D100" s="32" t="s">
        <v>174</v>
      </c>
      <c r="E100" s="32" t="s">
        <v>180</v>
      </c>
      <c r="F100" s="32" t="s">
        <v>61</v>
      </c>
      <c r="G100" s="33">
        <v>245.07</v>
      </c>
      <c r="H100" s="34">
        <f t="shared" si="64"/>
        <v>83.5114457093892</v>
      </c>
      <c r="I100" s="34">
        <f t="shared" si="65"/>
        <v>20466.15</v>
      </c>
      <c r="J100" s="34">
        <f t="shared" si="66"/>
        <v>4555.14</v>
      </c>
      <c r="K100" s="34">
        <f t="shared" si="67"/>
        <v>1614.3</v>
      </c>
      <c r="L100" s="36">
        <f t="shared" si="68"/>
        <v>12</v>
      </c>
      <c r="M100" s="36">
        <f t="shared" si="69"/>
        <v>980.28</v>
      </c>
      <c r="N100" s="36">
        <f t="shared" si="70"/>
        <v>26.5695515566981</v>
      </c>
      <c r="O100" s="33">
        <v>6511.4</v>
      </c>
      <c r="P100" s="36">
        <f t="shared" si="71"/>
        <v>2940.84</v>
      </c>
      <c r="Q100" s="37" t="s">
        <v>62</v>
      </c>
      <c r="R100" s="38">
        <f t="shared" si="72"/>
        <v>1614.3</v>
      </c>
      <c r="S100" s="31">
        <v>12</v>
      </c>
      <c r="T100" s="33">
        <f t="shared" si="107"/>
        <v>490.14</v>
      </c>
      <c r="U100" s="36">
        <f t="shared" si="73"/>
        <v>4.58709756396132</v>
      </c>
      <c r="V100" s="33">
        <v>1124.16</v>
      </c>
      <c r="W100" s="33">
        <v>0</v>
      </c>
      <c r="X100" s="33">
        <v>0</v>
      </c>
      <c r="Y100" s="33">
        <f t="shared" si="74"/>
        <v>0</v>
      </c>
      <c r="Z100" s="39">
        <v>0</v>
      </c>
      <c r="AA100" s="33">
        <v>0</v>
      </c>
      <c r="AB100" s="39">
        <v>12340.45</v>
      </c>
      <c r="AC100" s="41">
        <f t="shared" si="103"/>
        <v>0.98028</v>
      </c>
      <c r="AD100" s="34">
        <f t="shared" si="104"/>
        <v>0.98028</v>
      </c>
      <c r="AE100" s="34">
        <f t="shared" si="110"/>
        <v>0.98028</v>
      </c>
      <c r="AF100" s="41">
        <f t="shared" si="108"/>
        <v>1.96056</v>
      </c>
      <c r="AG100" s="33">
        <v>5</v>
      </c>
      <c r="AH100" s="42" t="s">
        <v>63</v>
      </c>
      <c r="AI100" s="30" t="s">
        <v>74</v>
      </c>
      <c r="AJ100" s="39">
        <f t="shared" si="75"/>
        <v>8.04877670331273</v>
      </c>
      <c r="AK100" s="33">
        <v>4</v>
      </c>
      <c r="AL100" s="43">
        <f t="shared" si="76"/>
        <v>0.98028</v>
      </c>
      <c r="AM100" s="41">
        <f t="shared" si="105"/>
        <v>3.8275053</v>
      </c>
      <c r="AN100" s="41">
        <f t="shared" si="106"/>
        <v>0.730705557272727</v>
      </c>
      <c r="AO100" s="41">
        <f t="shared" si="77"/>
        <v>0.4286470356</v>
      </c>
      <c r="AP100" s="41">
        <f t="shared" si="78"/>
        <v>0.6665854986</v>
      </c>
      <c r="AQ100" s="41">
        <f t="shared" si="79"/>
        <v>0.3956606136</v>
      </c>
      <c r="AR100" s="41">
        <f t="shared" si="109"/>
        <v>0.6740993448</v>
      </c>
      <c r="AS100" s="41">
        <f t="shared" si="80"/>
        <v>0</v>
      </c>
      <c r="AT100" s="41">
        <f t="shared" si="81"/>
        <v>0</v>
      </c>
      <c r="AU100" s="44">
        <f t="shared" si="82"/>
        <v>0.653485</v>
      </c>
      <c r="AV100" s="34">
        <f t="shared" si="83"/>
        <v>0</v>
      </c>
      <c r="AW100" s="41">
        <f t="shared" si="84"/>
        <v>0.6170225</v>
      </c>
      <c r="AX100" s="41">
        <f t="shared" si="85"/>
        <v>0.05506585344</v>
      </c>
    </row>
    <row r="101" customHeight="1" spans="1:50">
      <c r="A101" s="29"/>
      <c r="B101" s="30" t="s">
        <v>58</v>
      </c>
      <c r="C101" s="31">
        <v>96</v>
      </c>
      <c r="D101" s="32" t="s">
        <v>174</v>
      </c>
      <c r="E101" s="32" t="s">
        <v>159</v>
      </c>
      <c r="F101" s="32" t="s">
        <v>61</v>
      </c>
      <c r="G101" s="33">
        <v>524.18</v>
      </c>
      <c r="H101" s="34">
        <f t="shared" si="64"/>
        <v>49.0552481971842</v>
      </c>
      <c r="I101" s="34">
        <f t="shared" si="65"/>
        <v>25713.78</v>
      </c>
      <c r="J101" s="34">
        <f t="shared" si="66"/>
        <v>10852.48</v>
      </c>
      <c r="K101" s="34">
        <f t="shared" si="67"/>
        <v>4778.26</v>
      </c>
      <c r="L101" s="36">
        <f t="shared" si="68"/>
        <v>12</v>
      </c>
      <c r="M101" s="36">
        <f t="shared" si="69"/>
        <v>2096.72</v>
      </c>
      <c r="N101" s="36">
        <f t="shared" si="70"/>
        <v>23.7179976344004</v>
      </c>
      <c r="O101" s="33">
        <v>12432.5</v>
      </c>
      <c r="P101" s="36">
        <f t="shared" si="71"/>
        <v>6290.16</v>
      </c>
      <c r="Q101" s="37" t="s">
        <v>62</v>
      </c>
      <c r="R101" s="38">
        <f t="shared" si="72"/>
        <v>4778.26</v>
      </c>
      <c r="S101" s="36">
        <f t="shared" ref="S101:S113" si="111">T101/G101</f>
        <v>4.81443397306269</v>
      </c>
      <c r="T101" s="33">
        <v>2523.63</v>
      </c>
      <c r="U101" s="36">
        <f t="shared" si="73"/>
        <v>3.88929375405395</v>
      </c>
      <c r="V101" s="33">
        <v>2038.69</v>
      </c>
      <c r="W101" s="33">
        <v>0</v>
      </c>
      <c r="X101" s="33">
        <v>107.97</v>
      </c>
      <c r="Y101" s="44">
        <f t="shared" si="74"/>
        <v>215.94</v>
      </c>
      <c r="Z101" s="39">
        <v>0</v>
      </c>
      <c r="AA101" s="33">
        <v>0</v>
      </c>
      <c r="AB101" s="39">
        <v>8718.96</v>
      </c>
      <c r="AC101" s="41">
        <f t="shared" si="103"/>
        <v>2.09672</v>
      </c>
      <c r="AD101" s="34">
        <f t="shared" si="104"/>
        <v>2.09672</v>
      </c>
      <c r="AE101" s="34">
        <f t="shared" si="110"/>
        <v>2.09672</v>
      </c>
      <c r="AF101" s="31">
        <v>0</v>
      </c>
      <c r="AG101" s="33">
        <v>11</v>
      </c>
      <c r="AH101" s="42" t="s">
        <v>63</v>
      </c>
      <c r="AI101" s="46"/>
      <c r="AJ101" s="39">
        <f t="shared" si="75"/>
        <v>18.9885194977964</v>
      </c>
      <c r="AK101" s="33">
        <v>4</v>
      </c>
      <c r="AL101" s="43">
        <f t="shared" si="76"/>
        <v>2.09672</v>
      </c>
      <c r="AM101" s="41">
        <f t="shared" si="105"/>
        <v>11.32925446</v>
      </c>
      <c r="AN101" s="41">
        <f t="shared" si="106"/>
        <v>2.16285766963636</v>
      </c>
      <c r="AO101" s="41">
        <f t="shared" si="77"/>
        <v>0.9168327544</v>
      </c>
      <c r="AP101" s="41">
        <f t="shared" si="78"/>
        <v>1.4257591164</v>
      </c>
      <c r="AQ101" s="41">
        <f t="shared" si="79"/>
        <v>0.8462781264</v>
      </c>
      <c r="AR101" s="41">
        <v>0</v>
      </c>
      <c r="AS101" s="41">
        <f t="shared" si="80"/>
        <v>0</v>
      </c>
      <c r="AT101" s="41">
        <f t="shared" si="81"/>
        <v>0.33405918</v>
      </c>
      <c r="AU101" s="44">
        <f t="shared" si="82"/>
        <v>1.437667</v>
      </c>
      <c r="AV101" s="34">
        <f t="shared" si="83"/>
        <v>0</v>
      </c>
      <c r="AW101" s="41">
        <f t="shared" si="84"/>
        <v>0.435948</v>
      </c>
      <c r="AX101" s="41">
        <f t="shared" si="85"/>
        <v>0.09986319096</v>
      </c>
    </row>
    <row r="102" customHeight="1" spans="1:50">
      <c r="A102" s="29"/>
      <c r="B102" s="30" t="s">
        <v>58</v>
      </c>
      <c r="C102" s="31">
        <v>97</v>
      </c>
      <c r="D102" s="32" t="s">
        <v>174</v>
      </c>
      <c r="E102" s="32" t="s">
        <v>181</v>
      </c>
      <c r="F102" s="32" t="s">
        <v>61</v>
      </c>
      <c r="G102" s="33">
        <v>770.11</v>
      </c>
      <c r="H102" s="34">
        <f t="shared" si="64"/>
        <v>77.9028840035839</v>
      </c>
      <c r="I102" s="34">
        <f t="shared" si="65"/>
        <v>59993.79</v>
      </c>
      <c r="J102" s="34">
        <f t="shared" si="66"/>
        <v>14311.35</v>
      </c>
      <c r="K102" s="34">
        <f t="shared" si="67"/>
        <v>5034.04</v>
      </c>
      <c r="L102" s="36">
        <f t="shared" si="68"/>
        <v>12</v>
      </c>
      <c r="M102" s="36">
        <f t="shared" si="69"/>
        <v>3080.44</v>
      </c>
      <c r="N102" s="36">
        <f t="shared" si="70"/>
        <v>29.202698315825</v>
      </c>
      <c r="O102" s="33">
        <v>22489.29</v>
      </c>
      <c r="P102" s="36">
        <f t="shared" si="71"/>
        <v>9241.32</v>
      </c>
      <c r="Q102" s="37" t="s">
        <v>62</v>
      </c>
      <c r="R102" s="38">
        <f t="shared" si="72"/>
        <v>5034.04</v>
      </c>
      <c r="S102" s="31">
        <v>12</v>
      </c>
      <c r="T102" s="33">
        <f>G102*2</f>
        <v>1540.22</v>
      </c>
      <c r="U102" s="36">
        <f t="shared" si="73"/>
        <v>4.5367804599343</v>
      </c>
      <c r="V102" s="33">
        <v>3493.82</v>
      </c>
      <c r="W102" s="33">
        <v>35.99</v>
      </c>
      <c r="X102" s="33">
        <v>0</v>
      </c>
      <c r="Y102" s="33">
        <f t="shared" si="74"/>
        <v>0</v>
      </c>
      <c r="Z102" s="39">
        <v>0</v>
      </c>
      <c r="AA102" s="33">
        <v>39.7</v>
      </c>
      <c r="AB102" s="39">
        <v>32394.77</v>
      </c>
      <c r="AC102" s="41">
        <f t="shared" si="103"/>
        <v>3.08044</v>
      </c>
      <c r="AD102" s="34">
        <f t="shared" si="104"/>
        <v>3.08044</v>
      </c>
      <c r="AE102" s="34">
        <f t="shared" si="110"/>
        <v>3.08044</v>
      </c>
      <c r="AF102" s="41">
        <f>G102*4*2/1000</f>
        <v>6.16088</v>
      </c>
      <c r="AG102" s="33">
        <v>16</v>
      </c>
      <c r="AH102" s="42" t="s">
        <v>63</v>
      </c>
      <c r="AI102" s="30" t="s">
        <v>74</v>
      </c>
      <c r="AJ102" s="39">
        <f t="shared" si="75"/>
        <v>24.94377487924</v>
      </c>
      <c r="AK102" s="33">
        <v>4</v>
      </c>
      <c r="AL102" s="43">
        <f t="shared" si="76"/>
        <v>3.08044</v>
      </c>
      <c r="AM102" s="41">
        <f t="shared" si="105"/>
        <v>11.93570884</v>
      </c>
      <c r="AN102" s="41">
        <f t="shared" si="106"/>
        <v>2.278635324</v>
      </c>
      <c r="AO102" s="41">
        <f t="shared" si="77"/>
        <v>1.3469839988</v>
      </c>
      <c r="AP102" s="41">
        <f t="shared" si="78"/>
        <v>2.0946837978</v>
      </c>
      <c r="AQ102" s="41">
        <f t="shared" si="79"/>
        <v>1.2433271928</v>
      </c>
      <c r="AR102" s="41">
        <f>AF102*9.42*365/10000</f>
        <v>2.1182953704</v>
      </c>
      <c r="AS102" s="41">
        <f t="shared" si="80"/>
        <v>0.00198751176</v>
      </c>
      <c r="AT102" s="41">
        <f t="shared" si="81"/>
        <v>0</v>
      </c>
      <c r="AU102" s="44">
        <f t="shared" si="82"/>
        <v>2.091152</v>
      </c>
      <c r="AV102" s="34">
        <f t="shared" si="83"/>
        <v>0.0421210648</v>
      </c>
      <c r="AW102" s="41">
        <f t="shared" si="84"/>
        <v>1.6197385</v>
      </c>
      <c r="AX102" s="41">
        <f t="shared" si="85"/>
        <v>0.17114127888</v>
      </c>
    </row>
    <row r="103" customHeight="1" spans="1:50">
      <c r="A103" s="29"/>
      <c r="B103" s="30" t="s">
        <v>58</v>
      </c>
      <c r="C103" s="31">
        <v>98</v>
      </c>
      <c r="D103" s="32" t="s">
        <v>174</v>
      </c>
      <c r="E103" s="33" t="s">
        <v>182</v>
      </c>
      <c r="F103" s="32" t="s">
        <v>61</v>
      </c>
      <c r="G103" s="33">
        <v>311.75</v>
      </c>
      <c r="H103" s="34">
        <f t="shared" si="64"/>
        <v>128.959422614274</v>
      </c>
      <c r="I103" s="34">
        <f t="shared" si="65"/>
        <v>40203.1</v>
      </c>
      <c r="J103" s="34">
        <f t="shared" si="66"/>
        <v>5807.57</v>
      </c>
      <c r="K103" s="34">
        <f t="shared" si="67"/>
        <v>2066.57</v>
      </c>
      <c r="L103" s="36">
        <f t="shared" si="68"/>
        <v>12</v>
      </c>
      <c r="M103" s="36">
        <f t="shared" si="69"/>
        <v>1247</v>
      </c>
      <c r="N103" s="36">
        <f t="shared" si="70"/>
        <v>7.19663191659984</v>
      </c>
      <c r="O103" s="33">
        <v>2243.55</v>
      </c>
      <c r="P103" s="36">
        <f t="shared" si="71"/>
        <v>3741</v>
      </c>
      <c r="Q103" s="37" t="s">
        <v>62</v>
      </c>
      <c r="R103" s="38">
        <f t="shared" si="72"/>
        <v>2066.57</v>
      </c>
      <c r="S103" s="31">
        <v>12</v>
      </c>
      <c r="T103" s="33">
        <f>G103*2</f>
        <v>623.5</v>
      </c>
      <c r="U103" s="36">
        <f t="shared" si="73"/>
        <v>4.62893344025662</v>
      </c>
      <c r="V103" s="33">
        <v>1443.07</v>
      </c>
      <c r="W103" s="33">
        <v>0</v>
      </c>
      <c r="X103" s="33">
        <v>0</v>
      </c>
      <c r="Y103" s="33">
        <f t="shared" si="74"/>
        <v>0</v>
      </c>
      <c r="Z103" s="39">
        <v>0</v>
      </c>
      <c r="AA103" s="33">
        <v>253.07</v>
      </c>
      <c r="AB103" s="39">
        <v>35639.91</v>
      </c>
      <c r="AC103" s="41">
        <f t="shared" si="103"/>
        <v>1.247</v>
      </c>
      <c r="AD103" s="34">
        <f t="shared" si="104"/>
        <v>1.247</v>
      </c>
      <c r="AE103" s="34">
        <f>G103*1/1000*2</f>
        <v>0.6235</v>
      </c>
      <c r="AF103" s="41">
        <f>G103*4*2/1000</f>
        <v>2.494</v>
      </c>
      <c r="AG103" s="33">
        <v>0</v>
      </c>
      <c r="AH103" s="42" t="s">
        <v>63</v>
      </c>
      <c r="AI103" s="30" t="s">
        <v>74</v>
      </c>
      <c r="AJ103" s="39">
        <f t="shared" si="75"/>
        <v>10.45884559376</v>
      </c>
      <c r="AK103" s="33">
        <v>4</v>
      </c>
      <c r="AL103" s="43">
        <f t="shared" si="76"/>
        <v>1.247</v>
      </c>
      <c r="AM103" s="41">
        <f t="shared" si="105"/>
        <v>4.89983747</v>
      </c>
      <c r="AN103" s="41">
        <f t="shared" si="106"/>
        <v>0.935423517</v>
      </c>
      <c r="AO103" s="41">
        <f t="shared" si="77"/>
        <v>0.54527569</v>
      </c>
      <c r="AP103" s="41">
        <f t="shared" si="78"/>
        <v>0.847953765</v>
      </c>
      <c r="AQ103" s="41">
        <f t="shared" si="79"/>
        <v>0.25165707</v>
      </c>
      <c r="AR103" s="41">
        <f>AF103*9.42*365/10000</f>
        <v>0.85751202</v>
      </c>
      <c r="AS103" s="41">
        <f t="shared" si="80"/>
        <v>0</v>
      </c>
      <c r="AT103" s="41">
        <f t="shared" si="81"/>
        <v>0</v>
      </c>
      <c r="AU103" s="44">
        <f t="shared" si="82"/>
        <v>0</v>
      </c>
      <c r="AV103" s="34">
        <f t="shared" si="83"/>
        <v>0.26850322088</v>
      </c>
      <c r="AW103" s="41">
        <f t="shared" si="84"/>
        <v>1.7819955</v>
      </c>
      <c r="AX103" s="41">
        <f t="shared" si="85"/>
        <v>0.07068734088</v>
      </c>
    </row>
    <row r="104" customHeight="1" spans="1:50">
      <c r="A104" s="29"/>
      <c r="B104" s="30" t="s">
        <v>58</v>
      </c>
      <c r="C104" s="31">
        <v>99</v>
      </c>
      <c r="D104" s="32" t="s">
        <v>183</v>
      </c>
      <c r="E104" s="33" t="s">
        <v>60</v>
      </c>
      <c r="F104" s="32" t="s">
        <v>61</v>
      </c>
      <c r="G104" s="33">
        <v>40.53</v>
      </c>
      <c r="H104" s="34">
        <f t="shared" si="64"/>
        <v>84.9067357512953</v>
      </c>
      <c r="I104" s="34">
        <f t="shared" si="65"/>
        <v>3441.27</v>
      </c>
      <c r="J104" s="34">
        <f t="shared" si="66"/>
        <v>243.18</v>
      </c>
      <c r="K104" s="35">
        <f t="shared" si="67"/>
        <v>0</v>
      </c>
      <c r="L104" s="36">
        <f t="shared" si="68"/>
        <v>6</v>
      </c>
      <c r="M104" s="36">
        <f t="shared" si="69"/>
        <v>81.06</v>
      </c>
      <c r="N104" s="36">
        <f t="shared" si="70"/>
        <v>84.9067357512953</v>
      </c>
      <c r="O104" s="33">
        <v>3441.27</v>
      </c>
      <c r="P104" s="36">
        <f t="shared" si="71"/>
        <v>243.18</v>
      </c>
      <c r="Q104" s="37" t="s">
        <v>62</v>
      </c>
      <c r="R104" s="38">
        <f t="shared" si="72"/>
        <v>0</v>
      </c>
      <c r="S104" s="31">
        <f t="shared" si="111"/>
        <v>0</v>
      </c>
      <c r="T104" s="33">
        <v>0</v>
      </c>
      <c r="U104" s="31">
        <f t="shared" si="73"/>
        <v>0</v>
      </c>
      <c r="V104" s="33">
        <v>0</v>
      </c>
      <c r="W104" s="33">
        <v>0</v>
      </c>
      <c r="X104" s="33">
        <v>0</v>
      </c>
      <c r="Y104" s="33">
        <f t="shared" si="74"/>
        <v>0</v>
      </c>
      <c r="Z104" s="39">
        <v>0</v>
      </c>
      <c r="AA104" s="33">
        <v>0</v>
      </c>
      <c r="AB104" s="40">
        <v>0</v>
      </c>
      <c r="AC104" s="41">
        <f t="shared" si="103"/>
        <v>0.08106</v>
      </c>
      <c r="AD104" s="34">
        <f t="shared" si="104"/>
        <v>0.08106</v>
      </c>
      <c r="AE104" s="34">
        <f t="shared" ref="AE104:AE113" si="112">G104*2/1000*2</f>
        <v>0.16212</v>
      </c>
      <c r="AF104" s="31">
        <v>0</v>
      </c>
      <c r="AG104" s="33">
        <v>0</v>
      </c>
      <c r="AH104" s="42" t="s">
        <v>63</v>
      </c>
      <c r="AI104" s="36"/>
      <c r="AJ104" s="39">
        <f t="shared" si="75"/>
        <v>0.1560003753</v>
      </c>
      <c r="AK104" s="33">
        <v>2</v>
      </c>
      <c r="AL104" s="43">
        <f t="shared" si="76"/>
        <v>0.08106</v>
      </c>
      <c r="AM104" s="41">
        <f t="shared" si="105"/>
        <v>0</v>
      </c>
      <c r="AN104" s="41">
        <f t="shared" si="106"/>
        <v>0</v>
      </c>
      <c r="AO104" s="41">
        <f t="shared" si="77"/>
        <v>0.0354451062</v>
      </c>
      <c r="AP104" s="41">
        <f t="shared" si="78"/>
        <v>0.0551203947</v>
      </c>
      <c r="AQ104" s="41">
        <f t="shared" si="79"/>
        <v>0.0654348744</v>
      </c>
      <c r="AR104" s="41">
        <v>0</v>
      </c>
      <c r="AS104" s="41">
        <f t="shared" si="80"/>
        <v>0</v>
      </c>
      <c r="AT104" s="41">
        <f t="shared" si="81"/>
        <v>0</v>
      </c>
      <c r="AU104" s="44">
        <f t="shared" si="82"/>
        <v>0</v>
      </c>
      <c r="AV104" s="34">
        <f t="shared" si="83"/>
        <v>0</v>
      </c>
      <c r="AW104" s="41">
        <f t="shared" si="84"/>
        <v>0</v>
      </c>
      <c r="AX104" s="41">
        <f t="shared" si="85"/>
        <v>0</v>
      </c>
    </row>
    <row r="105" customHeight="1" spans="1:50">
      <c r="A105" s="29"/>
      <c r="B105" s="30" t="s">
        <v>58</v>
      </c>
      <c r="C105" s="31">
        <v>100</v>
      </c>
      <c r="D105" s="32" t="s">
        <v>184</v>
      </c>
      <c r="E105" s="33" t="s">
        <v>60</v>
      </c>
      <c r="F105" s="32" t="s">
        <v>61</v>
      </c>
      <c r="G105" s="33">
        <v>34.62</v>
      </c>
      <c r="H105" s="34">
        <f t="shared" si="64"/>
        <v>62.9627383015598</v>
      </c>
      <c r="I105" s="34">
        <f t="shared" si="65"/>
        <v>2179.77</v>
      </c>
      <c r="J105" s="34">
        <f t="shared" si="66"/>
        <v>207.72</v>
      </c>
      <c r="K105" s="35">
        <f t="shared" si="67"/>
        <v>0</v>
      </c>
      <c r="L105" s="36">
        <f t="shared" si="68"/>
        <v>6</v>
      </c>
      <c r="M105" s="36">
        <f t="shared" si="69"/>
        <v>69.24</v>
      </c>
      <c r="N105" s="36">
        <f t="shared" si="70"/>
        <v>62.9627383015598</v>
      </c>
      <c r="O105" s="33">
        <v>2179.77</v>
      </c>
      <c r="P105" s="36">
        <f t="shared" si="71"/>
        <v>207.72</v>
      </c>
      <c r="Q105" s="37" t="s">
        <v>62</v>
      </c>
      <c r="R105" s="38">
        <f t="shared" si="72"/>
        <v>0</v>
      </c>
      <c r="S105" s="31">
        <f t="shared" si="111"/>
        <v>0</v>
      </c>
      <c r="T105" s="33">
        <v>0</v>
      </c>
      <c r="U105" s="31">
        <f t="shared" si="73"/>
        <v>0</v>
      </c>
      <c r="V105" s="33">
        <v>0</v>
      </c>
      <c r="W105" s="33">
        <v>0</v>
      </c>
      <c r="X105" s="33">
        <v>0</v>
      </c>
      <c r="Y105" s="33">
        <f t="shared" si="74"/>
        <v>0</v>
      </c>
      <c r="Z105" s="39">
        <v>0</v>
      </c>
      <c r="AA105" s="33">
        <v>0</v>
      </c>
      <c r="AB105" s="40">
        <v>0</v>
      </c>
      <c r="AC105" s="41">
        <f t="shared" si="103"/>
        <v>0.06924</v>
      </c>
      <c r="AD105" s="34">
        <f t="shared" si="104"/>
        <v>0.06924</v>
      </c>
      <c r="AE105" s="34">
        <f t="shared" si="112"/>
        <v>0.13848</v>
      </c>
      <c r="AF105" s="31">
        <v>0</v>
      </c>
      <c r="AG105" s="33">
        <v>0</v>
      </c>
      <c r="AH105" s="42" t="s">
        <v>63</v>
      </c>
      <c r="AI105" s="36"/>
      <c r="AJ105" s="39">
        <f t="shared" si="75"/>
        <v>0.1332527262</v>
      </c>
      <c r="AK105" s="33">
        <v>2</v>
      </c>
      <c r="AL105" s="43">
        <f t="shared" si="76"/>
        <v>0.06924</v>
      </c>
      <c r="AM105" s="41">
        <f t="shared" si="105"/>
        <v>0</v>
      </c>
      <c r="AN105" s="41">
        <f t="shared" si="106"/>
        <v>0</v>
      </c>
      <c r="AO105" s="41">
        <f t="shared" si="77"/>
        <v>0.0302765748</v>
      </c>
      <c r="AP105" s="41">
        <f t="shared" si="78"/>
        <v>0.0470828538</v>
      </c>
      <c r="AQ105" s="41">
        <f t="shared" si="79"/>
        <v>0.0558932976</v>
      </c>
      <c r="AR105" s="41">
        <v>0</v>
      </c>
      <c r="AS105" s="41">
        <f t="shared" si="80"/>
        <v>0</v>
      </c>
      <c r="AT105" s="41">
        <f t="shared" si="81"/>
        <v>0</v>
      </c>
      <c r="AU105" s="44">
        <f t="shared" si="82"/>
        <v>0</v>
      </c>
      <c r="AV105" s="34">
        <f t="shared" si="83"/>
        <v>0</v>
      </c>
      <c r="AW105" s="41">
        <f t="shared" si="84"/>
        <v>0</v>
      </c>
      <c r="AX105" s="41">
        <f t="shared" si="85"/>
        <v>0</v>
      </c>
    </row>
    <row r="106" customHeight="1" spans="1:50">
      <c r="A106" s="29"/>
      <c r="B106" s="30" t="s">
        <v>58</v>
      </c>
      <c r="C106" s="31">
        <v>101</v>
      </c>
      <c r="D106" s="32" t="s">
        <v>185</v>
      </c>
      <c r="E106" s="33" t="s">
        <v>60</v>
      </c>
      <c r="F106" s="32" t="s">
        <v>61</v>
      </c>
      <c r="G106" s="33">
        <v>54.71</v>
      </c>
      <c r="H106" s="34">
        <f t="shared" si="64"/>
        <v>73.9387680497167</v>
      </c>
      <c r="I106" s="34">
        <f t="shared" si="65"/>
        <v>4045.19</v>
      </c>
      <c r="J106" s="34">
        <f t="shared" si="66"/>
        <v>328.26</v>
      </c>
      <c r="K106" s="35">
        <f t="shared" si="67"/>
        <v>0</v>
      </c>
      <c r="L106" s="36">
        <f t="shared" si="68"/>
        <v>6</v>
      </c>
      <c r="M106" s="36">
        <f t="shared" si="69"/>
        <v>109.42</v>
      </c>
      <c r="N106" s="36">
        <f t="shared" si="70"/>
        <v>73.9387680497167</v>
      </c>
      <c r="O106" s="33">
        <v>4045.19</v>
      </c>
      <c r="P106" s="36">
        <f t="shared" si="71"/>
        <v>328.26</v>
      </c>
      <c r="Q106" s="37" t="s">
        <v>62</v>
      </c>
      <c r="R106" s="38">
        <f t="shared" si="72"/>
        <v>0</v>
      </c>
      <c r="S106" s="31">
        <f t="shared" si="111"/>
        <v>0</v>
      </c>
      <c r="T106" s="33">
        <v>0</v>
      </c>
      <c r="U106" s="31">
        <f t="shared" si="73"/>
        <v>0</v>
      </c>
      <c r="V106" s="33">
        <v>0</v>
      </c>
      <c r="W106" s="33">
        <v>0</v>
      </c>
      <c r="X106" s="33">
        <v>0</v>
      </c>
      <c r="Y106" s="33">
        <f t="shared" si="74"/>
        <v>0</v>
      </c>
      <c r="Z106" s="39">
        <v>0</v>
      </c>
      <c r="AA106" s="33">
        <v>0</v>
      </c>
      <c r="AB106" s="40">
        <v>0</v>
      </c>
      <c r="AC106" s="41">
        <f t="shared" si="103"/>
        <v>0.10942</v>
      </c>
      <c r="AD106" s="34">
        <f t="shared" si="104"/>
        <v>0.10942</v>
      </c>
      <c r="AE106" s="34">
        <f t="shared" si="112"/>
        <v>0.21884</v>
      </c>
      <c r="AF106" s="31">
        <v>0</v>
      </c>
      <c r="AG106" s="33">
        <v>0</v>
      </c>
      <c r="AH106" s="42" t="s">
        <v>63</v>
      </c>
      <c r="AI106" s="36"/>
      <c r="AJ106" s="39">
        <f t="shared" si="75"/>
        <v>0.2105793371</v>
      </c>
      <c r="AK106" s="33">
        <v>2</v>
      </c>
      <c r="AL106" s="43">
        <f t="shared" si="76"/>
        <v>0.10942</v>
      </c>
      <c r="AM106" s="41">
        <f t="shared" si="105"/>
        <v>0</v>
      </c>
      <c r="AN106" s="41">
        <f t="shared" si="106"/>
        <v>0</v>
      </c>
      <c r="AO106" s="41">
        <f t="shared" si="77"/>
        <v>0.0478460834</v>
      </c>
      <c r="AP106" s="41">
        <f t="shared" si="78"/>
        <v>0.0744050529</v>
      </c>
      <c r="AQ106" s="41">
        <f t="shared" si="79"/>
        <v>0.0883282008</v>
      </c>
      <c r="AR106" s="41">
        <v>0</v>
      </c>
      <c r="AS106" s="41">
        <f t="shared" si="80"/>
        <v>0</v>
      </c>
      <c r="AT106" s="41">
        <f t="shared" si="81"/>
        <v>0</v>
      </c>
      <c r="AU106" s="44">
        <f t="shared" si="82"/>
        <v>0</v>
      </c>
      <c r="AV106" s="34">
        <f t="shared" si="83"/>
        <v>0</v>
      </c>
      <c r="AW106" s="41">
        <f t="shared" si="84"/>
        <v>0</v>
      </c>
      <c r="AX106" s="41">
        <f t="shared" si="85"/>
        <v>0</v>
      </c>
    </row>
    <row r="107" customHeight="1" spans="1:50">
      <c r="A107" s="29"/>
      <c r="B107" s="30" t="s">
        <v>58</v>
      </c>
      <c r="C107" s="31">
        <v>102</v>
      </c>
      <c r="D107" s="32" t="s">
        <v>186</v>
      </c>
      <c r="E107" s="33" t="s">
        <v>60</v>
      </c>
      <c r="F107" s="32" t="s">
        <v>61</v>
      </c>
      <c r="G107" s="33">
        <v>32.03</v>
      </c>
      <c r="H107" s="34">
        <f t="shared" si="64"/>
        <v>62.0565095223228</v>
      </c>
      <c r="I107" s="34">
        <f t="shared" si="65"/>
        <v>1987.67</v>
      </c>
      <c r="J107" s="34">
        <f t="shared" si="66"/>
        <v>192.18</v>
      </c>
      <c r="K107" s="35">
        <f t="shared" si="67"/>
        <v>0</v>
      </c>
      <c r="L107" s="36">
        <f t="shared" si="68"/>
        <v>6</v>
      </c>
      <c r="M107" s="36">
        <f t="shared" si="69"/>
        <v>64.06</v>
      </c>
      <c r="N107" s="36">
        <f t="shared" si="70"/>
        <v>62.0565095223228</v>
      </c>
      <c r="O107" s="33">
        <v>1987.67</v>
      </c>
      <c r="P107" s="36">
        <f t="shared" si="71"/>
        <v>192.18</v>
      </c>
      <c r="Q107" s="37" t="s">
        <v>62</v>
      </c>
      <c r="R107" s="38">
        <f t="shared" si="72"/>
        <v>0</v>
      </c>
      <c r="S107" s="31">
        <f t="shared" si="111"/>
        <v>0</v>
      </c>
      <c r="T107" s="33">
        <v>0</v>
      </c>
      <c r="U107" s="31">
        <f t="shared" si="73"/>
        <v>0</v>
      </c>
      <c r="V107" s="33">
        <v>0</v>
      </c>
      <c r="W107" s="33">
        <v>0</v>
      </c>
      <c r="X107" s="33">
        <v>0</v>
      </c>
      <c r="Y107" s="33">
        <f t="shared" si="74"/>
        <v>0</v>
      </c>
      <c r="Z107" s="39">
        <v>0</v>
      </c>
      <c r="AA107" s="33">
        <v>0</v>
      </c>
      <c r="AB107" s="40">
        <v>0</v>
      </c>
      <c r="AC107" s="41">
        <f t="shared" si="103"/>
        <v>0.06406</v>
      </c>
      <c r="AD107" s="34">
        <f t="shared" si="104"/>
        <v>0.06406</v>
      </c>
      <c r="AE107" s="34">
        <f t="shared" si="112"/>
        <v>0.12812</v>
      </c>
      <c r="AF107" s="31">
        <v>0</v>
      </c>
      <c r="AG107" s="33">
        <v>0</v>
      </c>
      <c r="AH107" s="42" t="s">
        <v>63</v>
      </c>
      <c r="AI107" s="36"/>
      <c r="AJ107" s="39">
        <f t="shared" si="75"/>
        <v>0.1232837903</v>
      </c>
      <c r="AK107" s="33">
        <v>2</v>
      </c>
      <c r="AL107" s="43">
        <f t="shared" si="76"/>
        <v>0.06406</v>
      </c>
      <c r="AM107" s="41">
        <f t="shared" si="105"/>
        <v>0</v>
      </c>
      <c r="AN107" s="41">
        <f t="shared" si="106"/>
        <v>0</v>
      </c>
      <c r="AO107" s="41">
        <f t="shared" si="77"/>
        <v>0.0280115162</v>
      </c>
      <c r="AP107" s="41">
        <f t="shared" si="78"/>
        <v>0.0435604797</v>
      </c>
      <c r="AQ107" s="41">
        <f t="shared" si="79"/>
        <v>0.0517117944</v>
      </c>
      <c r="AR107" s="41">
        <v>0</v>
      </c>
      <c r="AS107" s="41">
        <f t="shared" si="80"/>
        <v>0</v>
      </c>
      <c r="AT107" s="41">
        <f t="shared" si="81"/>
        <v>0</v>
      </c>
      <c r="AU107" s="44">
        <f t="shared" si="82"/>
        <v>0</v>
      </c>
      <c r="AV107" s="34">
        <f t="shared" si="83"/>
        <v>0</v>
      </c>
      <c r="AW107" s="41">
        <f t="shared" si="84"/>
        <v>0</v>
      </c>
      <c r="AX107" s="41">
        <f t="shared" si="85"/>
        <v>0</v>
      </c>
    </row>
    <row r="108" customHeight="1" spans="1:50">
      <c r="A108" s="29"/>
      <c r="B108" s="30" t="s">
        <v>58</v>
      </c>
      <c r="C108" s="31">
        <v>103</v>
      </c>
      <c r="D108" s="32" t="s">
        <v>187</v>
      </c>
      <c r="E108" s="32" t="s">
        <v>188</v>
      </c>
      <c r="F108" s="32" t="s">
        <v>61</v>
      </c>
      <c r="G108" s="33">
        <v>225.63</v>
      </c>
      <c r="H108" s="34">
        <f t="shared" si="64"/>
        <v>77.1566724283118</v>
      </c>
      <c r="I108" s="34">
        <f t="shared" si="65"/>
        <v>17408.86</v>
      </c>
      <c r="J108" s="34">
        <f t="shared" si="66"/>
        <v>2265.24</v>
      </c>
      <c r="K108" s="34">
        <f t="shared" si="67"/>
        <v>850.36</v>
      </c>
      <c r="L108" s="36">
        <f t="shared" si="68"/>
        <v>6</v>
      </c>
      <c r="M108" s="36">
        <f t="shared" si="69"/>
        <v>451.26</v>
      </c>
      <c r="N108" s="36">
        <f t="shared" si="70"/>
        <v>17.7075300270354</v>
      </c>
      <c r="O108" s="33">
        <v>3995.35</v>
      </c>
      <c r="P108" s="36">
        <f t="shared" si="71"/>
        <v>1353.78</v>
      </c>
      <c r="Q108" s="37" t="s">
        <v>62</v>
      </c>
      <c r="R108" s="38">
        <f t="shared" si="72"/>
        <v>850.36</v>
      </c>
      <c r="S108" s="31">
        <f t="shared" si="111"/>
        <v>0</v>
      </c>
      <c r="T108" s="33">
        <v>0</v>
      </c>
      <c r="U108" s="36">
        <f t="shared" si="73"/>
        <v>3.76882506758853</v>
      </c>
      <c r="V108" s="33">
        <v>850.36</v>
      </c>
      <c r="W108" s="33">
        <v>61.1</v>
      </c>
      <c r="X108" s="33">
        <v>0</v>
      </c>
      <c r="Y108" s="33">
        <f t="shared" si="74"/>
        <v>0</v>
      </c>
      <c r="Z108" s="39">
        <v>0</v>
      </c>
      <c r="AA108" s="33">
        <v>0</v>
      </c>
      <c r="AB108" s="39">
        <v>12502.05</v>
      </c>
      <c r="AC108" s="41">
        <f t="shared" si="103"/>
        <v>0.45126</v>
      </c>
      <c r="AD108" s="34">
        <f t="shared" si="104"/>
        <v>0.45126</v>
      </c>
      <c r="AE108" s="34">
        <f t="shared" si="112"/>
        <v>0.90252</v>
      </c>
      <c r="AF108" s="31">
        <v>0</v>
      </c>
      <c r="AG108" s="33">
        <v>3</v>
      </c>
      <c r="AH108" s="42" t="s">
        <v>63</v>
      </c>
      <c r="AI108" s="46"/>
      <c r="AJ108" s="39">
        <f t="shared" si="75"/>
        <v>4.33178899566727</v>
      </c>
      <c r="AK108" s="33">
        <v>2</v>
      </c>
      <c r="AL108" s="43">
        <f t="shared" si="76"/>
        <v>0.45126</v>
      </c>
      <c r="AM108" s="41">
        <f t="shared" si="105"/>
        <v>2.01620356</v>
      </c>
      <c r="AN108" s="41">
        <f t="shared" si="106"/>
        <v>0.384911588727273</v>
      </c>
      <c r="AO108" s="41">
        <f t="shared" si="77"/>
        <v>0.1973224602</v>
      </c>
      <c r="AP108" s="41">
        <f t="shared" si="78"/>
        <v>0.3068545437</v>
      </c>
      <c r="AQ108" s="41">
        <f t="shared" si="79"/>
        <v>0.3642751224</v>
      </c>
      <c r="AR108" s="41">
        <v>0</v>
      </c>
      <c r="AS108" s="41">
        <f t="shared" si="80"/>
        <v>0.0033741864</v>
      </c>
      <c r="AT108" s="41">
        <f t="shared" si="81"/>
        <v>0</v>
      </c>
      <c r="AU108" s="44">
        <f t="shared" si="82"/>
        <v>0.392091</v>
      </c>
      <c r="AV108" s="34">
        <f t="shared" si="83"/>
        <v>0</v>
      </c>
      <c r="AW108" s="41">
        <f t="shared" si="84"/>
        <v>0.6251025</v>
      </c>
      <c r="AX108" s="41">
        <f t="shared" si="85"/>
        <v>0.04165403424</v>
      </c>
    </row>
    <row r="109" customHeight="1" spans="1:50">
      <c r="A109" s="29"/>
      <c r="B109" s="30" t="s">
        <v>58</v>
      </c>
      <c r="C109" s="31">
        <v>104</v>
      </c>
      <c r="D109" s="32" t="s">
        <v>189</v>
      </c>
      <c r="E109" s="32" t="s">
        <v>188</v>
      </c>
      <c r="F109" s="32" t="s">
        <v>61</v>
      </c>
      <c r="G109" s="33">
        <v>217.31</v>
      </c>
      <c r="H109" s="34">
        <f t="shared" si="64"/>
        <v>80.6141917076987</v>
      </c>
      <c r="I109" s="34">
        <f t="shared" si="65"/>
        <v>17518.27</v>
      </c>
      <c r="J109" s="34">
        <f t="shared" si="66"/>
        <v>3949.47</v>
      </c>
      <c r="K109" s="34">
        <f t="shared" si="67"/>
        <v>1437.2</v>
      </c>
      <c r="L109" s="36">
        <f t="shared" si="68"/>
        <v>12</v>
      </c>
      <c r="M109" s="36">
        <f t="shared" si="69"/>
        <v>869.24</v>
      </c>
      <c r="N109" s="36">
        <f t="shared" si="70"/>
        <v>16.089043302195</v>
      </c>
      <c r="O109" s="33">
        <v>3496.31</v>
      </c>
      <c r="P109" s="36">
        <f t="shared" si="71"/>
        <v>2607.72</v>
      </c>
      <c r="Q109" s="37" t="s">
        <v>62</v>
      </c>
      <c r="R109" s="38">
        <f t="shared" si="72"/>
        <v>1437.2</v>
      </c>
      <c r="S109" s="36">
        <f t="shared" si="111"/>
        <v>1.47945331554001</v>
      </c>
      <c r="T109" s="33">
        <v>321.5</v>
      </c>
      <c r="U109" s="36">
        <f t="shared" si="73"/>
        <v>4.23367539459758</v>
      </c>
      <c r="V109" s="33">
        <v>920.02</v>
      </c>
      <c r="W109" s="33">
        <v>100.23</v>
      </c>
      <c r="X109" s="33">
        <v>97.84</v>
      </c>
      <c r="Y109" s="44">
        <f t="shared" si="74"/>
        <v>195.68</v>
      </c>
      <c r="Z109" s="39">
        <v>0</v>
      </c>
      <c r="AA109" s="33">
        <v>168.49</v>
      </c>
      <c r="AB109" s="39">
        <v>12511.72</v>
      </c>
      <c r="AC109" s="41">
        <f t="shared" si="103"/>
        <v>0.86924</v>
      </c>
      <c r="AD109" s="34">
        <f t="shared" si="104"/>
        <v>0.86924</v>
      </c>
      <c r="AE109" s="34">
        <f t="shared" si="112"/>
        <v>0.86924</v>
      </c>
      <c r="AF109" s="31">
        <v>0</v>
      </c>
      <c r="AG109" s="33">
        <v>0</v>
      </c>
      <c r="AH109" s="42" t="s">
        <v>63</v>
      </c>
      <c r="AI109" s="46"/>
      <c r="AJ109" s="39">
        <f t="shared" si="75"/>
        <v>6.53782684003273</v>
      </c>
      <c r="AK109" s="33">
        <v>4</v>
      </c>
      <c r="AL109" s="43">
        <f t="shared" si="76"/>
        <v>0.86924</v>
      </c>
      <c r="AM109" s="41">
        <f t="shared" si="105"/>
        <v>3.4076012</v>
      </c>
      <c r="AN109" s="41">
        <f t="shared" si="106"/>
        <v>0.650542047272727</v>
      </c>
      <c r="AO109" s="41">
        <f t="shared" si="77"/>
        <v>0.3800925748</v>
      </c>
      <c r="AP109" s="41">
        <f t="shared" si="78"/>
        <v>0.5910788538</v>
      </c>
      <c r="AQ109" s="41">
        <f t="shared" si="79"/>
        <v>0.3508426488</v>
      </c>
      <c r="AR109" s="41">
        <v>0</v>
      </c>
      <c r="AS109" s="41">
        <f t="shared" si="80"/>
        <v>0.00553510152</v>
      </c>
      <c r="AT109" s="41">
        <f t="shared" si="81"/>
        <v>0.30271696</v>
      </c>
      <c r="AU109" s="44">
        <f t="shared" si="82"/>
        <v>0</v>
      </c>
      <c r="AV109" s="34">
        <f t="shared" si="83"/>
        <v>0.17876519416</v>
      </c>
      <c r="AW109" s="41">
        <f t="shared" si="84"/>
        <v>0.625586</v>
      </c>
      <c r="AX109" s="41">
        <f t="shared" si="85"/>
        <v>0.04506625968</v>
      </c>
    </row>
    <row r="110" customHeight="1" spans="1:50">
      <c r="A110" s="29"/>
      <c r="B110" s="30" t="s">
        <v>58</v>
      </c>
      <c r="C110" s="31">
        <v>105</v>
      </c>
      <c r="D110" s="32" t="s">
        <v>190</v>
      </c>
      <c r="E110" s="32" t="s">
        <v>70</v>
      </c>
      <c r="F110" s="32" t="s">
        <v>61</v>
      </c>
      <c r="G110" s="33">
        <v>654.07</v>
      </c>
      <c r="H110" s="34">
        <f t="shared" si="64"/>
        <v>33.4167290962741</v>
      </c>
      <c r="I110" s="34">
        <f t="shared" si="65"/>
        <v>21856.88</v>
      </c>
      <c r="J110" s="34">
        <f t="shared" si="66"/>
        <v>6069.85</v>
      </c>
      <c r="K110" s="34">
        <f t="shared" si="67"/>
        <v>2145.43</v>
      </c>
      <c r="L110" s="36">
        <f t="shared" si="68"/>
        <v>6</v>
      </c>
      <c r="M110" s="36">
        <f t="shared" si="69"/>
        <v>1308.14</v>
      </c>
      <c r="N110" s="36">
        <f t="shared" si="70"/>
        <v>24.0163591052945</v>
      </c>
      <c r="O110" s="33">
        <v>15708.38</v>
      </c>
      <c r="P110" s="36">
        <f t="shared" si="71"/>
        <v>3924.42</v>
      </c>
      <c r="Q110" s="37" t="s">
        <v>62</v>
      </c>
      <c r="R110" s="38">
        <f t="shared" si="72"/>
        <v>2145.43</v>
      </c>
      <c r="S110" s="31">
        <f t="shared" si="111"/>
        <v>0</v>
      </c>
      <c r="T110" s="33">
        <v>0</v>
      </c>
      <c r="U110" s="36">
        <f t="shared" si="73"/>
        <v>3.28012292262296</v>
      </c>
      <c r="V110" s="33">
        <v>2145.43</v>
      </c>
      <c r="W110" s="33">
        <v>0</v>
      </c>
      <c r="X110" s="33">
        <v>0</v>
      </c>
      <c r="Y110" s="33">
        <f t="shared" si="74"/>
        <v>0</v>
      </c>
      <c r="Z110" s="39">
        <v>0</v>
      </c>
      <c r="AA110" s="33">
        <v>0</v>
      </c>
      <c r="AB110" s="39">
        <v>4003.07</v>
      </c>
      <c r="AC110" s="41">
        <f t="shared" si="103"/>
        <v>1.30814</v>
      </c>
      <c r="AD110" s="34">
        <f t="shared" si="104"/>
        <v>1.30814</v>
      </c>
      <c r="AE110" s="34">
        <f t="shared" si="112"/>
        <v>2.61628</v>
      </c>
      <c r="AF110" s="31">
        <v>0</v>
      </c>
      <c r="AG110" s="33">
        <v>6</v>
      </c>
      <c r="AH110" s="42" t="s">
        <v>63</v>
      </c>
      <c r="AI110" s="46"/>
      <c r="AJ110" s="39">
        <f t="shared" si="75"/>
        <v>9.66488288136545</v>
      </c>
      <c r="AK110" s="33">
        <v>2</v>
      </c>
      <c r="AL110" s="43">
        <f t="shared" si="76"/>
        <v>1.30814</v>
      </c>
      <c r="AM110" s="41">
        <f t="shared" si="105"/>
        <v>5.08681453</v>
      </c>
      <c r="AN110" s="41">
        <f t="shared" si="106"/>
        <v>0.971119137545455</v>
      </c>
      <c r="AO110" s="41">
        <f t="shared" si="77"/>
        <v>0.5720103778</v>
      </c>
      <c r="AP110" s="41">
        <f t="shared" si="78"/>
        <v>0.8895286593</v>
      </c>
      <c r="AQ110" s="41">
        <f t="shared" si="79"/>
        <v>1.0559829336</v>
      </c>
      <c r="AR110" s="41">
        <v>0</v>
      </c>
      <c r="AS110" s="41">
        <f t="shared" si="80"/>
        <v>0</v>
      </c>
      <c r="AT110" s="41">
        <f t="shared" si="81"/>
        <v>0</v>
      </c>
      <c r="AU110" s="44">
        <f t="shared" si="82"/>
        <v>0.784182</v>
      </c>
      <c r="AV110" s="34">
        <f t="shared" si="83"/>
        <v>0</v>
      </c>
      <c r="AW110" s="41">
        <f t="shared" si="84"/>
        <v>0.2001535</v>
      </c>
      <c r="AX110" s="41">
        <f t="shared" si="85"/>
        <v>0.10509174312</v>
      </c>
    </row>
    <row r="111" customHeight="1" spans="1:50">
      <c r="A111" s="29"/>
      <c r="B111" s="30" t="s">
        <v>58</v>
      </c>
      <c r="C111" s="31">
        <v>106</v>
      </c>
      <c r="D111" s="32" t="s">
        <v>190</v>
      </c>
      <c r="E111" s="32" t="s">
        <v>191</v>
      </c>
      <c r="F111" s="32" t="s">
        <v>61</v>
      </c>
      <c r="G111" s="33">
        <v>923.04</v>
      </c>
      <c r="H111" s="34">
        <f t="shared" si="64"/>
        <v>42.4596658866355</v>
      </c>
      <c r="I111" s="34">
        <f t="shared" si="65"/>
        <v>39191.97</v>
      </c>
      <c r="J111" s="34">
        <f t="shared" si="66"/>
        <v>22422.7</v>
      </c>
      <c r="K111" s="34">
        <f t="shared" si="67"/>
        <v>11275.11</v>
      </c>
      <c r="L111" s="36">
        <f t="shared" si="68"/>
        <v>12</v>
      </c>
      <c r="M111" s="36">
        <f t="shared" si="69"/>
        <v>3692.16</v>
      </c>
      <c r="N111" s="36">
        <f t="shared" si="70"/>
        <v>15.7970510487086</v>
      </c>
      <c r="O111" s="33">
        <v>14581.31</v>
      </c>
      <c r="P111" s="36">
        <f t="shared" si="71"/>
        <v>11076.48</v>
      </c>
      <c r="Q111" s="37" t="s">
        <v>62</v>
      </c>
      <c r="R111" s="38">
        <f t="shared" si="72"/>
        <v>11275.11</v>
      </c>
      <c r="S111" s="36">
        <f t="shared" si="111"/>
        <v>5.65092520367481</v>
      </c>
      <c r="T111" s="33">
        <v>5216.03</v>
      </c>
      <c r="U111" s="36">
        <f t="shared" si="73"/>
        <v>6.56426590396949</v>
      </c>
      <c r="V111" s="33">
        <v>6059.08</v>
      </c>
      <c r="W111" s="33">
        <v>71.11</v>
      </c>
      <c r="X111" s="33">
        <v>0</v>
      </c>
      <c r="Y111" s="33">
        <f t="shared" si="74"/>
        <v>0</v>
      </c>
      <c r="Z111" s="39">
        <v>0</v>
      </c>
      <c r="AA111" s="33">
        <v>0</v>
      </c>
      <c r="AB111" s="39">
        <v>13264.44</v>
      </c>
      <c r="AC111" s="41">
        <f t="shared" si="103"/>
        <v>3.69216</v>
      </c>
      <c r="AD111" s="34">
        <f t="shared" si="104"/>
        <v>3.69216</v>
      </c>
      <c r="AE111" s="34">
        <f t="shared" si="112"/>
        <v>3.69216</v>
      </c>
      <c r="AF111" s="31">
        <v>0</v>
      </c>
      <c r="AG111" s="33">
        <v>2</v>
      </c>
      <c r="AH111" s="42" t="s">
        <v>63</v>
      </c>
      <c r="AI111" s="46"/>
      <c r="AJ111" s="39">
        <f t="shared" si="75"/>
        <v>38.67760481596</v>
      </c>
      <c r="AK111" s="33">
        <v>4</v>
      </c>
      <c r="AL111" s="43">
        <f t="shared" si="76"/>
        <v>3.69216</v>
      </c>
      <c r="AM111" s="41">
        <f t="shared" si="105"/>
        <v>26.73328581</v>
      </c>
      <c r="AN111" s="41">
        <f t="shared" si="106"/>
        <v>5.103627291</v>
      </c>
      <c r="AO111" s="41">
        <f t="shared" si="77"/>
        <v>1.6144708032</v>
      </c>
      <c r="AP111" s="41">
        <f t="shared" si="78"/>
        <v>2.5106503392</v>
      </c>
      <c r="AQ111" s="41">
        <f t="shared" si="79"/>
        <v>1.4902296192</v>
      </c>
      <c r="AR111" s="41">
        <v>0</v>
      </c>
      <c r="AS111" s="41">
        <f t="shared" si="80"/>
        <v>0.00392697864</v>
      </c>
      <c r="AT111" s="41">
        <f t="shared" si="81"/>
        <v>0</v>
      </c>
      <c r="AU111" s="44">
        <f t="shared" si="82"/>
        <v>0.261394</v>
      </c>
      <c r="AV111" s="34">
        <f t="shared" si="83"/>
        <v>0</v>
      </c>
      <c r="AW111" s="41">
        <f t="shared" si="84"/>
        <v>0.663222</v>
      </c>
      <c r="AX111" s="41">
        <f t="shared" si="85"/>
        <v>0.29679797472</v>
      </c>
    </row>
    <row r="112" customHeight="1" spans="1:50">
      <c r="A112" s="29"/>
      <c r="B112" s="30" t="s">
        <v>58</v>
      </c>
      <c r="C112" s="31">
        <v>107</v>
      </c>
      <c r="D112" s="32" t="s">
        <v>192</v>
      </c>
      <c r="E112" s="33" t="s">
        <v>60</v>
      </c>
      <c r="F112" s="32" t="s">
        <v>61</v>
      </c>
      <c r="G112" s="33">
        <v>53.73</v>
      </c>
      <c r="H112" s="34">
        <f t="shared" si="64"/>
        <v>36.3324027545133</v>
      </c>
      <c r="I112" s="34">
        <f t="shared" si="65"/>
        <v>1952.14</v>
      </c>
      <c r="J112" s="34">
        <f t="shared" si="66"/>
        <v>322.38</v>
      </c>
      <c r="K112" s="35">
        <f t="shared" si="67"/>
        <v>0</v>
      </c>
      <c r="L112" s="36">
        <f t="shared" si="68"/>
        <v>6</v>
      </c>
      <c r="M112" s="36">
        <f t="shared" si="69"/>
        <v>107.46</v>
      </c>
      <c r="N112" s="36">
        <f t="shared" si="70"/>
        <v>36.3324027545133</v>
      </c>
      <c r="O112" s="33">
        <v>1952.14</v>
      </c>
      <c r="P112" s="36">
        <f t="shared" si="71"/>
        <v>322.38</v>
      </c>
      <c r="Q112" s="37" t="s">
        <v>62</v>
      </c>
      <c r="R112" s="38">
        <f t="shared" si="72"/>
        <v>0</v>
      </c>
      <c r="S112" s="31">
        <f t="shared" si="111"/>
        <v>0</v>
      </c>
      <c r="T112" s="33">
        <v>0</v>
      </c>
      <c r="U112" s="31">
        <f t="shared" si="73"/>
        <v>0</v>
      </c>
      <c r="V112" s="33">
        <v>0</v>
      </c>
      <c r="W112" s="33">
        <v>0</v>
      </c>
      <c r="X112" s="33">
        <v>0</v>
      </c>
      <c r="Y112" s="33">
        <f t="shared" si="74"/>
        <v>0</v>
      </c>
      <c r="Z112" s="39">
        <v>0</v>
      </c>
      <c r="AA112" s="33">
        <v>0</v>
      </c>
      <c r="AB112" s="40">
        <v>0</v>
      </c>
      <c r="AC112" s="41">
        <f t="shared" si="103"/>
        <v>0.10746</v>
      </c>
      <c r="AD112" s="34">
        <f t="shared" si="104"/>
        <v>0.10746</v>
      </c>
      <c r="AE112" s="34">
        <f t="shared" si="112"/>
        <v>0.21492</v>
      </c>
      <c r="AF112" s="31">
        <v>0</v>
      </c>
      <c r="AG112" s="33">
        <v>0</v>
      </c>
      <c r="AH112" s="42" t="s">
        <v>63</v>
      </c>
      <c r="AI112" s="36"/>
      <c r="AJ112" s="39">
        <f t="shared" si="75"/>
        <v>0.2068073073</v>
      </c>
      <c r="AK112" s="33">
        <v>2</v>
      </c>
      <c r="AL112" s="43">
        <f t="shared" si="76"/>
        <v>0.10746</v>
      </c>
      <c r="AM112" s="41">
        <f t="shared" si="105"/>
        <v>0</v>
      </c>
      <c r="AN112" s="41">
        <f t="shared" si="106"/>
        <v>0</v>
      </c>
      <c r="AO112" s="41">
        <f t="shared" si="77"/>
        <v>0.0469890342</v>
      </c>
      <c r="AP112" s="41">
        <f t="shared" si="78"/>
        <v>0.0730722627</v>
      </c>
      <c r="AQ112" s="41">
        <f t="shared" si="79"/>
        <v>0.0867460104</v>
      </c>
      <c r="AR112" s="41">
        <v>0</v>
      </c>
      <c r="AS112" s="41">
        <f t="shared" si="80"/>
        <v>0</v>
      </c>
      <c r="AT112" s="41">
        <f t="shared" si="81"/>
        <v>0</v>
      </c>
      <c r="AU112" s="44">
        <f t="shared" si="82"/>
        <v>0</v>
      </c>
      <c r="AV112" s="34">
        <f t="shared" si="83"/>
        <v>0</v>
      </c>
      <c r="AW112" s="41">
        <f t="shared" si="84"/>
        <v>0</v>
      </c>
      <c r="AX112" s="41">
        <f t="shared" si="85"/>
        <v>0</v>
      </c>
    </row>
    <row r="113" customHeight="1" spans="1:50">
      <c r="A113" s="29"/>
      <c r="B113" s="30" t="s">
        <v>58</v>
      </c>
      <c r="C113" s="31">
        <v>108</v>
      </c>
      <c r="D113" s="32" t="s">
        <v>190</v>
      </c>
      <c r="E113" s="32" t="s">
        <v>85</v>
      </c>
      <c r="F113" s="32" t="s">
        <v>61</v>
      </c>
      <c r="G113" s="33">
        <v>709.72</v>
      </c>
      <c r="H113" s="34">
        <f t="shared" si="64"/>
        <v>36.6729132615679</v>
      </c>
      <c r="I113" s="34">
        <f t="shared" si="65"/>
        <v>26027.5</v>
      </c>
      <c r="J113" s="34">
        <f t="shared" si="66"/>
        <v>6692.27</v>
      </c>
      <c r="K113" s="34">
        <f t="shared" si="67"/>
        <v>2433.95</v>
      </c>
      <c r="L113" s="36">
        <f t="shared" si="68"/>
        <v>6</v>
      </c>
      <c r="M113" s="36">
        <f t="shared" si="69"/>
        <v>1419.44</v>
      </c>
      <c r="N113" s="36">
        <f t="shared" si="70"/>
        <v>24.2695570083977</v>
      </c>
      <c r="O113" s="33">
        <v>17224.59</v>
      </c>
      <c r="P113" s="36">
        <f t="shared" si="71"/>
        <v>4258.32</v>
      </c>
      <c r="Q113" s="37" t="s">
        <v>62</v>
      </c>
      <c r="R113" s="38">
        <f t="shared" si="72"/>
        <v>2433.95</v>
      </c>
      <c r="S113" s="31">
        <f t="shared" si="111"/>
        <v>0</v>
      </c>
      <c r="T113" s="33">
        <v>0</v>
      </c>
      <c r="U113" s="36">
        <f t="shared" si="73"/>
        <v>3.42945105111875</v>
      </c>
      <c r="V113" s="33">
        <v>2433.95</v>
      </c>
      <c r="W113" s="33">
        <v>0</v>
      </c>
      <c r="X113" s="33">
        <v>0</v>
      </c>
      <c r="Y113" s="33">
        <f t="shared" si="74"/>
        <v>0</v>
      </c>
      <c r="Z113" s="39">
        <v>0</v>
      </c>
      <c r="AA113" s="33">
        <v>410.37</v>
      </c>
      <c r="AB113" s="39">
        <v>5958.59</v>
      </c>
      <c r="AC113" s="41">
        <f t="shared" si="103"/>
        <v>1.41944</v>
      </c>
      <c r="AD113" s="34">
        <f t="shared" si="104"/>
        <v>1.41944</v>
      </c>
      <c r="AE113" s="34">
        <f t="shared" si="112"/>
        <v>2.83888</v>
      </c>
      <c r="AF113" s="31">
        <v>0</v>
      </c>
      <c r="AG113" s="33">
        <v>5</v>
      </c>
      <c r="AH113" s="42" t="s">
        <v>63</v>
      </c>
      <c r="AI113" s="46"/>
      <c r="AJ113" s="39">
        <f t="shared" si="75"/>
        <v>11.1103663421709</v>
      </c>
      <c r="AK113" s="33">
        <v>2</v>
      </c>
      <c r="AL113" s="43">
        <f t="shared" si="76"/>
        <v>1.41944</v>
      </c>
      <c r="AM113" s="41">
        <f t="shared" si="105"/>
        <v>5.77089545</v>
      </c>
      <c r="AN113" s="41">
        <f t="shared" si="106"/>
        <v>1.10171640409091</v>
      </c>
      <c r="AO113" s="41">
        <f t="shared" si="77"/>
        <v>0.6206785288</v>
      </c>
      <c r="AP113" s="41">
        <f t="shared" si="78"/>
        <v>0.9652121028</v>
      </c>
      <c r="AQ113" s="41">
        <f t="shared" si="79"/>
        <v>1.1458287456</v>
      </c>
      <c r="AR113" s="41">
        <v>0</v>
      </c>
      <c r="AS113" s="41">
        <f t="shared" si="80"/>
        <v>0</v>
      </c>
      <c r="AT113" s="41">
        <f t="shared" si="81"/>
        <v>0</v>
      </c>
      <c r="AU113" s="44">
        <f t="shared" si="82"/>
        <v>0.653485</v>
      </c>
      <c r="AV113" s="34">
        <f t="shared" si="83"/>
        <v>0.43539600408</v>
      </c>
      <c r="AW113" s="41">
        <f t="shared" si="84"/>
        <v>0.2979295</v>
      </c>
      <c r="AX113" s="41">
        <f t="shared" si="85"/>
        <v>0.1192246068</v>
      </c>
    </row>
    <row r="114" customHeight="1" spans="1:50">
      <c r="A114" s="29"/>
      <c r="B114" s="30" t="s">
        <v>58</v>
      </c>
      <c r="C114" s="31">
        <v>109</v>
      </c>
      <c r="D114" s="49" t="s">
        <v>193</v>
      </c>
      <c r="E114" s="33" t="s">
        <v>60</v>
      </c>
      <c r="F114" s="32" t="s">
        <v>194</v>
      </c>
      <c r="G114" s="45">
        <v>0</v>
      </c>
      <c r="H114" s="45">
        <v>0</v>
      </c>
      <c r="I114" s="34">
        <f t="shared" si="65"/>
        <v>18957.054348</v>
      </c>
      <c r="J114" s="35">
        <f t="shared" si="66"/>
        <v>0</v>
      </c>
      <c r="K114" s="34">
        <f t="shared" si="67"/>
        <v>454.782764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5">
        <v>0</v>
      </c>
      <c r="R114" s="38">
        <f t="shared" si="72"/>
        <v>454.782764</v>
      </c>
      <c r="S114" s="40">
        <v>0</v>
      </c>
      <c r="T114" s="33">
        <v>0</v>
      </c>
      <c r="U114" s="45">
        <v>0</v>
      </c>
      <c r="V114" s="45">
        <v>0</v>
      </c>
      <c r="W114" s="45">
        <v>0</v>
      </c>
      <c r="X114" s="50">
        <v>227.391382</v>
      </c>
      <c r="Y114" s="44">
        <f t="shared" si="74"/>
        <v>454.782764</v>
      </c>
      <c r="Z114" s="39">
        <v>0</v>
      </c>
      <c r="AA114" s="50">
        <v>10626.6528</v>
      </c>
      <c r="AB114" s="50">
        <v>8330.401548</v>
      </c>
      <c r="AC114" s="45">
        <v>0</v>
      </c>
      <c r="AD114" s="45">
        <v>0</v>
      </c>
      <c r="AE114" s="45">
        <v>0</v>
      </c>
      <c r="AF114" s="45">
        <v>0</v>
      </c>
      <c r="AG114" s="51">
        <v>0</v>
      </c>
      <c r="AH114" s="42" t="s">
        <v>82</v>
      </c>
      <c r="AI114" s="46"/>
      <c r="AJ114" s="39">
        <f t="shared" si="75"/>
        <v>12.3947776076632</v>
      </c>
      <c r="AK114" s="45">
        <v>0</v>
      </c>
      <c r="AL114" s="45">
        <v>0</v>
      </c>
      <c r="AM114" s="45">
        <v>0</v>
      </c>
      <c r="AN114" s="39">
        <v>0</v>
      </c>
      <c r="AO114" s="41">
        <f t="shared" si="77"/>
        <v>0</v>
      </c>
      <c r="AP114" s="41">
        <f t="shared" si="78"/>
        <v>0</v>
      </c>
      <c r="AQ114" s="41">
        <f t="shared" si="79"/>
        <v>0</v>
      </c>
      <c r="AR114" s="41">
        <v>0</v>
      </c>
      <c r="AS114" s="41">
        <f t="shared" si="80"/>
        <v>0</v>
      </c>
      <c r="AT114" s="41">
        <f t="shared" si="81"/>
        <v>0.703548935908</v>
      </c>
      <c r="AU114" s="44">
        <f t="shared" si="82"/>
        <v>0</v>
      </c>
      <c r="AV114" s="34">
        <f t="shared" si="83"/>
        <v>11.2747085943552</v>
      </c>
      <c r="AW114" s="41">
        <f t="shared" si="84"/>
        <v>0.4165200774</v>
      </c>
      <c r="AX114" s="41">
        <f t="shared" si="85"/>
        <v>0</v>
      </c>
    </row>
    <row r="115" customHeight="1" spans="1:50">
      <c r="A115" s="29"/>
      <c r="B115" s="30" t="s">
        <v>58</v>
      </c>
      <c r="C115" s="31">
        <v>110</v>
      </c>
      <c r="D115" s="49" t="s">
        <v>195</v>
      </c>
      <c r="E115" s="33" t="s">
        <v>60</v>
      </c>
      <c r="F115" s="32" t="s">
        <v>194</v>
      </c>
      <c r="G115" s="45">
        <v>0</v>
      </c>
      <c r="H115" s="45">
        <v>0</v>
      </c>
      <c r="I115" s="34">
        <f t="shared" si="65"/>
        <v>4006.96</v>
      </c>
      <c r="J115" s="35">
        <f t="shared" si="66"/>
        <v>0</v>
      </c>
      <c r="K115" s="35">
        <f t="shared" si="67"/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45">
        <v>0</v>
      </c>
      <c r="R115" s="52">
        <f t="shared" si="72"/>
        <v>0</v>
      </c>
      <c r="S115" s="40">
        <v>0</v>
      </c>
      <c r="T115" s="33">
        <v>0</v>
      </c>
      <c r="U115" s="45">
        <v>0</v>
      </c>
      <c r="V115" s="45">
        <v>0</v>
      </c>
      <c r="W115" s="45">
        <v>0</v>
      </c>
      <c r="X115" s="40">
        <v>0</v>
      </c>
      <c r="Y115" s="33">
        <f t="shared" si="74"/>
        <v>0</v>
      </c>
      <c r="Z115" s="39">
        <v>0</v>
      </c>
      <c r="AA115" s="50">
        <v>455.69</v>
      </c>
      <c r="AB115" s="50">
        <v>3551.27</v>
      </c>
      <c r="AC115" s="45">
        <v>0</v>
      </c>
      <c r="AD115" s="45">
        <v>0</v>
      </c>
      <c r="AE115" s="45">
        <v>0</v>
      </c>
      <c r="AF115" s="45">
        <v>0</v>
      </c>
      <c r="AG115" s="51">
        <v>0</v>
      </c>
      <c r="AH115" s="42" t="s">
        <v>82</v>
      </c>
      <c r="AI115" s="46"/>
      <c r="AJ115" s="39">
        <f t="shared" si="75"/>
        <v>0.66104329896</v>
      </c>
      <c r="AK115" s="45">
        <v>0</v>
      </c>
      <c r="AL115" s="45">
        <v>0</v>
      </c>
      <c r="AM115" s="45">
        <v>0</v>
      </c>
      <c r="AN115" s="39">
        <v>0</v>
      </c>
      <c r="AO115" s="41">
        <f t="shared" si="77"/>
        <v>0</v>
      </c>
      <c r="AP115" s="41">
        <f t="shared" si="78"/>
        <v>0</v>
      </c>
      <c r="AQ115" s="41">
        <f t="shared" si="79"/>
        <v>0</v>
      </c>
      <c r="AR115" s="41">
        <v>0</v>
      </c>
      <c r="AS115" s="41">
        <f t="shared" si="80"/>
        <v>0</v>
      </c>
      <c r="AT115" s="41">
        <f t="shared" si="81"/>
        <v>0</v>
      </c>
      <c r="AU115" s="44">
        <f t="shared" si="82"/>
        <v>0</v>
      </c>
      <c r="AV115" s="34">
        <f t="shared" si="83"/>
        <v>0.48347979896</v>
      </c>
      <c r="AW115" s="41">
        <f t="shared" si="84"/>
        <v>0.1775635</v>
      </c>
      <c r="AX115" s="41">
        <f t="shared" si="85"/>
        <v>0</v>
      </c>
    </row>
    <row r="116" customHeight="1" spans="1:50">
      <c r="A116" s="29"/>
      <c r="B116" s="30" t="s">
        <v>196</v>
      </c>
      <c r="C116" s="31">
        <v>111</v>
      </c>
      <c r="D116" s="32" t="s">
        <v>197</v>
      </c>
      <c r="E116" s="32" t="s">
        <v>198</v>
      </c>
      <c r="F116" s="32" t="s">
        <v>99</v>
      </c>
      <c r="G116" s="33">
        <v>434.7</v>
      </c>
      <c r="H116" s="34">
        <f>I116/G116</f>
        <v>36.0937888198758</v>
      </c>
      <c r="I116" s="34">
        <f t="shared" si="65"/>
        <v>15689.97</v>
      </c>
      <c r="J116" s="34">
        <f t="shared" si="66"/>
        <v>8756.57</v>
      </c>
      <c r="K116" s="34">
        <f t="shared" si="67"/>
        <v>3540.17</v>
      </c>
      <c r="L116" s="36">
        <f t="shared" ref="L116:L160" si="113">AK116*3</f>
        <v>12</v>
      </c>
      <c r="M116" s="36">
        <f t="shared" ref="M116:M160" si="114">G116*AK116</f>
        <v>1738.8</v>
      </c>
      <c r="N116" s="36">
        <f>O116/G116</f>
        <v>22.9553255118473</v>
      </c>
      <c r="O116" s="33">
        <v>9978.68</v>
      </c>
      <c r="P116" s="36">
        <f t="shared" ref="P116:P160" si="115">M116*3</f>
        <v>5216.4</v>
      </c>
      <c r="Q116" s="39"/>
      <c r="R116" s="38">
        <f t="shared" si="72"/>
        <v>3540.17</v>
      </c>
      <c r="S116" s="36">
        <f t="shared" ref="S116:S125" si="116">T116/G116</f>
        <v>4.91750632620198</v>
      </c>
      <c r="T116" s="33">
        <v>2137.64</v>
      </c>
      <c r="U116" s="36">
        <f>V116/G116</f>
        <v>3.2264320220842</v>
      </c>
      <c r="V116" s="33">
        <v>1402.53</v>
      </c>
      <c r="W116" s="33">
        <v>0</v>
      </c>
      <c r="X116" s="33">
        <v>0</v>
      </c>
      <c r="Y116" s="33">
        <f t="shared" si="74"/>
        <v>0</v>
      </c>
      <c r="Z116" s="39">
        <v>0</v>
      </c>
      <c r="AA116" s="33">
        <v>0</v>
      </c>
      <c r="AB116" s="45">
        <v>2171.12</v>
      </c>
      <c r="AC116" s="41"/>
      <c r="AD116" s="34">
        <f t="shared" ref="AD116:AD140" si="117">AL116*2</f>
        <v>3.4776</v>
      </c>
      <c r="AE116" s="34">
        <f t="shared" ref="AE116:AE127" si="118">G116*2/1000*3</f>
        <v>2.6082</v>
      </c>
      <c r="AF116" s="31">
        <v>0</v>
      </c>
      <c r="AG116" s="33">
        <v>2</v>
      </c>
      <c r="AH116" s="42" t="s">
        <v>63</v>
      </c>
      <c r="AI116" s="39"/>
      <c r="AJ116" s="39">
        <f t="shared" si="75"/>
        <v>21.0526902250585</v>
      </c>
      <c r="AK116" s="33">
        <v>4</v>
      </c>
      <c r="AL116" s="43">
        <f>G116*AK116/1000</f>
        <v>1.7388</v>
      </c>
      <c r="AM116" s="41">
        <f t="shared" ref="AM116:AM140" si="119">R116*41.82/10000</f>
        <v>14.80499094</v>
      </c>
      <c r="AN116" s="41">
        <f t="shared" ref="AN116:AN129" si="120">R116*41.82*3.5/13*0.6/10000</f>
        <v>2.39157545953846</v>
      </c>
      <c r="AO116" s="41">
        <f t="shared" si="77"/>
        <v>0</v>
      </c>
      <c r="AP116" s="41">
        <f t="shared" si="78"/>
        <v>2.364750612</v>
      </c>
      <c r="AQ116" s="41">
        <f t="shared" si="79"/>
        <v>1.052721684</v>
      </c>
      <c r="AR116" s="41">
        <v>0</v>
      </c>
      <c r="AS116" s="41">
        <f t="shared" si="80"/>
        <v>0</v>
      </c>
      <c r="AT116" s="41">
        <f t="shared" si="81"/>
        <v>0</v>
      </c>
      <c r="AU116" s="44">
        <f t="shared" si="82"/>
        <v>0.261394</v>
      </c>
      <c r="AV116" s="34">
        <f t="shared" si="83"/>
        <v>0</v>
      </c>
      <c r="AW116" s="41">
        <f t="shared" si="84"/>
        <v>0.108556</v>
      </c>
      <c r="AX116" s="41">
        <f t="shared" si="85"/>
        <v>0.06870152952</v>
      </c>
    </row>
    <row r="117" customHeight="1" spans="1:50">
      <c r="A117" s="29"/>
      <c r="B117" s="30" t="s">
        <v>196</v>
      </c>
      <c r="C117" s="31">
        <v>112</v>
      </c>
      <c r="D117" s="32" t="s">
        <v>199</v>
      </c>
      <c r="E117" s="32" t="s">
        <v>200</v>
      </c>
      <c r="F117" s="32" t="s">
        <v>99</v>
      </c>
      <c r="G117" s="33">
        <v>279.33</v>
      </c>
      <c r="H117" s="34">
        <f>I117/G117</f>
        <v>67.2921633909713</v>
      </c>
      <c r="I117" s="34">
        <f t="shared" si="65"/>
        <v>18796.72</v>
      </c>
      <c r="J117" s="34">
        <f t="shared" si="66"/>
        <v>2617.85</v>
      </c>
      <c r="K117" s="34">
        <f t="shared" si="67"/>
        <v>941.87</v>
      </c>
      <c r="L117" s="36">
        <f t="shared" si="113"/>
        <v>6</v>
      </c>
      <c r="M117" s="36">
        <f t="shared" si="114"/>
        <v>558.66</v>
      </c>
      <c r="N117" s="36">
        <f>O117/G117</f>
        <v>15.6464038950345</v>
      </c>
      <c r="O117" s="33">
        <v>4370.51</v>
      </c>
      <c r="P117" s="36">
        <f t="shared" si="115"/>
        <v>1675.98</v>
      </c>
      <c r="Q117" s="39"/>
      <c r="R117" s="38">
        <f t="shared" si="72"/>
        <v>941.87</v>
      </c>
      <c r="S117" s="31">
        <f t="shared" si="116"/>
        <v>0</v>
      </c>
      <c r="T117" s="33">
        <v>0</v>
      </c>
      <c r="U117" s="36">
        <f>V117/G117</f>
        <v>3.37188987935417</v>
      </c>
      <c r="V117" s="33">
        <v>941.87</v>
      </c>
      <c r="W117" s="33">
        <v>0</v>
      </c>
      <c r="X117" s="33">
        <v>0</v>
      </c>
      <c r="Y117" s="33">
        <f t="shared" si="74"/>
        <v>0</v>
      </c>
      <c r="Z117" s="39">
        <v>0</v>
      </c>
      <c r="AA117" s="33">
        <v>2498.8</v>
      </c>
      <c r="AB117" s="45">
        <v>10985.54</v>
      </c>
      <c r="AC117" s="41"/>
      <c r="AD117" s="34">
        <f t="shared" si="117"/>
        <v>1.11732</v>
      </c>
      <c r="AE117" s="34">
        <f t="shared" si="118"/>
        <v>1.67598</v>
      </c>
      <c r="AF117" s="31">
        <v>0</v>
      </c>
      <c r="AG117" s="33">
        <v>15</v>
      </c>
      <c r="AH117" s="42" t="s">
        <v>63</v>
      </c>
      <c r="AI117" s="39"/>
      <c r="AJ117" s="39">
        <f t="shared" si="75"/>
        <v>11.2184706813569</v>
      </c>
      <c r="AK117" s="33">
        <v>2</v>
      </c>
      <c r="AL117" s="43">
        <f>G117*AK117/1000</f>
        <v>0.55866</v>
      </c>
      <c r="AM117" s="41">
        <f t="shared" si="119"/>
        <v>3.93890034</v>
      </c>
      <c r="AN117" s="41">
        <f t="shared" si="120"/>
        <v>0.636283901076923</v>
      </c>
      <c r="AO117" s="41">
        <f t="shared" si="77"/>
        <v>0</v>
      </c>
      <c r="AP117" s="41">
        <f t="shared" si="78"/>
        <v>0.7597720134</v>
      </c>
      <c r="AQ117" s="41">
        <f t="shared" si="79"/>
        <v>0.6764590476</v>
      </c>
      <c r="AR117" s="41">
        <v>0</v>
      </c>
      <c r="AS117" s="41">
        <f t="shared" si="80"/>
        <v>0</v>
      </c>
      <c r="AT117" s="41">
        <f t="shared" si="81"/>
        <v>0</v>
      </c>
      <c r="AU117" s="44">
        <f t="shared" si="82"/>
        <v>1.960455</v>
      </c>
      <c r="AV117" s="34">
        <f t="shared" si="83"/>
        <v>2.6511868192</v>
      </c>
      <c r="AW117" s="41">
        <f t="shared" si="84"/>
        <v>0.549277</v>
      </c>
      <c r="AX117" s="41">
        <f t="shared" si="85"/>
        <v>0.04613656008</v>
      </c>
    </row>
    <row r="118" customHeight="1" spans="1:50">
      <c r="A118" s="29"/>
      <c r="B118" s="30" t="s">
        <v>196</v>
      </c>
      <c r="C118" s="31">
        <v>113</v>
      </c>
      <c r="D118" s="32" t="s">
        <v>201</v>
      </c>
      <c r="E118" s="32" t="s">
        <v>200</v>
      </c>
      <c r="F118" s="32" t="s">
        <v>99</v>
      </c>
      <c r="G118" s="33">
        <v>246.55</v>
      </c>
      <c r="H118" s="34">
        <f>I118/G118</f>
        <v>80.2414114784019</v>
      </c>
      <c r="I118" s="34">
        <f t="shared" si="65"/>
        <v>19783.52</v>
      </c>
      <c r="J118" s="34">
        <f t="shared" si="66"/>
        <v>2660.36</v>
      </c>
      <c r="K118" s="34">
        <f t="shared" si="67"/>
        <v>1509.6</v>
      </c>
      <c r="L118" s="36">
        <f t="shared" si="113"/>
        <v>6</v>
      </c>
      <c r="M118" s="36">
        <f t="shared" si="114"/>
        <v>493.1</v>
      </c>
      <c r="N118" s="36">
        <f>O118/G118</f>
        <v>15.629081322247</v>
      </c>
      <c r="O118" s="33">
        <v>3853.35</v>
      </c>
      <c r="P118" s="36">
        <f t="shared" si="115"/>
        <v>1479.3</v>
      </c>
      <c r="Q118" s="39"/>
      <c r="R118" s="38">
        <f t="shared" si="72"/>
        <v>1509.6</v>
      </c>
      <c r="S118" s="31">
        <f t="shared" si="116"/>
        <v>0</v>
      </c>
      <c r="T118" s="33">
        <v>0</v>
      </c>
      <c r="U118" s="36">
        <f>V118/G118</f>
        <v>4.79034678564186</v>
      </c>
      <c r="V118" s="33">
        <v>1181.06</v>
      </c>
      <c r="W118" s="33">
        <v>0</v>
      </c>
      <c r="X118" s="45">
        <v>164.27</v>
      </c>
      <c r="Y118" s="44">
        <f t="shared" si="74"/>
        <v>328.54</v>
      </c>
      <c r="Z118" s="39">
        <v>0</v>
      </c>
      <c r="AA118" s="33">
        <v>1965.59</v>
      </c>
      <c r="AB118" s="45">
        <v>12783.52</v>
      </c>
      <c r="AC118" s="41"/>
      <c r="AD118" s="34">
        <f t="shared" si="117"/>
        <v>0.9862</v>
      </c>
      <c r="AE118" s="34">
        <f t="shared" si="118"/>
        <v>1.4793</v>
      </c>
      <c r="AF118" s="31">
        <v>0</v>
      </c>
      <c r="AG118" s="33">
        <v>14</v>
      </c>
      <c r="AH118" s="42" t="s">
        <v>63</v>
      </c>
      <c r="AI118" s="39"/>
      <c r="AJ118" s="39">
        <f t="shared" si="75"/>
        <v>13.7211473847539</v>
      </c>
      <c r="AK118" s="33">
        <v>2</v>
      </c>
      <c r="AL118" s="43">
        <f>G118*AK118/1000</f>
        <v>0.4931</v>
      </c>
      <c r="AM118" s="41">
        <f t="shared" si="119"/>
        <v>6.3131472</v>
      </c>
      <c r="AN118" s="41">
        <f t="shared" si="120"/>
        <v>1.01981608615385</v>
      </c>
      <c r="AO118" s="41">
        <f t="shared" si="77"/>
        <v>0</v>
      </c>
      <c r="AP118" s="41">
        <f t="shared" si="78"/>
        <v>0.670611069</v>
      </c>
      <c r="AQ118" s="41">
        <f t="shared" si="79"/>
        <v>0.597075066</v>
      </c>
      <c r="AR118" s="41">
        <v>0</v>
      </c>
      <c r="AS118" s="41">
        <f t="shared" si="80"/>
        <v>0</v>
      </c>
      <c r="AT118" s="41">
        <f t="shared" si="81"/>
        <v>0.50825138</v>
      </c>
      <c r="AU118" s="44">
        <f t="shared" si="82"/>
        <v>1.829758</v>
      </c>
      <c r="AV118" s="34">
        <f t="shared" si="83"/>
        <v>2.08545954056</v>
      </c>
      <c r="AW118" s="41">
        <f t="shared" si="84"/>
        <v>0.639176</v>
      </c>
      <c r="AX118" s="41">
        <f t="shared" si="85"/>
        <v>0.05785304304</v>
      </c>
    </row>
    <row r="119" customHeight="1" spans="1:50">
      <c r="A119" s="29"/>
      <c r="B119" s="30" t="s">
        <v>196</v>
      </c>
      <c r="C119" s="31">
        <v>114</v>
      </c>
      <c r="D119" s="32" t="s">
        <v>202</v>
      </c>
      <c r="E119" s="32" t="s">
        <v>203</v>
      </c>
      <c r="F119" s="32" t="s">
        <v>99</v>
      </c>
      <c r="G119" s="33">
        <v>1024.79</v>
      </c>
      <c r="H119" s="34">
        <f>I119/G119</f>
        <v>75.2694600845051</v>
      </c>
      <c r="I119" s="34">
        <f t="shared" si="65"/>
        <v>77135.39</v>
      </c>
      <c r="J119" s="34">
        <f t="shared" si="66"/>
        <v>22669.14</v>
      </c>
      <c r="K119" s="34">
        <f t="shared" si="67"/>
        <v>12322.82</v>
      </c>
      <c r="L119" s="36">
        <f t="shared" si="113"/>
        <v>12</v>
      </c>
      <c r="M119" s="36">
        <f t="shared" si="114"/>
        <v>4099.16</v>
      </c>
      <c r="N119" s="36">
        <f>O119/G119</f>
        <v>22.2043247884933</v>
      </c>
      <c r="O119" s="33">
        <v>22754.77</v>
      </c>
      <c r="P119" s="36">
        <f t="shared" si="115"/>
        <v>12297.48</v>
      </c>
      <c r="Q119" s="39"/>
      <c r="R119" s="38">
        <f t="shared" si="72"/>
        <v>34107.62</v>
      </c>
      <c r="S119" s="36">
        <f t="shared" si="116"/>
        <v>5.30172035246246</v>
      </c>
      <c r="T119" s="33">
        <v>5433.15</v>
      </c>
      <c r="U119" s="36">
        <f>V119/G119</f>
        <v>4.81904585329677</v>
      </c>
      <c r="V119" s="33">
        <v>4938.51</v>
      </c>
      <c r="W119" s="33">
        <v>0</v>
      </c>
      <c r="X119" s="45">
        <v>975.58</v>
      </c>
      <c r="Y119" s="44">
        <f t="shared" si="74"/>
        <v>1951.16</v>
      </c>
      <c r="Z119" s="39">
        <v>21784.8</v>
      </c>
      <c r="AA119" s="33">
        <v>8353.15</v>
      </c>
      <c r="AB119" s="45">
        <v>13871.01</v>
      </c>
      <c r="AC119" s="41"/>
      <c r="AD119" s="34">
        <f t="shared" si="117"/>
        <v>8.19832</v>
      </c>
      <c r="AE119" s="34">
        <f t="shared" si="118"/>
        <v>6.14874</v>
      </c>
      <c r="AF119" s="31">
        <v>0</v>
      </c>
      <c r="AG119" s="33">
        <v>23</v>
      </c>
      <c r="AH119" s="42" t="s">
        <v>63</v>
      </c>
      <c r="AI119" s="39"/>
      <c r="AJ119" s="39">
        <f t="shared" si="75"/>
        <v>189.558664254794</v>
      </c>
      <c r="AK119" s="33">
        <v>4</v>
      </c>
      <c r="AL119" s="43">
        <f>G119*AK119/1000</f>
        <v>4.09916</v>
      </c>
      <c r="AM119" s="41">
        <f t="shared" si="119"/>
        <v>142.63806684</v>
      </c>
      <c r="AN119" s="41">
        <f t="shared" si="120"/>
        <v>23.0415338741538</v>
      </c>
      <c r="AO119" s="41">
        <f t="shared" si="77"/>
        <v>0</v>
      </c>
      <c r="AP119" s="41">
        <f t="shared" si="78"/>
        <v>5.5748166084</v>
      </c>
      <c r="AQ119" s="41">
        <f t="shared" si="79"/>
        <v>2.4817544388</v>
      </c>
      <c r="AR119" s="41">
        <v>0</v>
      </c>
      <c r="AS119" s="41">
        <f t="shared" si="80"/>
        <v>0</v>
      </c>
      <c r="AT119" s="41">
        <f t="shared" si="81"/>
        <v>3.01844452</v>
      </c>
      <c r="AU119" s="44">
        <f t="shared" si="82"/>
        <v>3.006031</v>
      </c>
      <c r="AV119" s="34">
        <f t="shared" si="83"/>
        <v>8.8625584996</v>
      </c>
      <c r="AW119" s="41">
        <f t="shared" si="84"/>
        <v>0.6935505</v>
      </c>
      <c r="AX119" s="41">
        <f t="shared" si="85"/>
        <v>0.24190797384</v>
      </c>
    </row>
    <row r="120" customHeight="1" spans="1:50">
      <c r="A120" s="29"/>
      <c r="B120" s="30" t="s">
        <v>196</v>
      </c>
      <c r="C120" s="31">
        <v>115</v>
      </c>
      <c r="D120" s="32" t="s">
        <v>202</v>
      </c>
      <c r="E120" s="32" t="s">
        <v>204</v>
      </c>
      <c r="F120" s="32" t="s">
        <v>99</v>
      </c>
      <c r="G120" s="33">
        <v>125.61</v>
      </c>
      <c r="H120" s="34">
        <f>I120/G120</f>
        <v>33.3096091075551</v>
      </c>
      <c r="I120" s="34">
        <f t="shared" si="65"/>
        <v>4184.02</v>
      </c>
      <c r="J120" s="34">
        <f t="shared" si="66"/>
        <v>1751.68</v>
      </c>
      <c r="K120" s="34">
        <f t="shared" si="67"/>
        <v>974.9</v>
      </c>
      <c r="L120" s="36">
        <f t="shared" si="113"/>
        <v>6</v>
      </c>
      <c r="M120" s="36">
        <f t="shared" si="114"/>
        <v>251.22</v>
      </c>
      <c r="N120" s="36">
        <f>O120/G120</f>
        <v>24.8687206432609</v>
      </c>
      <c r="O120" s="33">
        <v>3123.76</v>
      </c>
      <c r="P120" s="36">
        <f t="shared" si="115"/>
        <v>753.66</v>
      </c>
      <c r="Q120" s="39"/>
      <c r="R120" s="38">
        <f t="shared" si="72"/>
        <v>974.9</v>
      </c>
      <c r="S120" s="36">
        <f t="shared" si="116"/>
        <v>1.12116869675981</v>
      </c>
      <c r="T120" s="33">
        <v>140.83</v>
      </c>
      <c r="U120" s="36">
        <f>V120/G120</f>
        <v>6.15771037337792</v>
      </c>
      <c r="V120" s="33">
        <v>773.47</v>
      </c>
      <c r="W120" s="33">
        <v>83.72</v>
      </c>
      <c r="X120" s="45">
        <v>30.3</v>
      </c>
      <c r="Y120" s="44">
        <f t="shared" si="74"/>
        <v>60.6</v>
      </c>
      <c r="Z120" s="39">
        <v>0</v>
      </c>
      <c r="AA120" s="33">
        <v>0</v>
      </c>
      <c r="AB120" s="45">
        <v>62.24</v>
      </c>
      <c r="AC120" s="41"/>
      <c r="AD120" s="34">
        <f t="shared" si="117"/>
        <v>0.50244</v>
      </c>
      <c r="AE120" s="34">
        <f t="shared" si="118"/>
        <v>0.75366</v>
      </c>
      <c r="AF120" s="31">
        <v>0</v>
      </c>
      <c r="AG120" s="33">
        <v>2</v>
      </c>
      <c r="AH120" s="42" t="s">
        <v>63</v>
      </c>
      <c r="AI120" s="39"/>
      <c r="AJ120" s="39">
        <f t="shared" si="75"/>
        <v>5.78224338937539</v>
      </c>
      <c r="AK120" s="33">
        <v>2</v>
      </c>
      <c r="AL120" s="43">
        <f>G120*AK120/1000</f>
        <v>0.25122</v>
      </c>
      <c r="AM120" s="41">
        <f t="shared" si="119"/>
        <v>4.0770318</v>
      </c>
      <c r="AN120" s="41">
        <f t="shared" si="120"/>
        <v>0.658597444615385</v>
      </c>
      <c r="AO120" s="41">
        <f t="shared" si="77"/>
        <v>0</v>
      </c>
      <c r="AP120" s="41">
        <f t="shared" si="78"/>
        <v>0.3416566878</v>
      </c>
      <c r="AQ120" s="41">
        <f t="shared" si="79"/>
        <v>0.3041922492</v>
      </c>
      <c r="AR120" s="41">
        <v>0</v>
      </c>
      <c r="AS120" s="41">
        <f t="shared" si="80"/>
        <v>0.00462335328</v>
      </c>
      <c r="AT120" s="41">
        <f t="shared" si="81"/>
        <v>0.0937482</v>
      </c>
      <c r="AU120" s="44">
        <f t="shared" si="82"/>
        <v>0.261394</v>
      </c>
      <c r="AV120" s="34">
        <f t="shared" si="83"/>
        <v>0</v>
      </c>
      <c r="AW120" s="41">
        <f t="shared" si="84"/>
        <v>0.003112</v>
      </c>
      <c r="AX120" s="41">
        <f t="shared" si="85"/>
        <v>0.03788765448</v>
      </c>
    </row>
    <row r="121" customHeight="1" spans="1:50">
      <c r="A121" s="29"/>
      <c r="B121" s="30" t="s">
        <v>196</v>
      </c>
      <c r="C121" s="31">
        <v>116</v>
      </c>
      <c r="D121" s="32" t="s">
        <v>202</v>
      </c>
      <c r="E121" s="32" t="s">
        <v>205</v>
      </c>
      <c r="F121" s="32" t="s">
        <v>99</v>
      </c>
      <c r="G121" s="33">
        <v>308.5</v>
      </c>
      <c r="H121" s="34">
        <f>I121/G121</f>
        <v>39.3591572123177</v>
      </c>
      <c r="I121" s="34">
        <f t="shared" si="65"/>
        <v>12142.3</v>
      </c>
      <c r="J121" s="34">
        <f t="shared" si="66"/>
        <v>7260.08</v>
      </c>
      <c r="K121" s="34">
        <f t="shared" si="67"/>
        <v>3978.64</v>
      </c>
      <c r="L121" s="36">
        <f t="shared" si="113"/>
        <v>12</v>
      </c>
      <c r="M121" s="36">
        <f t="shared" si="114"/>
        <v>1234</v>
      </c>
      <c r="N121" s="36">
        <f>O121/G121</f>
        <v>24.0031766612642</v>
      </c>
      <c r="O121" s="33">
        <v>7404.98</v>
      </c>
      <c r="P121" s="36">
        <f t="shared" si="115"/>
        <v>3702</v>
      </c>
      <c r="Q121" s="39"/>
      <c r="R121" s="38">
        <f t="shared" si="72"/>
        <v>3978.64</v>
      </c>
      <c r="S121" s="36">
        <f t="shared" si="116"/>
        <v>0.08</v>
      </c>
      <c r="T121" s="33">
        <v>24.68</v>
      </c>
      <c r="U121" s="36">
        <f>V121/G121</f>
        <v>11.2775364667747</v>
      </c>
      <c r="V121" s="33">
        <v>3479.12</v>
      </c>
      <c r="W121" s="33">
        <v>54.28</v>
      </c>
      <c r="X121" s="45">
        <v>237.42</v>
      </c>
      <c r="Y121" s="44">
        <f t="shared" si="74"/>
        <v>474.84</v>
      </c>
      <c r="Z121" s="39">
        <v>0</v>
      </c>
      <c r="AA121" s="33">
        <v>0</v>
      </c>
      <c r="AB121" s="45">
        <v>1179.24</v>
      </c>
      <c r="AC121" s="41"/>
      <c r="AD121" s="34">
        <f t="shared" si="117"/>
        <v>2.468</v>
      </c>
      <c r="AE121" s="34">
        <f t="shared" si="118"/>
        <v>1.851</v>
      </c>
      <c r="AF121" s="31">
        <v>0</v>
      </c>
      <c r="AG121" s="33">
        <v>3</v>
      </c>
      <c r="AH121" s="42" t="s">
        <v>63</v>
      </c>
      <c r="AI121" s="39"/>
      <c r="AJ121" s="39">
        <f t="shared" si="75"/>
        <v>23.1108355672615</v>
      </c>
      <c r="AK121" s="33">
        <v>4</v>
      </c>
      <c r="AL121" s="43">
        <f>G121*AK121/1000</f>
        <v>1.234</v>
      </c>
      <c r="AM121" s="41">
        <f t="shared" si="119"/>
        <v>16.63867248</v>
      </c>
      <c r="AN121" s="41">
        <f t="shared" si="120"/>
        <v>2.68778555446154</v>
      </c>
      <c r="AO121" s="41">
        <f t="shared" si="77"/>
        <v>0</v>
      </c>
      <c r="AP121" s="41">
        <f t="shared" si="78"/>
        <v>1.67822766</v>
      </c>
      <c r="AQ121" s="41">
        <f t="shared" si="79"/>
        <v>0.74710062</v>
      </c>
      <c r="AR121" s="41">
        <v>0</v>
      </c>
      <c r="AS121" s="41">
        <f t="shared" si="80"/>
        <v>0.00299755872</v>
      </c>
      <c r="AT121" s="41">
        <f t="shared" si="81"/>
        <v>0.73457748</v>
      </c>
      <c r="AU121" s="44">
        <f t="shared" si="82"/>
        <v>0.392091</v>
      </c>
      <c r="AV121" s="34">
        <f t="shared" si="83"/>
        <v>0</v>
      </c>
      <c r="AW121" s="41">
        <f t="shared" si="84"/>
        <v>0.058962</v>
      </c>
      <c r="AX121" s="41">
        <f t="shared" si="85"/>
        <v>0.17042121408</v>
      </c>
    </row>
    <row r="122" customHeight="1" spans="1:50">
      <c r="A122" s="29"/>
      <c r="B122" s="30" t="s">
        <v>196</v>
      </c>
      <c r="C122" s="31">
        <v>117</v>
      </c>
      <c r="D122" s="32" t="s">
        <v>202</v>
      </c>
      <c r="E122" s="32" t="s">
        <v>206</v>
      </c>
      <c r="F122" s="32" t="s">
        <v>99</v>
      </c>
      <c r="G122" s="33">
        <v>377.05</v>
      </c>
      <c r="H122" s="34">
        <f>I122/G122</f>
        <v>37.738920567564</v>
      </c>
      <c r="I122" s="34">
        <f t="shared" si="65"/>
        <v>14229.46</v>
      </c>
      <c r="J122" s="34">
        <f t="shared" si="66"/>
        <v>7104.08</v>
      </c>
      <c r="K122" s="34">
        <f t="shared" si="67"/>
        <v>2905.39</v>
      </c>
      <c r="L122" s="36">
        <f t="shared" si="113"/>
        <v>12</v>
      </c>
      <c r="M122" s="36">
        <f t="shared" si="114"/>
        <v>1508.2</v>
      </c>
      <c r="N122" s="36">
        <f>O122/G122</f>
        <v>24.2562259647262</v>
      </c>
      <c r="O122" s="33">
        <v>9145.81</v>
      </c>
      <c r="P122" s="36">
        <f t="shared" si="115"/>
        <v>4524.6</v>
      </c>
      <c r="Q122" s="39"/>
      <c r="R122" s="38">
        <f t="shared" si="72"/>
        <v>2905.39</v>
      </c>
      <c r="S122" s="36">
        <f t="shared" si="116"/>
        <v>0.232038191221323</v>
      </c>
      <c r="T122" s="33">
        <v>87.49</v>
      </c>
      <c r="U122" s="36">
        <f>V122/G122</f>
        <v>6.26012465190293</v>
      </c>
      <c r="V122" s="33">
        <v>2360.38</v>
      </c>
      <c r="W122" s="33">
        <v>131.61</v>
      </c>
      <c r="X122" s="45">
        <v>228.76</v>
      </c>
      <c r="Y122" s="44">
        <f t="shared" si="74"/>
        <v>457.52</v>
      </c>
      <c r="Z122" s="39">
        <v>0</v>
      </c>
      <c r="AA122" s="33">
        <v>593.43</v>
      </c>
      <c r="AB122" s="45">
        <v>1910.74</v>
      </c>
      <c r="AC122" s="41"/>
      <c r="AD122" s="34">
        <f t="shared" si="117"/>
        <v>3.0164</v>
      </c>
      <c r="AE122" s="34">
        <f t="shared" si="118"/>
        <v>2.2623</v>
      </c>
      <c r="AF122" s="31">
        <v>0</v>
      </c>
      <c r="AG122" s="33">
        <v>3</v>
      </c>
      <c r="AH122" s="42" t="s">
        <v>63</v>
      </c>
      <c r="AI122" s="39"/>
      <c r="AJ122" s="39">
        <f t="shared" si="75"/>
        <v>19.0252548727569</v>
      </c>
      <c r="AK122" s="33">
        <v>4</v>
      </c>
      <c r="AL122" s="43">
        <f>G122*AK122/1000</f>
        <v>1.5082</v>
      </c>
      <c r="AM122" s="41">
        <f t="shared" si="119"/>
        <v>12.15034098</v>
      </c>
      <c r="AN122" s="41">
        <f t="shared" si="120"/>
        <v>1.96274738907692</v>
      </c>
      <c r="AO122" s="41">
        <f t="shared" si="77"/>
        <v>0</v>
      </c>
      <c r="AP122" s="41">
        <f t="shared" si="78"/>
        <v>2.051136918</v>
      </c>
      <c r="AQ122" s="41">
        <f t="shared" si="79"/>
        <v>0.913109526</v>
      </c>
      <c r="AR122" s="41">
        <v>0</v>
      </c>
      <c r="AS122" s="41">
        <f t="shared" si="80"/>
        <v>0.00726803064</v>
      </c>
      <c r="AT122" s="41">
        <f t="shared" si="81"/>
        <v>0.70778344</v>
      </c>
      <c r="AU122" s="44">
        <f t="shared" si="82"/>
        <v>0.392091</v>
      </c>
      <c r="AV122" s="34">
        <f t="shared" si="83"/>
        <v>0.62961973512</v>
      </c>
      <c r="AW122" s="41">
        <f t="shared" si="84"/>
        <v>0.095537</v>
      </c>
      <c r="AX122" s="41">
        <f t="shared" si="85"/>
        <v>0.11562085392</v>
      </c>
    </row>
    <row r="123" customHeight="1" spans="1:50">
      <c r="A123" s="29"/>
      <c r="B123" s="30" t="s">
        <v>196</v>
      </c>
      <c r="C123" s="31">
        <v>118</v>
      </c>
      <c r="D123" s="32" t="s">
        <v>202</v>
      </c>
      <c r="E123" s="32" t="s">
        <v>207</v>
      </c>
      <c r="F123" s="32" t="s">
        <v>99</v>
      </c>
      <c r="G123" s="33">
        <v>292.78</v>
      </c>
      <c r="H123" s="34">
        <f>I123/G123</f>
        <v>38.9648883120432</v>
      </c>
      <c r="I123" s="34">
        <f t="shared" si="65"/>
        <v>11408.14</v>
      </c>
      <c r="J123" s="34">
        <f t="shared" si="66"/>
        <v>6003.06</v>
      </c>
      <c r="K123" s="34">
        <f t="shared" si="67"/>
        <v>2477.58</v>
      </c>
      <c r="L123" s="36">
        <f t="shared" si="113"/>
        <v>12</v>
      </c>
      <c r="M123" s="36">
        <f t="shared" si="114"/>
        <v>1171.12</v>
      </c>
      <c r="N123" s="36">
        <f>O123/G123</f>
        <v>21.5043718833254</v>
      </c>
      <c r="O123" s="33">
        <v>6296.05</v>
      </c>
      <c r="P123" s="36">
        <f t="shared" si="115"/>
        <v>3513.36</v>
      </c>
      <c r="Q123" s="39"/>
      <c r="R123" s="38">
        <f t="shared" si="72"/>
        <v>3613.93</v>
      </c>
      <c r="S123" s="31">
        <f t="shared" si="116"/>
        <v>0</v>
      </c>
      <c r="T123" s="33">
        <v>0</v>
      </c>
      <c r="U123" s="36">
        <f>V123/G123</f>
        <v>8.46225835098026</v>
      </c>
      <c r="V123" s="33">
        <v>2477.58</v>
      </c>
      <c r="W123" s="33">
        <v>12.12</v>
      </c>
      <c r="X123" s="33">
        <v>0</v>
      </c>
      <c r="Y123" s="33">
        <f t="shared" si="74"/>
        <v>0</v>
      </c>
      <c r="Z123" s="39">
        <v>1136.35</v>
      </c>
      <c r="AA123" s="33">
        <v>0</v>
      </c>
      <c r="AB123" s="45">
        <v>1486.04</v>
      </c>
      <c r="AC123" s="41"/>
      <c r="AD123" s="34">
        <f t="shared" si="117"/>
        <v>2.34224</v>
      </c>
      <c r="AE123" s="34">
        <f t="shared" si="118"/>
        <v>1.75668</v>
      </c>
      <c r="AF123" s="31">
        <v>0</v>
      </c>
      <c r="AG123" s="33">
        <v>4</v>
      </c>
      <c r="AH123" s="42" t="s">
        <v>63</v>
      </c>
      <c r="AI123" s="39"/>
      <c r="AJ123" s="39">
        <f t="shared" si="75"/>
        <v>20.5757233352308</v>
      </c>
      <c r="AK123" s="33">
        <v>4</v>
      </c>
      <c r="AL123" s="43">
        <f>G123*AK123/1000</f>
        <v>1.17112</v>
      </c>
      <c r="AM123" s="41">
        <f t="shared" si="119"/>
        <v>15.11345526</v>
      </c>
      <c r="AN123" s="41">
        <f t="shared" si="120"/>
        <v>2.44140431123077</v>
      </c>
      <c r="AO123" s="41">
        <f t="shared" si="77"/>
        <v>0</v>
      </c>
      <c r="AP123" s="41">
        <f t="shared" si="78"/>
        <v>1.5927114888</v>
      </c>
      <c r="AQ123" s="41">
        <f t="shared" si="79"/>
        <v>0.7090311816</v>
      </c>
      <c r="AR123" s="41">
        <v>0</v>
      </c>
      <c r="AS123" s="41">
        <f t="shared" si="80"/>
        <v>0.00066931488</v>
      </c>
      <c r="AT123" s="41">
        <f t="shared" si="81"/>
        <v>0</v>
      </c>
      <c r="AU123" s="44">
        <f t="shared" si="82"/>
        <v>0.522788</v>
      </c>
      <c r="AV123" s="34">
        <f t="shared" si="83"/>
        <v>0</v>
      </c>
      <c r="AW123" s="41">
        <f t="shared" si="84"/>
        <v>0.074302</v>
      </c>
      <c r="AX123" s="41">
        <f t="shared" si="85"/>
        <v>0.12136177872</v>
      </c>
    </row>
    <row r="124" customHeight="1" spans="1:50">
      <c r="A124" s="29"/>
      <c r="B124" s="30" t="s">
        <v>196</v>
      </c>
      <c r="C124" s="31">
        <v>119</v>
      </c>
      <c r="D124" s="32" t="s">
        <v>202</v>
      </c>
      <c r="E124" s="32" t="s">
        <v>208</v>
      </c>
      <c r="F124" s="32" t="s">
        <v>99</v>
      </c>
      <c r="G124" s="33">
        <v>1299.35</v>
      </c>
      <c r="H124" s="34">
        <f>I124/G124</f>
        <v>46.1833839996922</v>
      </c>
      <c r="I124" s="34">
        <f t="shared" si="65"/>
        <v>60008.38</v>
      </c>
      <c r="J124" s="34">
        <f t="shared" si="66"/>
        <v>28645.58</v>
      </c>
      <c r="K124" s="34">
        <f t="shared" si="67"/>
        <v>16378.32</v>
      </c>
      <c r="L124" s="36">
        <f t="shared" si="113"/>
        <v>12</v>
      </c>
      <c r="M124" s="36">
        <f t="shared" si="114"/>
        <v>5197.4</v>
      </c>
      <c r="N124" s="36">
        <f>O124/G124</f>
        <v>21.7039827606111</v>
      </c>
      <c r="O124" s="33">
        <v>28201.07</v>
      </c>
      <c r="P124" s="36">
        <f t="shared" si="115"/>
        <v>15592.2</v>
      </c>
      <c r="Q124" s="39"/>
      <c r="R124" s="38">
        <f t="shared" si="72"/>
        <v>16378.32</v>
      </c>
      <c r="S124" s="36">
        <f t="shared" si="116"/>
        <v>5.92591680455612</v>
      </c>
      <c r="T124" s="33">
        <v>7699.84</v>
      </c>
      <c r="U124" s="36">
        <f>V124/G124</f>
        <v>4.04516104205949</v>
      </c>
      <c r="V124" s="33">
        <v>5256.08</v>
      </c>
      <c r="W124" s="33">
        <v>97.46</v>
      </c>
      <c r="X124" s="45">
        <v>1711.2</v>
      </c>
      <c r="Y124" s="44">
        <f t="shared" si="74"/>
        <v>3422.4</v>
      </c>
      <c r="Z124" s="39">
        <v>0</v>
      </c>
      <c r="AA124" s="33">
        <v>4039.03</v>
      </c>
      <c r="AB124" s="45">
        <v>14714.9</v>
      </c>
      <c r="AC124" s="41"/>
      <c r="AD124" s="34">
        <f t="shared" si="117"/>
        <v>10.3948</v>
      </c>
      <c r="AE124" s="34">
        <f t="shared" si="118"/>
        <v>7.7961</v>
      </c>
      <c r="AF124" s="31">
        <v>0</v>
      </c>
      <c r="AG124" s="33">
        <v>8</v>
      </c>
      <c r="AH124" s="42" t="s">
        <v>63</v>
      </c>
      <c r="AI124" s="39"/>
      <c r="AJ124" s="39">
        <f t="shared" si="75"/>
        <v>101.397611176818</v>
      </c>
      <c r="AK124" s="33">
        <v>4</v>
      </c>
      <c r="AL124" s="43">
        <f>G124*AK124/1000</f>
        <v>5.1974</v>
      </c>
      <c r="AM124" s="41">
        <f t="shared" si="119"/>
        <v>68.49413424</v>
      </c>
      <c r="AN124" s="41">
        <f t="shared" si="120"/>
        <v>11.0644370695385</v>
      </c>
      <c r="AO124" s="41">
        <f t="shared" si="77"/>
        <v>0</v>
      </c>
      <c r="AP124" s="41">
        <f t="shared" si="78"/>
        <v>7.068412026</v>
      </c>
      <c r="AQ124" s="41">
        <f t="shared" si="79"/>
        <v>3.146661882</v>
      </c>
      <c r="AR124" s="41">
        <v>0</v>
      </c>
      <c r="AS124" s="41">
        <f t="shared" si="80"/>
        <v>0.00538213104</v>
      </c>
      <c r="AT124" s="41">
        <f t="shared" si="81"/>
        <v>5.2944528</v>
      </c>
      <c r="AU124" s="44">
        <f t="shared" si="82"/>
        <v>1.045576</v>
      </c>
      <c r="AV124" s="34">
        <f t="shared" si="83"/>
        <v>4.28534620552</v>
      </c>
      <c r="AW124" s="41">
        <f t="shared" si="84"/>
        <v>0.735745</v>
      </c>
      <c r="AX124" s="41">
        <f t="shared" si="85"/>
        <v>0.25746382272</v>
      </c>
    </row>
    <row r="125" customHeight="1" spans="1:50">
      <c r="A125" s="29"/>
      <c r="B125" s="30" t="s">
        <v>196</v>
      </c>
      <c r="C125" s="31">
        <v>120</v>
      </c>
      <c r="D125" s="32" t="s">
        <v>95</v>
      </c>
      <c r="E125" s="32" t="s">
        <v>209</v>
      </c>
      <c r="F125" s="32" t="s">
        <v>99</v>
      </c>
      <c r="G125" s="33">
        <v>863.43</v>
      </c>
      <c r="H125" s="34">
        <f>I125/G125</f>
        <v>44.4075489616993</v>
      </c>
      <c r="I125" s="34">
        <f t="shared" si="65"/>
        <v>38342.81</v>
      </c>
      <c r="J125" s="34">
        <f t="shared" si="66"/>
        <v>10125.96</v>
      </c>
      <c r="K125" s="34">
        <f t="shared" si="67"/>
        <v>5169.56</v>
      </c>
      <c r="L125" s="36">
        <f t="shared" si="113"/>
        <v>6</v>
      </c>
      <c r="M125" s="36">
        <f t="shared" si="114"/>
        <v>1726.86</v>
      </c>
      <c r="N125" s="36">
        <f>O125/G125</f>
        <v>14.8736319099406</v>
      </c>
      <c r="O125" s="33">
        <v>12842.34</v>
      </c>
      <c r="P125" s="36">
        <f t="shared" si="115"/>
        <v>5180.58</v>
      </c>
      <c r="Q125" s="39"/>
      <c r="R125" s="38">
        <f t="shared" si="72"/>
        <v>14416.25</v>
      </c>
      <c r="S125" s="36">
        <f t="shared" si="116"/>
        <v>0.156735346235364</v>
      </c>
      <c r="T125" s="33">
        <v>135.33</v>
      </c>
      <c r="U125" s="36">
        <f>V125/G125</f>
        <v>5.57086272193461</v>
      </c>
      <c r="V125" s="33">
        <v>4810.05</v>
      </c>
      <c r="W125" s="33">
        <v>0</v>
      </c>
      <c r="X125" s="45">
        <v>112.09</v>
      </c>
      <c r="Y125" s="44">
        <f t="shared" si="74"/>
        <v>224.18</v>
      </c>
      <c r="Z125" s="39">
        <v>9246.69</v>
      </c>
      <c r="AA125" s="33">
        <v>8633.57</v>
      </c>
      <c r="AB125" s="45">
        <v>2674.83</v>
      </c>
      <c r="AC125" s="41"/>
      <c r="AD125" s="34">
        <f t="shared" si="117"/>
        <v>3.45372</v>
      </c>
      <c r="AE125" s="34">
        <f t="shared" si="118"/>
        <v>5.18058</v>
      </c>
      <c r="AF125" s="31">
        <v>0</v>
      </c>
      <c r="AG125" s="33">
        <v>7</v>
      </c>
      <c r="AH125" s="42" t="s">
        <v>63</v>
      </c>
      <c r="AI125" s="39"/>
      <c r="AJ125" s="39">
        <f t="shared" si="75"/>
        <v>85.2583307476954</v>
      </c>
      <c r="AK125" s="33">
        <v>2</v>
      </c>
      <c r="AL125" s="43">
        <f>G125*AK125/1000</f>
        <v>1.72686</v>
      </c>
      <c r="AM125" s="41">
        <f t="shared" si="119"/>
        <v>60.2887575</v>
      </c>
      <c r="AN125" s="41">
        <f t="shared" si="120"/>
        <v>9.73895313461538</v>
      </c>
      <c r="AO125" s="41">
        <f t="shared" si="77"/>
        <v>0</v>
      </c>
      <c r="AP125" s="41">
        <f t="shared" si="78"/>
        <v>2.3485123314</v>
      </c>
      <c r="AQ125" s="41">
        <f t="shared" si="79"/>
        <v>2.0909856996</v>
      </c>
      <c r="AR125" s="41">
        <v>0</v>
      </c>
      <c r="AS125" s="41">
        <f t="shared" si="80"/>
        <v>0</v>
      </c>
      <c r="AT125" s="41">
        <f t="shared" si="81"/>
        <v>0.34680646</v>
      </c>
      <c r="AU125" s="44">
        <f t="shared" si="82"/>
        <v>0.914879</v>
      </c>
      <c r="AV125" s="34">
        <f t="shared" si="83"/>
        <v>9.16007963288</v>
      </c>
      <c r="AW125" s="41">
        <f t="shared" si="84"/>
        <v>0.1337415</v>
      </c>
      <c r="AX125" s="41">
        <f t="shared" si="85"/>
        <v>0.2356154892</v>
      </c>
    </row>
    <row r="126" customHeight="1" spans="1:50">
      <c r="A126" s="29"/>
      <c r="B126" s="30" t="s">
        <v>196</v>
      </c>
      <c r="C126" s="31">
        <v>121</v>
      </c>
      <c r="D126" s="32" t="s">
        <v>97</v>
      </c>
      <c r="E126" s="32" t="s">
        <v>203</v>
      </c>
      <c r="F126" s="32" t="s">
        <v>99</v>
      </c>
      <c r="G126" s="33">
        <v>849.18</v>
      </c>
      <c r="H126" s="34">
        <f>I126/G126</f>
        <v>50.2874537789397</v>
      </c>
      <c r="I126" s="34">
        <f t="shared" si="65"/>
        <v>42703.1</v>
      </c>
      <c r="J126" s="34">
        <f t="shared" si="66"/>
        <v>15198.97</v>
      </c>
      <c r="K126" s="34">
        <f t="shared" si="67"/>
        <v>7196.51</v>
      </c>
      <c r="L126" s="36">
        <f t="shared" si="113"/>
        <v>12</v>
      </c>
      <c r="M126" s="36">
        <f t="shared" si="114"/>
        <v>3396.72</v>
      </c>
      <c r="N126" s="36">
        <f>O126/G126</f>
        <v>22.7870180644857</v>
      </c>
      <c r="O126" s="33">
        <v>19350.28</v>
      </c>
      <c r="P126" s="36">
        <f t="shared" si="115"/>
        <v>10190.16</v>
      </c>
      <c r="Q126" s="39"/>
      <c r="R126" s="38">
        <f t="shared" si="72"/>
        <v>11255.78</v>
      </c>
      <c r="S126" s="31">
        <f t="shared" ref="S126:S131" si="121">2*3</f>
        <v>6</v>
      </c>
      <c r="T126" s="33">
        <f t="shared" ref="T126:T131" si="122">G126*2</f>
        <v>1698.36</v>
      </c>
      <c r="U126" s="36">
        <f>V126/G126</f>
        <v>3.89840787583316</v>
      </c>
      <c r="V126" s="33">
        <v>3310.45</v>
      </c>
      <c r="W126" s="33">
        <v>0</v>
      </c>
      <c r="X126" s="45">
        <v>1093.85</v>
      </c>
      <c r="Y126" s="44">
        <f t="shared" si="74"/>
        <v>2187.7</v>
      </c>
      <c r="Z126" s="39">
        <v>4059.27</v>
      </c>
      <c r="AA126" s="33">
        <v>5200.05</v>
      </c>
      <c r="AB126" s="45">
        <v>9084.69</v>
      </c>
      <c r="AC126" s="41"/>
      <c r="AD126" s="34">
        <f t="shared" si="117"/>
        <v>6.79344</v>
      </c>
      <c r="AE126" s="34">
        <f t="shared" si="118"/>
        <v>5.09508</v>
      </c>
      <c r="AF126" s="36">
        <f t="shared" ref="AF126:AF131" si="123">G126*4*2/1000</f>
        <v>6.79344</v>
      </c>
      <c r="AG126" s="33">
        <v>8</v>
      </c>
      <c r="AH126" s="42" t="s">
        <v>63</v>
      </c>
      <c r="AI126" s="39"/>
      <c r="AJ126" s="39">
        <f t="shared" si="75"/>
        <v>74.2508386600615</v>
      </c>
      <c r="AK126" s="33">
        <v>4</v>
      </c>
      <c r="AL126" s="43">
        <f>G126*AK126/1000</f>
        <v>3.39672</v>
      </c>
      <c r="AM126" s="41">
        <f t="shared" si="119"/>
        <v>47.07167196</v>
      </c>
      <c r="AN126" s="41">
        <f t="shared" si="120"/>
        <v>7.60388547046154</v>
      </c>
      <c r="AO126" s="41">
        <f t="shared" si="77"/>
        <v>0</v>
      </c>
      <c r="AP126" s="41">
        <f t="shared" si="78"/>
        <v>4.6195052328</v>
      </c>
      <c r="AQ126" s="41">
        <f t="shared" si="79"/>
        <v>2.0564761896</v>
      </c>
      <c r="AR126" s="41">
        <f t="shared" ref="AR126:AR131" si="124">AF126*9.42*365/10000</f>
        <v>2.3357884752</v>
      </c>
      <c r="AS126" s="41">
        <f t="shared" si="80"/>
        <v>0</v>
      </c>
      <c r="AT126" s="41">
        <f t="shared" si="81"/>
        <v>3.3843719</v>
      </c>
      <c r="AU126" s="44">
        <f t="shared" si="82"/>
        <v>1.045576</v>
      </c>
      <c r="AV126" s="34">
        <f t="shared" si="83"/>
        <v>5.5171698492</v>
      </c>
      <c r="AW126" s="41">
        <f t="shared" si="84"/>
        <v>0.4542345</v>
      </c>
      <c r="AX126" s="41">
        <f t="shared" si="85"/>
        <v>0.1621590828</v>
      </c>
    </row>
    <row r="127" customHeight="1" spans="1:50">
      <c r="A127" s="29"/>
      <c r="B127" s="30" t="s">
        <v>196</v>
      </c>
      <c r="C127" s="31">
        <v>122</v>
      </c>
      <c r="D127" s="32" t="s">
        <v>97</v>
      </c>
      <c r="E127" s="32" t="s">
        <v>198</v>
      </c>
      <c r="F127" s="32" t="s">
        <v>99</v>
      </c>
      <c r="G127" s="33">
        <v>506.6</v>
      </c>
      <c r="H127" s="34">
        <f>I127/G127</f>
        <v>50.1837939202527</v>
      </c>
      <c r="I127" s="34">
        <f t="shared" si="65"/>
        <v>25423.11</v>
      </c>
      <c r="J127" s="34">
        <f t="shared" si="66"/>
        <v>10628.25</v>
      </c>
      <c r="K127" s="34">
        <f t="shared" si="67"/>
        <v>4040.37</v>
      </c>
      <c r="L127" s="36">
        <f t="shared" si="113"/>
        <v>12</v>
      </c>
      <c r="M127" s="36">
        <f t="shared" si="114"/>
        <v>2026.4</v>
      </c>
      <c r="N127" s="36">
        <f>O127/G127</f>
        <v>22.4103829451244</v>
      </c>
      <c r="O127" s="33">
        <v>11353.1</v>
      </c>
      <c r="P127" s="36">
        <f t="shared" si="115"/>
        <v>6079.2</v>
      </c>
      <c r="Q127" s="39"/>
      <c r="R127" s="38">
        <f t="shared" si="72"/>
        <v>4860.29</v>
      </c>
      <c r="S127" s="31">
        <f t="shared" si="121"/>
        <v>6</v>
      </c>
      <c r="T127" s="33">
        <f t="shared" si="122"/>
        <v>1013.2</v>
      </c>
      <c r="U127" s="36">
        <f>V127/G127</f>
        <v>5.9754638768259</v>
      </c>
      <c r="V127" s="33">
        <v>3027.17</v>
      </c>
      <c r="W127" s="33">
        <v>508.68</v>
      </c>
      <c r="X127" s="33">
        <v>0</v>
      </c>
      <c r="Y127" s="33">
        <f t="shared" si="74"/>
        <v>0</v>
      </c>
      <c r="Z127" s="39">
        <v>819.92</v>
      </c>
      <c r="AA127" s="33">
        <v>2248.18</v>
      </c>
      <c r="AB127" s="45">
        <v>6452.86</v>
      </c>
      <c r="AC127" s="41"/>
      <c r="AD127" s="34">
        <f t="shared" si="117"/>
        <v>4.0528</v>
      </c>
      <c r="AE127" s="34">
        <f t="shared" si="118"/>
        <v>3.0396</v>
      </c>
      <c r="AF127" s="36">
        <f t="shared" si="123"/>
        <v>4.0528</v>
      </c>
      <c r="AG127" s="33">
        <v>3</v>
      </c>
      <c r="AH127" s="42" t="s">
        <v>63</v>
      </c>
      <c r="AI127" s="39"/>
      <c r="AJ127" s="39">
        <f t="shared" si="75"/>
        <v>32.2617129436431</v>
      </c>
      <c r="AK127" s="33">
        <v>4</v>
      </c>
      <c r="AL127" s="43">
        <f>G127*AK127/1000</f>
        <v>2.0264</v>
      </c>
      <c r="AM127" s="41">
        <f t="shared" si="119"/>
        <v>20.32573278</v>
      </c>
      <c r="AN127" s="41">
        <f t="shared" si="120"/>
        <v>3.28338760292308</v>
      </c>
      <c r="AO127" s="41">
        <f t="shared" si="77"/>
        <v>0</v>
      </c>
      <c r="AP127" s="41">
        <f t="shared" si="78"/>
        <v>2.755883736</v>
      </c>
      <c r="AQ127" s="41">
        <f t="shared" si="79"/>
        <v>1.226843352</v>
      </c>
      <c r="AR127" s="41">
        <f t="shared" si="124"/>
        <v>1.393474224</v>
      </c>
      <c r="AS127" s="41">
        <f t="shared" si="80"/>
        <v>0.02809134432</v>
      </c>
      <c r="AT127" s="41">
        <f t="shared" si="81"/>
        <v>0</v>
      </c>
      <c r="AU127" s="44">
        <f t="shared" si="82"/>
        <v>0.392091</v>
      </c>
      <c r="AV127" s="34">
        <f t="shared" si="83"/>
        <v>2.38528300912</v>
      </c>
      <c r="AW127" s="41">
        <f t="shared" si="84"/>
        <v>0.322643</v>
      </c>
      <c r="AX127" s="41">
        <f t="shared" si="85"/>
        <v>0.14828289528</v>
      </c>
    </row>
    <row r="128" customHeight="1" spans="1:50">
      <c r="A128" s="29"/>
      <c r="B128" s="30" t="s">
        <v>196</v>
      </c>
      <c r="C128" s="31">
        <v>123</v>
      </c>
      <c r="D128" s="32" t="s">
        <v>210</v>
      </c>
      <c r="E128" s="32" t="s">
        <v>211</v>
      </c>
      <c r="F128" s="32" t="s">
        <v>99</v>
      </c>
      <c r="G128" s="33">
        <v>940.46</v>
      </c>
      <c r="H128" s="34">
        <f>I128/G128</f>
        <v>20.03666290964</v>
      </c>
      <c r="I128" s="34">
        <f t="shared" si="65"/>
        <v>18843.68</v>
      </c>
      <c r="J128" s="34">
        <f t="shared" si="66"/>
        <v>10246.22</v>
      </c>
      <c r="K128" s="34">
        <f t="shared" si="67"/>
        <v>5680.99</v>
      </c>
      <c r="L128" s="36">
        <f t="shared" si="113"/>
        <v>6</v>
      </c>
      <c r="M128" s="36">
        <f t="shared" si="114"/>
        <v>1880.92</v>
      </c>
      <c r="N128" s="36">
        <f>O128/G128</f>
        <v>10.0373221614954</v>
      </c>
      <c r="O128" s="33">
        <v>9439.7</v>
      </c>
      <c r="P128" s="36">
        <f t="shared" si="115"/>
        <v>5642.76</v>
      </c>
      <c r="Q128" s="39"/>
      <c r="R128" s="38">
        <f t="shared" si="72"/>
        <v>9627.52</v>
      </c>
      <c r="S128" s="36">
        <f t="shared" ref="S128:S130" si="125">T128/G128</f>
        <v>0.907226250983561</v>
      </c>
      <c r="T128" s="33">
        <v>853.21</v>
      </c>
      <c r="U128" s="36">
        <f>V128/G128</f>
        <v>3.93390468494141</v>
      </c>
      <c r="V128" s="33">
        <v>3699.68</v>
      </c>
      <c r="W128" s="33">
        <v>50.57</v>
      </c>
      <c r="X128" s="45">
        <v>564.05</v>
      </c>
      <c r="Y128" s="44">
        <f t="shared" si="74"/>
        <v>1128.1</v>
      </c>
      <c r="Z128" s="39">
        <v>3946.53</v>
      </c>
      <c r="AA128" s="33">
        <v>148.45</v>
      </c>
      <c r="AB128" s="45">
        <v>705.54</v>
      </c>
      <c r="AC128" s="41"/>
      <c r="AD128" s="34">
        <f t="shared" si="117"/>
        <v>3.76184</v>
      </c>
      <c r="AE128" s="34">
        <f>G128*1/1000*3</f>
        <v>2.82138</v>
      </c>
      <c r="AF128" s="31">
        <v>0</v>
      </c>
      <c r="AG128" s="33">
        <v>0</v>
      </c>
      <c r="AH128" s="42" t="s">
        <v>63</v>
      </c>
      <c r="AI128" s="39"/>
      <c r="AJ128" s="39">
        <f t="shared" si="75"/>
        <v>52.5849631689231</v>
      </c>
      <c r="AK128" s="33">
        <v>2</v>
      </c>
      <c r="AL128" s="43">
        <f>G128*AK128/1000</f>
        <v>1.88092</v>
      </c>
      <c r="AM128" s="41">
        <f t="shared" si="119"/>
        <v>40.26228864</v>
      </c>
      <c r="AN128" s="41">
        <f t="shared" si="120"/>
        <v>6.50390816492308</v>
      </c>
      <c r="AO128" s="41">
        <f t="shared" si="77"/>
        <v>0</v>
      </c>
      <c r="AP128" s="41">
        <f t="shared" si="78"/>
        <v>2.5580323908</v>
      </c>
      <c r="AQ128" s="41">
        <f t="shared" si="79"/>
        <v>1.1387653956</v>
      </c>
      <c r="AR128" s="41">
        <v>0</v>
      </c>
      <c r="AS128" s="41">
        <f t="shared" si="80"/>
        <v>0.00279267768</v>
      </c>
      <c r="AT128" s="41">
        <f t="shared" si="81"/>
        <v>1.7451707</v>
      </c>
      <c r="AU128" s="44">
        <f t="shared" si="82"/>
        <v>0</v>
      </c>
      <c r="AV128" s="34">
        <f t="shared" si="83"/>
        <v>0.1575030748</v>
      </c>
      <c r="AW128" s="41">
        <f t="shared" si="84"/>
        <v>0.035277</v>
      </c>
      <c r="AX128" s="41">
        <f t="shared" si="85"/>
        <v>0.18122512512</v>
      </c>
    </row>
    <row r="129" customHeight="1" spans="1:50">
      <c r="A129" s="29"/>
      <c r="B129" s="30" t="s">
        <v>196</v>
      </c>
      <c r="C129" s="31">
        <v>124</v>
      </c>
      <c r="D129" s="53" t="s">
        <v>137</v>
      </c>
      <c r="E129" s="53" t="s">
        <v>209</v>
      </c>
      <c r="F129" s="32" t="s">
        <v>99</v>
      </c>
      <c r="G129" s="54">
        <v>837.3</v>
      </c>
      <c r="H129" s="34">
        <f>I129/G129</f>
        <v>67.2412158127314</v>
      </c>
      <c r="I129" s="34">
        <f t="shared" si="65"/>
        <v>56301.07</v>
      </c>
      <c r="J129" s="34">
        <f t="shared" si="66"/>
        <v>17691.01</v>
      </c>
      <c r="K129" s="34">
        <f t="shared" si="67"/>
        <v>9147.52</v>
      </c>
      <c r="L129" s="36">
        <f t="shared" si="113"/>
        <v>12</v>
      </c>
      <c r="M129" s="36">
        <f t="shared" si="114"/>
        <v>3349.2</v>
      </c>
      <c r="N129" s="36">
        <f>O129/G129</f>
        <v>22.0527051236116</v>
      </c>
      <c r="O129" s="54">
        <v>18464.73</v>
      </c>
      <c r="P129" s="36">
        <f t="shared" si="115"/>
        <v>10047.6</v>
      </c>
      <c r="Q129" s="39"/>
      <c r="R129" s="38">
        <f t="shared" si="72"/>
        <v>22507.73</v>
      </c>
      <c r="S129" s="36">
        <f t="shared" si="125"/>
        <v>5.99476890003583</v>
      </c>
      <c r="T129" s="54">
        <v>5019.42</v>
      </c>
      <c r="U129" s="36">
        <f>V129/G129</f>
        <v>3.12318165532067</v>
      </c>
      <c r="V129" s="54">
        <v>2615.04</v>
      </c>
      <c r="W129" s="54">
        <v>8.95</v>
      </c>
      <c r="X129" s="45">
        <v>756.53</v>
      </c>
      <c r="Y129" s="44">
        <f t="shared" si="74"/>
        <v>1513.06</v>
      </c>
      <c r="Z129" s="39">
        <v>13360.21</v>
      </c>
      <c r="AA129" s="54">
        <v>1720.28</v>
      </c>
      <c r="AB129" s="45">
        <v>15112.44</v>
      </c>
      <c r="AC129" s="41"/>
      <c r="AD129" s="34">
        <f t="shared" si="117"/>
        <v>6.6984</v>
      </c>
      <c r="AE129" s="34">
        <f t="shared" ref="AE129:AE140" si="126">G129*2/1000*3</f>
        <v>5.0238</v>
      </c>
      <c r="AF129" s="31">
        <v>0</v>
      </c>
      <c r="AG129" s="54">
        <v>5</v>
      </c>
      <c r="AH129" s="42" t="s">
        <v>63</v>
      </c>
      <c r="AI129" s="39"/>
      <c r="AJ129" s="39">
        <f t="shared" si="75"/>
        <v>121.618684843372</v>
      </c>
      <c r="AK129" s="54">
        <v>4</v>
      </c>
      <c r="AL129" s="43">
        <f>G129*AK129/1000</f>
        <v>3.3492</v>
      </c>
      <c r="AM129" s="41">
        <f t="shared" si="119"/>
        <v>94.12732686</v>
      </c>
      <c r="AN129" s="41">
        <f t="shared" si="120"/>
        <v>15.2051835696923</v>
      </c>
      <c r="AO129" s="41">
        <f t="shared" si="77"/>
        <v>0</v>
      </c>
      <c r="AP129" s="41">
        <f t="shared" si="78"/>
        <v>4.554878508</v>
      </c>
      <c r="AQ129" s="41">
        <f t="shared" si="79"/>
        <v>2.027706156</v>
      </c>
      <c r="AR129" s="41">
        <v>0</v>
      </c>
      <c r="AS129" s="41">
        <f t="shared" si="80"/>
        <v>0.0004942548</v>
      </c>
      <c r="AT129" s="41">
        <f t="shared" si="81"/>
        <v>2.34070382</v>
      </c>
      <c r="AU129" s="44">
        <f t="shared" si="82"/>
        <v>0.653485</v>
      </c>
      <c r="AV129" s="34">
        <f t="shared" si="83"/>
        <v>1.82518955552</v>
      </c>
      <c r="AW129" s="41">
        <f t="shared" si="84"/>
        <v>0.755622</v>
      </c>
      <c r="AX129" s="41">
        <f t="shared" si="85"/>
        <v>0.12809511936</v>
      </c>
    </row>
    <row r="130" customHeight="1" spans="1:50">
      <c r="A130" s="29"/>
      <c r="B130" s="30" t="s">
        <v>196</v>
      </c>
      <c r="C130" s="31">
        <v>125</v>
      </c>
      <c r="D130" s="53" t="s">
        <v>137</v>
      </c>
      <c r="E130" s="53" t="s">
        <v>212</v>
      </c>
      <c r="F130" s="32" t="s">
        <v>99</v>
      </c>
      <c r="G130" s="54">
        <v>519.9</v>
      </c>
      <c r="H130" s="34">
        <f>I130/G130</f>
        <v>56.0918061165609</v>
      </c>
      <c r="I130" s="34">
        <f t="shared" si="65"/>
        <v>29162.13</v>
      </c>
      <c r="J130" s="34">
        <f t="shared" si="66"/>
        <v>10851.9</v>
      </c>
      <c r="K130" s="34">
        <f t="shared" si="67"/>
        <v>5500.9</v>
      </c>
      <c r="L130" s="36">
        <f t="shared" si="113"/>
        <v>12</v>
      </c>
      <c r="M130" s="36">
        <f t="shared" si="114"/>
        <v>2079.6</v>
      </c>
      <c r="N130" s="36">
        <f>O130/G130</f>
        <v>22.263704558569</v>
      </c>
      <c r="O130" s="54">
        <v>11574.9</v>
      </c>
      <c r="P130" s="36">
        <f t="shared" si="115"/>
        <v>6238.8</v>
      </c>
      <c r="Q130" s="39"/>
      <c r="R130" s="38">
        <f t="shared" si="72"/>
        <v>5500.9</v>
      </c>
      <c r="S130" s="36">
        <f t="shared" si="125"/>
        <v>4.18751683015965</v>
      </c>
      <c r="T130" s="54">
        <v>2177.09</v>
      </c>
      <c r="U130" s="36">
        <f>V130/G130</f>
        <v>4.68553567993845</v>
      </c>
      <c r="V130" s="54">
        <v>2436.01</v>
      </c>
      <c r="W130" s="54">
        <v>0</v>
      </c>
      <c r="X130" s="45">
        <v>443.9</v>
      </c>
      <c r="Y130" s="44">
        <f t="shared" si="74"/>
        <v>887.8</v>
      </c>
      <c r="Z130" s="39">
        <v>0</v>
      </c>
      <c r="AA130" s="54">
        <v>3770.69</v>
      </c>
      <c r="AB130" s="45">
        <v>9203.44</v>
      </c>
      <c r="AC130" s="41"/>
      <c r="AD130" s="34">
        <f t="shared" si="117"/>
        <v>4.1592</v>
      </c>
      <c r="AE130" s="34">
        <f t="shared" si="126"/>
        <v>3.1194</v>
      </c>
      <c r="AF130" s="31">
        <v>0</v>
      </c>
      <c r="AG130" s="54">
        <v>8</v>
      </c>
      <c r="AH130" s="42" t="s">
        <v>82</v>
      </c>
      <c r="AI130" s="39"/>
      <c r="AJ130" s="39">
        <f t="shared" si="75"/>
        <v>34.0911931048</v>
      </c>
      <c r="AK130" s="54">
        <v>4</v>
      </c>
      <c r="AL130" s="43">
        <f>G130*AK130/1000</f>
        <v>2.0796</v>
      </c>
      <c r="AM130" s="41">
        <f t="shared" si="119"/>
        <v>23.0047638</v>
      </c>
      <c r="AN130" s="41">
        <v>0</v>
      </c>
      <c r="AO130" s="41">
        <f t="shared" si="77"/>
        <v>0</v>
      </c>
      <c r="AP130" s="41">
        <f t="shared" si="78"/>
        <v>2.828235204</v>
      </c>
      <c r="AQ130" s="41">
        <f t="shared" si="79"/>
        <v>1.259052228</v>
      </c>
      <c r="AR130" s="41">
        <v>0</v>
      </c>
      <c r="AS130" s="41">
        <f t="shared" si="80"/>
        <v>0</v>
      </c>
      <c r="AT130" s="41">
        <f t="shared" si="81"/>
        <v>1.3734266</v>
      </c>
      <c r="AU130" s="44">
        <f t="shared" si="82"/>
        <v>1.045576</v>
      </c>
      <c r="AV130" s="34">
        <f t="shared" si="83"/>
        <v>4.00064175896</v>
      </c>
      <c r="AW130" s="41">
        <f t="shared" si="84"/>
        <v>0.460172</v>
      </c>
      <c r="AX130" s="41">
        <f t="shared" si="85"/>
        <v>0.11932551384</v>
      </c>
    </row>
    <row r="131" customHeight="1" spans="1:50">
      <c r="A131" s="29"/>
      <c r="B131" s="30" t="s">
        <v>196</v>
      </c>
      <c r="C131" s="31">
        <v>126</v>
      </c>
      <c r="D131" s="53" t="s">
        <v>137</v>
      </c>
      <c r="E131" s="53" t="s">
        <v>213</v>
      </c>
      <c r="F131" s="32" t="s">
        <v>99</v>
      </c>
      <c r="G131" s="54">
        <v>643.09</v>
      </c>
      <c r="H131" s="34">
        <f>I131/G131</f>
        <v>49.865586465347</v>
      </c>
      <c r="I131" s="34">
        <f t="shared" si="65"/>
        <v>32068.06</v>
      </c>
      <c r="J131" s="34">
        <f t="shared" si="66"/>
        <v>12507.71</v>
      </c>
      <c r="K131" s="34">
        <f t="shared" si="67"/>
        <v>4790.63</v>
      </c>
      <c r="L131" s="36">
        <f t="shared" si="113"/>
        <v>12</v>
      </c>
      <c r="M131" s="36">
        <f t="shared" si="114"/>
        <v>2572.36</v>
      </c>
      <c r="N131" s="36">
        <f>O131/G131</f>
        <v>21.8177238022672</v>
      </c>
      <c r="O131" s="54">
        <v>14030.76</v>
      </c>
      <c r="P131" s="36">
        <f t="shared" si="115"/>
        <v>7717.08</v>
      </c>
      <c r="Q131" s="39"/>
      <c r="R131" s="38">
        <f t="shared" si="72"/>
        <v>10461.02</v>
      </c>
      <c r="S131" s="31">
        <f t="shared" si="121"/>
        <v>6</v>
      </c>
      <c r="T131" s="33">
        <f t="shared" si="122"/>
        <v>1286.18</v>
      </c>
      <c r="U131" s="36">
        <f>V131/G131</f>
        <v>5.44939277550576</v>
      </c>
      <c r="V131" s="54">
        <v>3504.45</v>
      </c>
      <c r="W131" s="54">
        <v>0</v>
      </c>
      <c r="X131" s="33">
        <v>0</v>
      </c>
      <c r="Y131" s="33">
        <f t="shared" si="74"/>
        <v>0</v>
      </c>
      <c r="Z131" s="39">
        <v>5670.39</v>
      </c>
      <c r="AA131" s="54">
        <v>179.04</v>
      </c>
      <c r="AB131" s="45">
        <v>7397.24</v>
      </c>
      <c r="AC131" s="41"/>
      <c r="AD131" s="34">
        <f t="shared" si="117"/>
        <v>5.14472</v>
      </c>
      <c r="AE131" s="34">
        <f t="shared" si="126"/>
        <v>3.85854</v>
      </c>
      <c r="AF131" s="36">
        <f t="shared" si="123"/>
        <v>5.14472</v>
      </c>
      <c r="AG131" s="54">
        <v>8</v>
      </c>
      <c r="AH131" s="42" t="s">
        <v>82</v>
      </c>
      <c r="AI131" s="39"/>
      <c r="AJ131" s="39">
        <f t="shared" si="75"/>
        <v>52.34972106296</v>
      </c>
      <c r="AK131" s="54">
        <v>4</v>
      </c>
      <c r="AL131" s="43">
        <f>G131*AK131/1000</f>
        <v>2.57236</v>
      </c>
      <c r="AM131" s="41">
        <f t="shared" si="119"/>
        <v>43.74798564</v>
      </c>
      <c r="AN131" s="41">
        <v>0</v>
      </c>
      <c r="AO131" s="41">
        <f t="shared" si="77"/>
        <v>0</v>
      </c>
      <c r="AP131" s="41">
        <f t="shared" si="78"/>
        <v>3.4983838764</v>
      </c>
      <c r="AQ131" s="41">
        <f t="shared" si="79"/>
        <v>1.5573839148</v>
      </c>
      <c r="AR131" s="41">
        <f t="shared" si="124"/>
        <v>1.7689090776</v>
      </c>
      <c r="AS131" s="41">
        <f t="shared" si="80"/>
        <v>0</v>
      </c>
      <c r="AT131" s="41">
        <f t="shared" si="81"/>
        <v>0</v>
      </c>
      <c r="AU131" s="44">
        <f t="shared" si="82"/>
        <v>1.045576</v>
      </c>
      <c r="AV131" s="34">
        <f t="shared" si="83"/>
        <v>0.18995857536</v>
      </c>
      <c r="AW131" s="41">
        <f t="shared" si="84"/>
        <v>0.369862</v>
      </c>
      <c r="AX131" s="41">
        <f t="shared" si="85"/>
        <v>0.1716619788</v>
      </c>
    </row>
    <row r="132" customHeight="1" spans="1:50">
      <c r="A132" s="29"/>
      <c r="B132" s="30" t="s">
        <v>196</v>
      </c>
      <c r="C132" s="31">
        <v>127</v>
      </c>
      <c r="D132" s="32" t="s">
        <v>214</v>
      </c>
      <c r="E132" s="32" t="s">
        <v>209</v>
      </c>
      <c r="F132" s="32" t="s">
        <v>99</v>
      </c>
      <c r="G132" s="33">
        <v>869.53</v>
      </c>
      <c r="H132" s="34">
        <f>I132/G132</f>
        <v>89.9669821627776</v>
      </c>
      <c r="I132" s="34">
        <f>O132+T132+V132+W132+Z132+AB132+AA132</f>
        <v>78228.99</v>
      </c>
      <c r="J132" s="34">
        <f>P132+T132+V132+W132</f>
        <v>19796.27</v>
      </c>
      <c r="K132" s="34">
        <f>Q132+T132+V132+Y132</f>
        <v>13518.72</v>
      </c>
      <c r="L132" s="36">
        <f t="shared" si="113"/>
        <v>12</v>
      </c>
      <c r="M132" s="36">
        <f t="shared" si="114"/>
        <v>3478.12</v>
      </c>
      <c r="N132" s="36">
        <f>O132/G132</f>
        <v>28.008360838614</v>
      </c>
      <c r="O132" s="33">
        <v>24354.11</v>
      </c>
      <c r="P132" s="36">
        <f t="shared" si="115"/>
        <v>10434.36</v>
      </c>
      <c r="Q132" s="39"/>
      <c r="R132" s="38">
        <f>T132+V132+Y132+Z132</f>
        <v>37126.62</v>
      </c>
      <c r="S132" s="36">
        <f t="shared" ref="S132:S140" si="127">T132/G132</f>
        <v>5.42654077490138</v>
      </c>
      <c r="T132" s="33">
        <v>4718.54</v>
      </c>
      <c r="U132" s="36">
        <f>V132/G132</f>
        <v>5.32250756155624</v>
      </c>
      <c r="V132" s="33">
        <v>4628.08</v>
      </c>
      <c r="W132" s="33">
        <v>15.29</v>
      </c>
      <c r="X132" s="45">
        <v>2086.05</v>
      </c>
      <c r="Y132" s="44">
        <f>X132*2</f>
        <v>4172.1</v>
      </c>
      <c r="Z132" s="39">
        <v>23607.9</v>
      </c>
      <c r="AA132" s="33">
        <v>6813.12</v>
      </c>
      <c r="AB132" s="45">
        <v>14091.95</v>
      </c>
      <c r="AC132" s="41"/>
      <c r="AD132" s="34">
        <f t="shared" si="117"/>
        <v>6.95624</v>
      </c>
      <c r="AE132" s="34">
        <f t="shared" si="126"/>
        <v>5.21718</v>
      </c>
      <c r="AF132" s="31">
        <v>0</v>
      </c>
      <c r="AG132" s="33">
        <v>16</v>
      </c>
      <c r="AH132" s="42" t="s">
        <v>63</v>
      </c>
      <c r="AI132" s="39"/>
      <c r="AJ132" s="39">
        <f>SUM(AM132:AX132)</f>
        <v>203.886668141852</v>
      </c>
      <c r="AK132" s="33">
        <v>4</v>
      </c>
      <c r="AL132" s="43">
        <f>G132*AK132/1000</f>
        <v>3.47812</v>
      </c>
      <c r="AM132" s="41">
        <f t="shared" si="119"/>
        <v>155.26352484</v>
      </c>
      <c r="AN132" s="41">
        <f>R132*41.82*3.5/13*0.6/10000</f>
        <v>25.0810309356923</v>
      </c>
      <c r="AO132" s="41">
        <f>AC132*365*11.98/10000</f>
        <v>0</v>
      </c>
      <c r="AP132" s="41">
        <f>AD132*365*18.63/10000</f>
        <v>4.7302084188</v>
      </c>
      <c r="AQ132" s="41">
        <f>AE132*310*13.02/10000</f>
        <v>2.1057581916</v>
      </c>
      <c r="AR132" s="41">
        <v>0</v>
      </c>
      <c r="AS132" s="41">
        <f>W132/1000*15.34*36/10000</f>
        <v>0.00084437496</v>
      </c>
      <c r="AT132" s="41">
        <f>X132*30.94/10000</f>
        <v>6.4542387</v>
      </c>
      <c r="AU132" s="44">
        <f>AG132*1306.97/10000</f>
        <v>2.091152</v>
      </c>
      <c r="AV132" s="34">
        <f>(AA132*10.12+9.42*52/1000*AA132)/10000</f>
        <v>7.22861131008</v>
      </c>
      <c r="AW132" s="41">
        <f>AB132*0.5/10000</f>
        <v>0.7045975</v>
      </c>
      <c r="AX132" s="41">
        <f>(9.42*52/1000*V132)/10000</f>
        <v>0.22670187072</v>
      </c>
    </row>
    <row r="133" customHeight="1" spans="1:50">
      <c r="A133" s="29"/>
      <c r="B133" s="30" t="s">
        <v>196</v>
      </c>
      <c r="C133" s="31">
        <v>128</v>
      </c>
      <c r="D133" s="32" t="s">
        <v>215</v>
      </c>
      <c r="E133" s="39" t="s">
        <v>216</v>
      </c>
      <c r="F133" s="32" t="s">
        <v>99</v>
      </c>
      <c r="G133" s="33">
        <v>40</v>
      </c>
      <c r="H133" s="34">
        <f>I133/G133</f>
        <v>44.46775</v>
      </c>
      <c r="I133" s="34">
        <f>O133+T133+V133+W133+Z133+AB133+AA133</f>
        <v>1778.71</v>
      </c>
      <c r="J133" s="34">
        <f>P133+T133+V133+W133</f>
        <v>240</v>
      </c>
      <c r="K133" s="35">
        <f>Q133+T133+V133+Y133</f>
        <v>0</v>
      </c>
      <c r="L133" s="36">
        <f t="shared" si="113"/>
        <v>6</v>
      </c>
      <c r="M133" s="36">
        <f t="shared" si="114"/>
        <v>80</v>
      </c>
      <c r="N133" s="36">
        <f>O133/G133</f>
        <v>44.46775</v>
      </c>
      <c r="O133" s="33">
        <v>1778.71</v>
      </c>
      <c r="P133" s="36">
        <f t="shared" si="115"/>
        <v>240</v>
      </c>
      <c r="Q133" s="39"/>
      <c r="R133" s="38">
        <f>T133+V133+Y133+Z133</f>
        <v>0</v>
      </c>
      <c r="S133" s="31">
        <f t="shared" si="127"/>
        <v>0</v>
      </c>
      <c r="T133" s="33">
        <v>0</v>
      </c>
      <c r="U133" s="31">
        <f>V133/G133</f>
        <v>0</v>
      </c>
      <c r="V133" s="40">
        <v>0</v>
      </c>
      <c r="W133" s="40">
        <v>0</v>
      </c>
      <c r="X133" s="40">
        <v>0</v>
      </c>
      <c r="Y133" s="33">
        <f>X133*2</f>
        <v>0</v>
      </c>
      <c r="Z133" s="39">
        <v>0</v>
      </c>
      <c r="AA133" s="55">
        <v>0</v>
      </c>
      <c r="AB133" s="40">
        <v>0</v>
      </c>
      <c r="AC133" s="41"/>
      <c r="AD133" s="34">
        <f t="shared" si="117"/>
        <v>0.16</v>
      </c>
      <c r="AE133" s="34">
        <f t="shared" si="126"/>
        <v>0.24</v>
      </c>
      <c r="AF133" s="31">
        <v>0</v>
      </c>
      <c r="AG133" s="40">
        <v>0</v>
      </c>
      <c r="AH133" s="42" t="s">
        <v>82</v>
      </c>
      <c r="AI133" s="39"/>
      <c r="AJ133" s="39">
        <f>SUM(AM133:AX133)</f>
        <v>0.205668</v>
      </c>
      <c r="AK133" s="40">
        <v>2</v>
      </c>
      <c r="AL133" s="43">
        <f>G133*AK133/1000</f>
        <v>0.08</v>
      </c>
      <c r="AM133" s="41">
        <f t="shared" si="119"/>
        <v>0</v>
      </c>
      <c r="AN133" s="41">
        <v>0</v>
      </c>
      <c r="AO133" s="41">
        <f>AC133*365*11.98/10000</f>
        <v>0</v>
      </c>
      <c r="AP133" s="41">
        <f>AD133*365*18.63/10000</f>
        <v>0.1087992</v>
      </c>
      <c r="AQ133" s="41">
        <f>AE133*310*13.02/10000</f>
        <v>0.0968688</v>
      </c>
      <c r="AR133" s="41">
        <v>0</v>
      </c>
      <c r="AS133" s="41">
        <f>W133/1000*15.34*36/10000</f>
        <v>0</v>
      </c>
      <c r="AT133" s="41">
        <f>X133*30.94/10000</f>
        <v>0</v>
      </c>
      <c r="AU133" s="44">
        <f>AG133*1306.97/10000</f>
        <v>0</v>
      </c>
      <c r="AV133" s="34">
        <f>(AA133*10.12+9.42*52/1000*AA133)/10000</f>
        <v>0</v>
      </c>
      <c r="AW133" s="41">
        <f>AB133*0.5/10000</f>
        <v>0</v>
      </c>
      <c r="AX133" s="41">
        <f>(9.42*52/1000*V133)/10000</f>
        <v>0</v>
      </c>
    </row>
    <row r="134" customHeight="1" spans="1:50">
      <c r="A134" s="29"/>
      <c r="B134" s="30" t="s">
        <v>196</v>
      </c>
      <c r="C134" s="31">
        <v>129</v>
      </c>
      <c r="D134" s="32" t="s">
        <v>217</v>
      </c>
      <c r="E134" s="39" t="s">
        <v>216</v>
      </c>
      <c r="F134" s="32" t="s">
        <v>99</v>
      </c>
      <c r="G134" s="33">
        <v>64.53</v>
      </c>
      <c r="H134" s="34">
        <f>I134/G134</f>
        <v>43.1920037192004</v>
      </c>
      <c r="I134" s="34">
        <f>O134+T134+V134+W134+Z134+AB134+AA134</f>
        <v>2787.18</v>
      </c>
      <c r="J134" s="34">
        <f>P134+T134+V134+W134</f>
        <v>387.18</v>
      </c>
      <c r="K134" s="35">
        <f>Q134+T134+V134+Y134</f>
        <v>0</v>
      </c>
      <c r="L134" s="36">
        <f t="shared" si="113"/>
        <v>6</v>
      </c>
      <c r="M134" s="36">
        <f t="shared" si="114"/>
        <v>129.06</v>
      </c>
      <c r="N134" s="36">
        <f>O134/G134</f>
        <v>43.1920037192004</v>
      </c>
      <c r="O134" s="33">
        <v>2787.18</v>
      </c>
      <c r="P134" s="36">
        <f t="shared" si="115"/>
        <v>387.18</v>
      </c>
      <c r="Q134" s="39"/>
      <c r="R134" s="38">
        <f>T134+V134+Y134+Z134</f>
        <v>0</v>
      </c>
      <c r="S134" s="31">
        <f t="shared" si="127"/>
        <v>0</v>
      </c>
      <c r="T134" s="33">
        <v>0</v>
      </c>
      <c r="U134" s="31">
        <f>V134/G134</f>
        <v>0</v>
      </c>
      <c r="V134" s="40">
        <v>0</v>
      </c>
      <c r="W134" s="40">
        <v>0</v>
      </c>
      <c r="X134" s="40">
        <v>0</v>
      </c>
      <c r="Y134" s="33">
        <f>X134*2</f>
        <v>0</v>
      </c>
      <c r="Z134" s="39">
        <v>0</v>
      </c>
      <c r="AA134" s="55">
        <v>0</v>
      </c>
      <c r="AB134" s="40">
        <v>0</v>
      </c>
      <c r="AC134" s="41"/>
      <c r="AD134" s="34">
        <f t="shared" si="117"/>
        <v>0.25812</v>
      </c>
      <c r="AE134" s="34">
        <f t="shared" si="126"/>
        <v>0.38718</v>
      </c>
      <c r="AF134" s="31">
        <v>0</v>
      </c>
      <c r="AG134" s="40">
        <v>0</v>
      </c>
      <c r="AH134" s="42" t="s">
        <v>82</v>
      </c>
      <c r="AI134" s="39"/>
      <c r="AJ134" s="39">
        <f>SUM(AM134:AX134)</f>
        <v>0.331793901</v>
      </c>
      <c r="AK134" s="40">
        <v>2</v>
      </c>
      <c r="AL134" s="43">
        <f>G134*AK134/1000</f>
        <v>0.12906</v>
      </c>
      <c r="AM134" s="41">
        <f t="shared" si="119"/>
        <v>0</v>
      </c>
      <c r="AN134" s="41">
        <v>0</v>
      </c>
      <c r="AO134" s="41">
        <f>AC134*365*11.98/10000</f>
        <v>0</v>
      </c>
      <c r="AP134" s="41">
        <f>AD134*365*18.63/10000</f>
        <v>0.1755203094</v>
      </c>
      <c r="AQ134" s="41">
        <f>AE134*310*13.02/10000</f>
        <v>0.1562735916</v>
      </c>
      <c r="AR134" s="41">
        <v>0</v>
      </c>
      <c r="AS134" s="41">
        <f>W134/1000*15.34*36/10000</f>
        <v>0</v>
      </c>
      <c r="AT134" s="41">
        <f>X134*30.94/10000</f>
        <v>0</v>
      </c>
      <c r="AU134" s="44">
        <f>AG134*1306.97/10000</f>
        <v>0</v>
      </c>
      <c r="AV134" s="34">
        <f>(AA134*10.12+9.42*52/1000*AA134)/10000</f>
        <v>0</v>
      </c>
      <c r="AW134" s="41">
        <f>AB134*0.5/10000</f>
        <v>0</v>
      </c>
      <c r="AX134" s="41">
        <f>(9.42*52/1000*V134)/10000</f>
        <v>0</v>
      </c>
    </row>
    <row r="135" customHeight="1" spans="1:50">
      <c r="A135" s="29"/>
      <c r="B135" s="30" t="s">
        <v>196</v>
      </c>
      <c r="C135" s="31">
        <v>130</v>
      </c>
      <c r="D135" s="32" t="s">
        <v>218</v>
      </c>
      <c r="E135" s="39" t="s">
        <v>216</v>
      </c>
      <c r="F135" s="32" t="s">
        <v>99</v>
      </c>
      <c r="G135" s="33">
        <v>44.32</v>
      </c>
      <c r="H135" s="34">
        <f>I135/G135</f>
        <v>41.5679151624549</v>
      </c>
      <c r="I135" s="34">
        <f>O135+T135+V135+W135+Z135+AB135+AA135</f>
        <v>1842.29</v>
      </c>
      <c r="J135" s="34">
        <f>P135+T135+V135+W135</f>
        <v>265.92</v>
      </c>
      <c r="K135" s="35">
        <f>Q135+T135+V135+Y135</f>
        <v>0</v>
      </c>
      <c r="L135" s="36">
        <f t="shared" si="113"/>
        <v>6</v>
      </c>
      <c r="M135" s="36">
        <f t="shared" si="114"/>
        <v>88.64</v>
      </c>
      <c r="N135" s="36">
        <f>O135/G135</f>
        <v>41.5679151624549</v>
      </c>
      <c r="O135" s="33">
        <v>1842.29</v>
      </c>
      <c r="P135" s="36">
        <f t="shared" si="115"/>
        <v>265.92</v>
      </c>
      <c r="Q135" s="39"/>
      <c r="R135" s="38">
        <f>T135+V135+Y135+Z135</f>
        <v>0</v>
      </c>
      <c r="S135" s="31">
        <f t="shared" si="127"/>
        <v>0</v>
      </c>
      <c r="T135" s="33">
        <v>0</v>
      </c>
      <c r="U135" s="31">
        <f>V135/G135</f>
        <v>0</v>
      </c>
      <c r="V135" s="40">
        <v>0</v>
      </c>
      <c r="W135" s="40">
        <v>0</v>
      </c>
      <c r="X135" s="40">
        <v>0</v>
      </c>
      <c r="Y135" s="33">
        <f>X135*2</f>
        <v>0</v>
      </c>
      <c r="Z135" s="39">
        <v>0</v>
      </c>
      <c r="AA135" s="55">
        <v>0</v>
      </c>
      <c r="AB135" s="40">
        <v>0</v>
      </c>
      <c r="AC135" s="41"/>
      <c r="AD135" s="34">
        <f t="shared" si="117"/>
        <v>0.17728</v>
      </c>
      <c r="AE135" s="34">
        <f t="shared" si="126"/>
        <v>0.26592</v>
      </c>
      <c r="AF135" s="31">
        <v>0</v>
      </c>
      <c r="AG135" s="40">
        <v>0</v>
      </c>
      <c r="AH135" s="42" t="s">
        <v>82</v>
      </c>
      <c r="AI135" s="39"/>
      <c r="AJ135" s="39">
        <f>SUM(AM135:AX135)</f>
        <v>0.227880144</v>
      </c>
      <c r="AK135" s="40">
        <v>2</v>
      </c>
      <c r="AL135" s="43">
        <f>G135*AK135/1000</f>
        <v>0.08864</v>
      </c>
      <c r="AM135" s="41">
        <f t="shared" si="119"/>
        <v>0</v>
      </c>
      <c r="AN135" s="41">
        <v>0</v>
      </c>
      <c r="AO135" s="41">
        <f>AC135*365*11.98/10000</f>
        <v>0</v>
      </c>
      <c r="AP135" s="41">
        <f>AD135*365*18.63/10000</f>
        <v>0.1205495136</v>
      </c>
      <c r="AQ135" s="41">
        <f>AE135*310*13.02/10000</f>
        <v>0.1073306304</v>
      </c>
      <c r="AR135" s="41">
        <v>0</v>
      </c>
      <c r="AS135" s="41">
        <f>W135/1000*15.34*36/10000</f>
        <v>0</v>
      </c>
      <c r="AT135" s="41">
        <f>X135*30.94/10000</f>
        <v>0</v>
      </c>
      <c r="AU135" s="44">
        <f>AG135*1306.97/10000</f>
        <v>0</v>
      </c>
      <c r="AV135" s="34">
        <f>(AA135*10.12+9.42*52/1000*AA135)/10000</f>
        <v>0</v>
      </c>
      <c r="AW135" s="41">
        <f>AB135*0.5/10000</f>
        <v>0</v>
      </c>
      <c r="AX135" s="41">
        <f>(9.42*52/1000*V135)/10000</f>
        <v>0</v>
      </c>
    </row>
    <row r="136" customHeight="1" spans="1:50">
      <c r="A136" s="29"/>
      <c r="B136" s="30" t="s">
        <v>196</v>
      </c>
      <c r="C136" s="31">
        <v>131</v>
      </c>
      <c r="D136" s="32" t="s">
        <v>219</v>
      </c>
      <c r="E136" s="39" t="s">
        <v>216</v>
      </c>
      <c r="F136" s="32" t="s">
        <v>99</v>
      </c>
      <c r="G136" s="33">
        <v>22.84</v>
      </c>
      <c r="H136" s="34">
        <f>I136/G136</f>
        <v>38.6260945709282</v>
      </c>
      <c r="I136" s="34">
        <f>O136+T136+V136+W136+Z136+AB136+AA136</f>
        <v>882.22</v>
      </c>
      <c r="J136" s="34">
        <f>P136+T136+V136+W136</f>
        <v>137.04</v>
      </c>
      <c r="K136" s="35">
        <f>Q136+T136+V136+Y136</f>
        <v>0</v>
      </c>
      <c r="L136" s="36">
        <f t="shared" si="113"/>
        <v>6</v>
      </c>
      <c r="M136" s="36">
        <f t="shared" si="114"/>
        <v>45.68</v>
      </c>
      <c r="N136" s="36">
        <f>O136/G136</f>
        <v>38.6260945709282</v>
      </c>
      <c r="O136" s="33">
        <v>882.22</v>
      </c>
      <c r="P136" s="36">
        <f t="shared" si="115"/>
        <v>137.04</v>
      </c>
      <c r="Q136" s="39"/>
      <c r="R136" s="38">
        <f>T136+V136+Y136+Z136</f>
        <v>0</v>
      </c>
      <c r="S136" s="31">
        <f t="shared" si="127"/>
        <v>0</v>
      </c>
      <c r="T136" s="33">
        <v>0</v>
      </c>
      <c r="U136" s="31">
        <f>V136/G136</f>
        <v>0</v>
      </c>
      <c r="V136" s="40">
        <v>0</v>
      </c>
      <c r="W136" s="40">
        <v>0</v>
      </c>
      <c r="X136" s="40">
        <v>0</v>
      </c>
      <c r="Y136" s="33">
        <f>X136*2</f>
        <v>0</v>
      </c>
      <c r="Z136" s="39">
        <v>0</v>
      </c>
      <c r="AA136" s="55">
        <v>0</v>
      </c>
      <c r="AB136" s="40">
        <v>0</v>
      </c>
      <c r="AC136" s="41"/>
      <c r="AD136" s="34">
        <f t="shared" si="117"/>
        <v>0.09136</v>
      </c>
      <c r="AE136" s="34">
        <f t="shared" si="126"/>
        <v>0.13704</v>
      </c>
      <c r="AF136" s="31">
        <v>0</v>
      </c>
      <c r="AG136" s="40">
        <v>0</v>
      </c>
      <c r="AH136" s="42" t="s">
        <v>82</v>
      </c>
      <c r="AI136" s="39"/>
      <c r="AJ136" s="39">
        <f>SUM(AM136:AX136)</f>
        <v>0.117436428</v>
      </c>
      <c r="AK136" s="40">
        <v>2</v>
      </c>
      <c r="AL136" s="43">
        <f>G136*AK136/1000</f>
        <v>0.04568</v>
      </c>
      <c r="AM136" s="41">
        <f t="shared" si="119"/>
        <v>0</v>
      </c>
      <c r="AN136" s="41">
        <v>0</v>
      </c>
      <c r="AO136" s="41">
        <f>AC136*365*11.98/10000</f>
        <v>0</v>
      </c>
      <c r="AP136" s="41">
        <f>AD136*365*18.63/10000</f>
        <v>0.0621243432</v>
      </c>
      <c r="AQ136" s="41">
        <f>AE136*310*13.02/10000</f>
        <v>0.0553120848</v>
      </c>
      <c r="AR136" s="41">
        <v>0</v>
      </c>
      <c r="AS136" s="41">
        <f>W136/1000*15.34*36/10000</f>
        <v>0</v>
      </c>
      <c r="AT136" s="41">
        <f>X136*30.94/10000</f>
        <v>0</v>
      </c>
      <c r="AU136" s="44">
        <f>AG136*1306.97/10000</f>
        <v>0</v>
      </c>
      <c r="AV136" s="34">
        <f>(AA136*10.12+9.42*52/1000*AA136)/10000</f>
        <v>0</v>
      </c>
      <c r="AW136" s="41">
        <f>AB136*0.5/10000</f>
        <v>0</v>
      </c>
      <c r="AX136" s="41">
        <f>(9.42*52/1000*V136)/10000</f>
        <v>0</v>
      </c>
    </row>
    <row r="137" customHeight="1" spans="1:50">
      <c r="A137" s="29"/>
      <c r="B137" s="30" t="s">
        <v>196</v>
      </c>
      <c r="C137" s="31">
        <v>132</v>
      </c>
      <c r="D137" s="32" t="s">
        <v>220</v>
      </c>
      <c r="E137" s="39" t="s">
        <v>216</v>
      </c>
      <c r="F137" s="32" t="s">
        <v>99</v>
      </c>
      <c r="G137" s="33">
        <v>28.34</v>
      </c>
      <c r="H137" s="34">
        <f>I137/G137</f>
        <v>35.7046577275935</v>
      </c>
      <c r="I137" s="34">
        <f>O137+T137+V137+W137+Z137+AB137+AA137</f>
        <v>1011.87</v>
      </c>
      <c r="J137" s="34">
        <f>P137+T137+V137+W137</f>
        <v>170.04</v>
      </c>
      <c r="K137" s="35">
        <f>Q137+T137+V137+Y137</f>
        <v>0</v>
      </c>
      <c r="L137" s="36">
        <f t="shared" si="113"/>
        <v>6</v>
      </c>
      <c r="M137" s="36">
        <f t="shared" si="114"/>
        <v>56.68</v>
      </c>
      <c r="N137" s="36">
        <f>O137/G137</f>
        <v>35.7046577275935</v>
      </c>
      <c r="O137" s="33">
        <v>1011.87</v>
      </c>
      <c r="P137" s="36">
        <f t="shared" si="115"/>
        <v>170.04</v>
      </c>
      <c r="Q137" s="39"/>
      <c r="R137" s="38">
        <f>T137+V137+Y137+Z137</f>
        <v>0</v>
      </c>
      <c r="S137" s="31">
        <f t="shared" si="127"/>
        <v>0</v>
      </c>
      <c r="T137" s="33">
        <v>0</v>
      </c>
      <c r="U137" s="31">
        <f>V137/G137</f>
        <v>0</v>
      </c>
      <c r="V137" s="40">
        <v>0</v>
      </c>
      <c r="W137" s="40">
        <v>0</v>
      </c>
      <c r="X137" s="33">
        <v>0</v>
      </c>
      <c r="Y137" s="33">
        <f>X137*2</f>
        <v>0</v>
      </c>
      <c r="Z137" s="39">
        <v>0</v>
      </c>
      <c r="AA137" s="55">
        <v>0</v>
      </c>
      <c r="AB137" s="40">
        <v>0</v>
      </c>
      <c r="AC137" s="41"/>
      <c r="AD137" s="34">
        <f t="shared" si="117"/>
        <v>0.11336</v>
      </c>
      <c r="AE137" s="34">
        <f t="shared" si="126"/>
        <v>0.17004</v>
      </c>
      <c r="AF137" s="31">
        <v>0</v>
      </c>
      <c r="AG137" s="40">
        <v>0</v>
      </c>
      <c r="AH137" s="42" t="s">
        <v>82</v>
      </c>
      <c r="AI137" s="39"/>
      <c r="AJ137" s="39">
        <f>SUM(AM137:AX137)</f>
        <v>0.145715778</v>
      </c>
      <c r="AK137" s="40">
        <v>2</v>
      </c>
      <c r="AL137" s="43">
        <f>G137*AK137/1000</f>
        <v>0.05668</v>
      </c>
      <c r="AM137" s="41">
        <f t="shared" si="119"/>
        <v>0</v>
      </c>
      <c r="AN137" s="41">
        <v>0</v>
      </c>
      <c r="AO137" s="41">
        <f>AC137*365*11.98/10000</f>
        <v>0</v>
      </c>
      <c r="AP137" s="41">
        <f>AD137*365*18.63/10000</f>
        <v>0.0770842332</v>
      </c>
      <c r="AQ137" s="41">
        <f>AE137*310*13.02/10000</f>
        <v>0.0686315448</v>
      </c>
      <c r="AR137" s="41">
        <v>0</v>
      </c>
      <c r="AS137" s="41">
        <f>W137/1000*15.34*36/10000</f>
        <v>0</v>
      </c>
      <c r="AT137" s="41">
        <f>X137*30.94/10000</f>
        <v>0</v>
      </c>
      <c r="AU137" s="44">
        <f>AG137*1306.97/10000</f>
        <v>0</v>
      </c>
      <c r="AV137" s="34">
        <f>(AA137*10.12+9.42*52/1000*AA137)/10000</f>
        <v>0</v>
      </c>
      <c r="AW137" s="41">
        <f>AB137*0.5/10000</f>
        <v>0</v>
      </c>
      <c r="AX137" s="41">
        <f>(9.42*52/1000*V137)/10000</f>
        <v>0</v>
      </c>
    </row>
    <row r="138" customHeight="1" spans="1:50">
      <c r="A138" s="29"/>
      <c r="B138" s="30" t="s">
        <v>196</v>
      </c>
      <c r="C138" s="31">
        <v>133</v>
      </c>
      <c r="D138" s="32" t="s">
        <v>221</v>
      </c>
      <c r="E138" s="39" t="s">
        <v>216</v>
      </c>
      <c r="F138" s="32" t="s">
        <v>99</v>
      </c>
      <c r="G138" s="33">
        <v>32.98</v>
      </c>
      <c r="H138" s="34">
        <f>I138/G138</f>
        <v>35.2713765918739</v>
      </c>
      <c r="I138" s="34">
        <f>O138+T138+V138+W138+Z138+AB138+AA138</f>
        <v>1163.25</v>
      </c>
      <c r="J138" s="34">
        <f>P138+T138+V138+W138</f>
        <v>197.88</v>
      </c>
      <c r="K138" s="35">
        <f>Q138+T138+V138+Y138</f>
        <v>0</v>
      </c>
      <c r="L138" s="36">
        <f t="shared" si="113"/>
        <v>6</v>
      </c>
      <c r="M138" s="36">
        <f t="shared" si="114"/>
        <v>65.96</v>
      </c>
      <c r="N138" s="36">
        <f>O138/G138</f>
        <v>35.2713765918739</v>
      </c>
      <c r="O138" s="33">
        <v>1163.25</v>
      </c>
      <c r="P138" s="36">
        <f t="shared" si="115"/>
        <v>197.88</v>
      </c>
      <c r="Q138" s="39"/>
      <c r="R138" s="38">
        <f>T138+V138+Y138+Z138</f>
        <v>0</v>
      </c>
      <c r="S138" s="31">
        <f t="shared" si="127"/>
        <v>0</v>
      </c>
      <c r="T138" s="33">
        <v>0</v>
      </c>
      <c r="U138" s="31">
        <f>V138/G138</f>
        <v>0</v>
      </c>
      <c r="V138" s="40">
        <v>0</v>
      </c>
      <c r="W138" s="40">
        <v>0</v>
      </c>
      <c r="X138" s="33">
        <v>0</v>
      </c>
      <c r="Y138" s="33">
        <f>X138*2</f>
        <v>0</v>
      </c>
      <c r="Z138" s="39">
        <v>0</v>
      </c>
      <c r="AA138" s="55">
        <v>0</v>
      </c>
      <c r="AB138" s="40">
        <v>0</v>
      </c>
      <c r="AC138" s="41"/>
      <c r="AD138" s="34">
        <f t="shared" si="117"/>
        <v>0.13192</v>
      </c>
      <c r="AE138" s="34">
        <f t="shared" si="126"/>
        <v>0.19788</v>
      </c>
      <c r="AF138" s="31">
        <v>0</v>
      </c>
      <c r="AG138" s="40">
        <v>0</v>
      </c>
      <c r="AH138" s="42" t="s">
        <v>82</v>
      </c>
      <c r="AI138" s="39"/>
      <c r="AJ138" s="39">
        <f>SUM(AM138:AX138)</f>
        <v>0.169573266</v>
      </c>
      <c r="AK138" s="40">
        <v>2</v>
      </c>
      <c r="AL138" s="43">
        <f>G138*AK138/1000</f>
        <v>0.06596</v>
      </c>
      <c r="AM138" s="41">
        <f t="shared" si="119"/>
        <v>0</v>
      </c>
      <c r="AN138" s="41">
        <v>0</v>
      </c>
      <c r="AO138" s="41">
        <f>AC138*365*11.98/10000</f>
        <v>0</v>
      </c>
      <c r="AP138" s="41">
        <f>AD138*365*18.63/10000</f>
        <v>0.0897049404</v>
      </c>
      <c r="AQ138" s="41">
        <f>AE138*310*13.02/10000</f>
        <v>0.0798683256</v>
      </c>
      <c r="AR138" s="41">
        <v>0</v>
      </c>
      <c r="AS138" s="41">
        <f>W138/1000*15.34*36/10000</f>
        <v>0</v>
      </c>
      <c r="AT138" s="41">
        <f>X138*30.94/10000</f>
        <v>0</v>
      </c>
      <c r="AU138" s="44">
        <f>AG138*1306.97/10000</f>
        <v>0</v>
      </c>
      <c r="AV138" s="34">
        <f>(AA138*10.12+9.42*52/1000*AA138)/10000</f>
        <v>0</v>
      </c>
      <c r="AW138" s="41">
        <f>AB138*0.5/10000</f>
        <v>0</v>
      </c>
      <c r="AX138" s="41">
        <f>(9.42*52/1000*V138)/10000</f>
        <v>0</v>
      </c>
    </row>
    <row r="139" customHeight="1" spans="1:50">
      <c r="A139" s="29"/>
      <c r="B139" s="30" t="s">
        <v>196</v>
      </c>
      <c r="C139" s="31">
        <v>134</v>
      </c>
      <c r="D139" s="53" t="s">
        <v>222</v>
      </c>
      <c r="E139" s="39" t="s">
        <v>216</v>
      </c>
      <c r="F139" s="32" t="s">
        <v>99</v>
      </c>
      <c r="G139" s="54">
        <v>41.41</v>
      </c>
      <c r="H139" s="34">
        <f>I139/G139</f>
        <v>42.6348708041536</v>
      </c>
      <c r="I139" s="34">
        <f>O139+T139+V139+W139+Z139+AB139+AA139</f>
        <v>1765.51</v>
      </c>
      <c r="J139" s="34">
        <f>P139+T139+V139+W139</f>
        <v>248.46</v>
      </c>
      <c r="K139" s="35">
        <f>Q139+T139+V139+Y139</f>
        <v>0</v>
      </c>
      <c r="L139" s="36">
        <f t="shared" si="113"/>
        <v>6</v>
      </c>
      <c r="M139" s="36">
        <f t="shared" si="114"/>
        <v>82.82</v>
      </c>
      <c r="N139" s="36">
        <f>O139/G139</f>
        <v>42.6348708041536</v>
      </c>
      <c r="O139" s="54">
        <v>1765.51</v>
      </c>
      <c r="P139" s="36">
        <f t="shared" si="115"/>
        <v>248.46</v>
      </c>
      <c r="Q139" s="39"/>
      <c r="R139" s="38">
        <f>T139+V139+Y139+Z139</f>
        <v>0</v>
      </c>
      <c r="S139" s="31">
        <f t="shared" si="127"/>
        <v>0</v>
      </c>
      <c r="T139" s="33">
        <v>0</v>
      </c>
      <c r="U139" s="31">
        <f>V139/G139</f>
        <v>0</v>
      </c>
      <c r="V139" s="40">
        <v>0</v>
      </c>
      <c r="W139" s="40">
        <v>0</v>
      </c>
      <c r="X139" s="33">
        <v>0</v>
      </c>
      <c r="Y139" s="33">
        <f>X139*2</f>
        <v>0</v>
      </c>
      <c r="Z139" s="39">
        <v>0</v>
      </c>
      <c r="AA139" s="55">
        <v>0</v>
      </c>
      <c r="AB139" s="40">
        <v>0</v>
      </c>
      <c r="AC139" s="41"/>
      <c r="AD139" s="34">
        <f t="shared" si="117"/>
        <v>0.16564</v>
      </c>
      <c r="AE139" s="34">
        <f t="shared" si="126"/>
        <v>0.24846</v>
      </c>
      <c r="AF139" s="31">
        <v>0</v>
      </c>
      <c r="AG139" s="40">
        <v>0</v>
      </c>
      <c r="AH139" s="42" t="s">
        <v>82</v>
      </c>
      <c r="AI139" s="39"/>
      <c r="AJ139" s="39">
        <f>SUM(AM139:AX139)</f>
        <v>0.212917797</v>
      </c>
      <c r="AK139" s="40">
        <v>2</v>
      </c>
      <c r="AL139" s="43">
        <f>G139*AK139/1000</f>
        <v>0.08282</v>
      </c>
      <c r="AM139" s="41">
        <f t="shared" si="119"/>
        <v>0</v>
      </c>
      <c r="AN139" s="41">
        <v>0</v>
      </c>
      <c r="AO139" s="41">
        <f>AC139*365*11.98/10000</f>
        <v>0</v>
      </c>
      <c r="AP139" s="41">
        <f>AD139*365*18.63/10000</f>
        <v>0.1126343718</v>
      </c>
      <c r="AQ139" s="41">
        <f>AE139*310*13.02/10000</f>
        <v>0.1002834252</v>
      </c>
      <c r="AR139" s="41">
        <v>0</v>
      </c>
      <c r="AS139" s="41">
        <f>W139/1000*15.34*36/10000</f>
        <v>0</v>
      </c>
      <c r="AT139" s="41">
        <f>X139*30.94/10000</f>
        <v>0</v>
      </c>
      <c r="AU139" s="44">
        <f>AG139*1306.97/10000</f>
        <v>0</v>
      </c>
      <c r="AV139" s="34">
        <f>(AA139*10.12+9.42*52/1000*AA139)/10000</f>
        <v>0</v>
      </c>
      <c r="AW139" s="41">
        <f>AB139*0.5/10000</f>
        <v>0</v>
      </c>
      <c r="AX139" s="41">
        <f>(9.42*52/1000*V139)/10000</f>
        <v>0</v>
      </c>
    </row>
    <row r="140" customHeight="1" spans="1:50">
      <c r="A140" s="29"/>
      <c r="B140" s="30" t="s">
        <v>196</v>
      </c>
      <c r="C140" s="31">
        <v>135</v>
      </c>
      <c r="D140" s="32" t="s">
        <v>223</v>
      </c>
      <c r="E140" s="39" t="s">
        <v>216</v>
      </c>
      <c r="F140" s="32" t="s">
        <v>99</v>
      </c>
      <c r="G140" s="33">
        <v>58.46</v>
      </c>
      <c r="H140" s="34">
        <f>I140/G140</f>
        <v>43.0465275401984</v>
      </c>
      <c r="I140" s="34">
        <f>O140+T140+V140+W140+Z140+AB140+AA140</f>
        <v>2516.5</v>
      </c>
      <c r="J140" s="34">
        <f>P140+T140+V140+W140</f>
        <v>350.76</v>
      </c>
      <c r="K140" s="35">
        <f>Q140+T140+V140+Y140</f>
        <v>0</v>
      </c>
      <c r="L140" s="36">
        <f t="shared" si="113"/>
        <v>6</v>
      </c>
      <c r="M140" s="36">
        <f t="shared" si="114"/>
        <v>116.92</v>
      </c>
      <c r="N140" s="36">
        <f>O140/G140</f>
        <v>43.0465275401984</v>
      </c>
      <c r="O140" s="33">
        <v>2516.5</v>
      </c>
      <c r="P140" s="36">
        <f t="shared" si="115"/>
        <v>350.76</v>
      </c>
      <c r="Q140" s="39"/>
      <c r="R140" s="38">
        <f>T140+V140+Y140+Z140</f>
        <v>0</v>
      </c>
      <c r="S140" s="31">
        <f t="shared" si="127"/>
        <v>0</v>
      </c>
      <c r="T140" s="33">
        <v>0</v>
      </c>
      <c r="U140" s="31">
        <f>V140/G140</f>
        <v>0</v>
      </c>
      <c r="V140" s="40">
        <v>0</v>
      </c>
      <c r="W140" s="40">
        <v>0</v>
      </c>
      <c r="X140" s="33">
        <v>0</v>
      </c>
      <c r="Y140" s="33">
        <f>X140*2</f>
        <v>0</v>
      </c>
      <c r="Z140" s="39">
        <v>0</v>
      </c>
      <c r="AA140" s="55">
        <v>0</v>
      </c>
      <c r="AB140" s="40">
        <v>0</v>
      </c>
      <c r="AC140" s="41"/>
      <c r="AD140" s="34">
        <f t="shared" si="117"/>
        <v>0.23384</v>
      </c>
      <c r="AE140" s="34">
        <f t="shared" si="126"/>
        <v>0.35076</v>
      </c>
      <c r="AF140" s="31">
        <v>0</v>
      </c>
      <c r="AG140" s="40">
        <v>0</v>
      </c>
      <c r="AH140" s="42" t="s">
        <v>82</v>
      </c>
      <c r="AI140" s="39"/>
      <c r="AJ140" s="39">
        <f>SUM(AM140:AX140)</f>
        <v>0.300583782</v>
      </c>
      <c r="AK140" s="40">
        <v>2</v>
      </c>
      <c r="AL140" s="43">
        <f>G140*AK140/1000</f>
        <v>0.11692</v>
      </c>
      <c r="AM140" s="41">
        <f t="shared" si="119"/>
        <v>0</v>
      </c>
      <c r="AN140" s="41">
        <v>0</v>
      </c>
      <c r="AO140" s="41">
        <f>AC140*365*11.98/10000</f>
        <v>0</v>
      </c>
      <c r="AP140" s="41">
        <f>AD140*365*18.63/10000</f>
        <v>0.1590100308</v>
      </c>
      <c r="AQ140" s="41">
        <f>AE140*310*13.02/10000</f>
        <v>0.1415737512</v>
      </c>
      <c r="AR140" s="41">
        <v>0</v>
      </c>
      <c r="AS140" s="41">
        <f>W140/1000*15.34*36/10000</f>
        <v>0</v>
      </c>
      <c r="AT140" s="41">
        <f>X140*30.94/10000</f>
        <v>0</v>
      </c>
      <c r="AU140" s="44">
        <f>AG140*1306.97/10000</f>
        <v>0</v>
      </c>
      <c r="AV140" s="34">
        <f>(AA140*10.12+9.42*52/1000*AA140)/10000</f>
        <v>0</v>
      </c>
      <c r="AW140" s="41">
        <f>AB140*0.5/10000</f>
        <v>0</v>
      </c>
      <c r="AX140" s="41">
        <f>(9.42*52/1000*V140)/10000</f>
        <v>0</v>
      </c>
    </row>
    <row r="141" customHeight="1" spans="1:50">
      <c r="A141" s="29"/>
      <c r="B141" s="30" t="s">
        <v>196</v>
      </c>
      <c r="C141" s="31">
        <v>136</v>
      </c>
      <c r="D141" s="32" t="s">
        <v>224</v>
      </c>
      <c r="E141" s="32" t="s">
        <v>225</v>
      </c>
      <c r="F141" s="32" t="s">
        <v>61</v>
      </c>
      <c r="G141" s="33">
        <v>570.88</v>
      </c>
      <c r="H141" s="34">
        <f>I141/G141</f>
        <v>51.1657616311659</v>
      </c>
      <c r="I141" s="34">
        <f>O141+T141+V141+W141+Z141+AB141+AA141</f>
        <v>29209.51</v>
      </c>
      <c r="J141" s="34">
        <f>P141+T141+V141+W141</f>
        <v>6816.16</v>
      </c>
      <c r="K141" s="34">
        <f>Q141+T141+V141+Y141</f>
        <v>5038.52</v>
      </c>
      <c r="L141" s="36">
        <f t="shared" si="113"/>
        <v>6</v>
      </c>
      <c r="M141" s="34">
        <f t="shared" si="114"/>
        <v>1141.76</v>
      </c>
      <c r="N141" s="36">
        <f>O141/G141</f>
        <v>18.765379764574</v>
      </c>
      <c r="O141" s="33">
        <v>10712.78</v>
      </c>
      <c r="P141" s="34">
        <f t="shared" si="115"/>
        <v>3425.28</v>
      </c>
      <c r="Q141" s="41"/>
      <c r="R141" s="38">
        <f>T141+V141+Y141+Z141</f>
        <v>5038.52</v>
      </c>
      <c r="S141" s="31">
        <f>2*3</f>
        <v>6</v>
      </c>
      <c r="T141" s="33">
        <f>G141*2</f>
        <v>1141.76</v>
      </c>
      <c r="U141" s="34">
        <f>V141/G141</f>
        <v>3.93974215246637</v>
      </c>
      <c r="V141" s="33">
        <v>2249.12</v>
      </c>
      <c r="W141" s="33">
        <v>0</v>
      </c>
      <c r="X141" s="45">
        <v>823.82</v>
      </c>
      <c r="Y141" s="44">
        <f>X141*2</f>
        <v>1647.64</v>
      </c>
      <c r="Z141" s="39">
        <v>0</v>
      </c>
      <c r="AA141" s="33">
        <v>1542.12</v>
      </c>
      <c r="AB141" s="45">
        <v>13563.73</v>
      </c>
      <c r="AC141" s="41">
        <f>AL141</f>
        <v>1.14176</v>
      </c>
      <c r="AD141" s="34">
        <f>AL141*1</f>
        <v>1.14176</v>
      </c>
      <c r="AE141" s="34">
        <f>G141*2/1000*2</f>
        <v>2.28352</v>
      </c>
      <c r="AF141" s="36">
        <f>G141*4*2/1000</f>
        <v>4.56704</v>
      </c>
      <c r="AG141" s="33">
        <v>5</v>
      </c>
      <c r="AH141" s="42" t="s">
        <v>82</v>
      </c>
      <c r="AI141" s="41"/>
      <c r="AJ141" s="39">
        <f>SUM(AM141:AX141)</f>
        <v>21.34084523216</v>
      </c>
      <c r="AK141" s="33">
        <v>2</v>
      </c>
      <c r="AL141" s="43">
        <f>G141*AK141/1000</f>
        <v>1.14176</v>
      </c>
      <c r="AM141" s="41">
        <f>R141*23.71/10000</f>
        <v>11.94633092</v>
      </c>
      <c r="AN141" s="41">
        <v>0</v>
      </c>
      <c r="AO141" s="41">
        <f>AC141*365*11.98/10000</f>
        <v>0.4992573952</v>
      </c>
      <c r="AP141" s="41">
        <f>AD141*365*18.63/10000</f>
        <v>0.7763910912</v>
      </c>
      <c r="AQ141" s="41">
        <f>AE141*310*13.02/10000</f>
        <v>0.9216743424</v>
      </c>
      <c r="AR141" s="41">
        <f>AF141*9.42*365/10000</f>
        <v>1.5702853632</v>
      </c>
      <c r="AS141" s="41">
        <f>W141/1000*15.34*36/10000</f>
        <v>0</v>
      </c>
      <c r="AT141" s="41">
        <f>X141*30.94/10000</f>
        <v>2.54889908</v>
      </c>
      <c r="AU141" s="44">
        <f>AG141*1306.97/10000</f>
        <v>0.653485</v>
      </c>
      <c r="AV141" s="34">
        <f>(AA141*10.12+9.42*52/1000*AA141)/10000</f>
        <v>1.63616464608</v>
      </c>
      <c r="AW141" s="41">
        <f>AB141*0.5/10000</f>
        <v>0.6781865</v>
      </c>
      <c r="AX141" s="41">
        <f>(9.42*52/1000*V141)/10000</f>
        <v>0.11017089408</v>
      </c>
    </row>
    <row r="142" customHeight="1" spans="1:50">
      <c r="A142" s="29"/>
      <c r="B142" s="30" t="s">
        <v>196</v>
      </c>
      <c r="C142" s="31">
        <v>137</v>
      </c>
      <c r="D142" s="32" t="s">
        <v>224</v>
      </c>
      <c r="E142" s="32" t="s">
        <v>226</v>
      </c>
      <c r="F142" s="32" t="s">
        <v>61</v>
      </c>
      <c r="G142" s="33">
        <v>379.62</v>
      </c>
      <c r="H142" s="34">
        <f>I142/G142</f>
        <v>66.7610505242084</v>
      </c>
      <c r="I142" s="34">
        <f>O142+T142+V142+W142+Z142+AB142+AA142</f>
        <v>25343.83</v>
      </c>
      <c r="J142" s="34">
        <f>P142+T142+V142+W142</f>
        <v>5618.95</v>
      </c>
      <c r="K142" s="34">
        <f>Q142+T142+V142+Y142</f>
        <v>4227.71</v>
      </c>
      <c r="L142" s="36">
        <f t="shared" si="113"/>
        <v>6</v>
      </c>
      <c r="M142" s="34">
        <f t="shared" si="114"/>
        <v>759.24</v>
      </c>
      <c r="N142" s="36">
        <f>O142/G142</f>
        <v>20.1748854117275</v>
      </c>
      <c r="O142" s="33">
        <v>7658.79</v>
      </c>
      <c r="P142" s="34">
        <f t="shared" si="115"/>
        <v>2277.72</v>
      </c>
      <c r="Q142" s="41"/>
      <c r="R142" s="38">
        <f>T142+V142+Y142+Z142</f>
        <v>4227.71</v>
      </c>
      <c r="S142" s="36">
        <f>T142/G142</f>
        <v>5.55368526421158</v>
      </c>
      <c r="T142" s="33">
        <v>2108.29</v>
      </c>
      <c r="U142" s="34">
        <f>V142/G142</f>
        <v>3.24782677414256</v>
      </c>
      <c r="V142" s="33">
        <v>1232.94</v>
      </c>
      <c r="W142" s="33">
        <v>0</v>
      </c>
      <c r="X142" s="45">
        <v>443.24</v>
      </c>
      <c r="Y142" s="44">
        <f>X142*2</f>
        <v>886.48</v>
      </c>
      <c r="Z142" s="39">
        <v>0</v>
      </c>
      <c r="AA142" s="33">
        <v>2260.11</v>
      </c>
      <c r="AB142" s="45">
        <v>12083.7</v>
      </c>
      <c r="AC142" s="41">
        <f>AL142</f>
        <v>0.75924</v>
      </c>
      <c r="AD142" s="34">
        <f>AL142*1</f>
        <v>0.75924</v>
      </c>
      <c r="AE142" s="34">
        <f>G142*2/1000*2</f>
        <v>1.51848</v>
      </c>
      <c r="AF142" s="31">
        <v>0</v>
      </c>
      <c r="AG142" s="33">
        <v>9</v>
      </c>
      <c r="AH142" s="42" t="s">
        <v>82</v>
      </c>
      <c r="AI142" s="41"/>
      <c r="AJ142" s="39">
        <f>SUM(AM142:AX142)</f>
        <v>17.0952390274</v>
      </c>
      <c r="AK142" s="33">
        <v>2</v>
      </c>
      <c r="AL142" s="43">
        <f>G142*AK142/1000</f>
        <v>0.75924</v>
      </c>
      <c r="AM142" s="41">
        <f>R142*23.71/10000</f>
        <v>10.02390041</v>
      </c>
      <c r="AN142" s="41">
        <v>0</v>
      </c>
      <c r="AO142" s="41">
        <f>AC142*365*11.98/10000</f>
        <v>0.3319928748</v>
      </c>
      <c r="AP142" s="41">
        <f>AD142*365*18.63/10000</f>
        <v>0.5162794038</v>
      </c>
      <c r="AQ142" s="41">
        <f>AE142*310*13.02/10000</f>
        <v>0.6128888976</v>
      </c>
      <c r="AR142" s="41">
        <f>AF142*19.41*365/10000</f>
        <v>0</v>
      </c>
      <c r="AS142" s="41">
        <f>W142/1000*15.34*36/10000</f>
        <v>0</v>
      </c>
      <c r="AT142" s="41">
        <f>X142*30.94/10000</f>
        <v>1.37138456</v>
      </c>
      <c r="AU142" s="44">
        <f>AG142*1306.97/10000</f>
        <v>1.176273</v>
      </c>
      <c r="AV142" s="34">
        <f>(AA142*10.12+9.42*52/1000*AA142)/10000</f>
        <v>2.39794054824</v>
      </c>
      <c r="AW142" s="41">
        <f>AB142*0.5/10000</f>
        <v>0.604185</v>
      </c>
      <c r="AX142" s="41">
        <f>(9.42*52/1000*V142)/10000</f>
        <v>0.06039433296</v>
      </c>
    </row>
    <row r="143" customHeight="1" spans="1:50">
      <c r="A143" s="29"/>
      <c r="B143" s="30" t="s">
        <v>196</v>
      </c>
      <c r="C143" s="31">
        <v>138</v>
      </c>
      <c r="D143" s="32" t="s">
        <v>224</v>
      </c>
      <c r="E143" s="32" t="s">
        <v>227</v>
      </c>
      <c r="F143" s="32" t="s">
        <v>61</v>
      </c>
      <c r="G143" s="33">
        <v>972.04</v>
      </c>
      <c r="H143" s="34">
        <f>I143/G143</f>
        <v>55.7992263692852</v>
      </c>
      <c r="I143" s="34">
        <f>O143+T143+V143+W143+Z143+AB143+AA143</f>
        <v>54239.08</v>
      </c>
      <c r="J143" s="34">
        <f>P143+T143+V143+W143</f>
        <v>14197.02</v>
      </c>
      <c r="K143" s="34">
        <f>Q143+T143+V143+Y143</f>
        <v>9540.74</v>
      </c>
      <c r="L143" s="36">
        <f t="shared" si="113"/>
        <v>6</v>
      </c>
      <c r="M143" s="34">
        <f t="shared" si="114"/>
        <v>1944.08</v>
      </c>
      <c r="N143" s="36">
        <f>O143/G143</f>
        <v>19.4024319986832</v>
      </c>
      <c r="O143" s="33">
        <v>18859.94</v>
      </c>
      <c r="P143" s="34">
        <f t="shared" si="115"/>
        <v>5832.24</v>
      </c>
      <c r="Q143" s="41"/>
      <c r="R143" s="38">
        <f>T143+V143+Y143+Z143</f>
        <v>9540.74</v>
      </c>
      <c r="S143" s="36">
        <f>T143/G143</f>
        <v>5.72873544298589</v>
      </c>
      <c r="T143" s="33">
        <v>5568.56</v>
      </c>
      <c r="U143" s="34">
        <f>V143/G143</f>
        <v>2.87665116661866</v>
      </c>
      <c r="V143" s="33">
        <v>2796.22</v>
      </c>
      <c r="W143" s="33">
        <v>0</v>
      </c>
      <c r="X143" s="45">
        <v>587.98</v>
      </c>
      <c r="Y143" s="44">
        <f>X143*2</f>
        <v>1175.96</v>
      </c>
      <c r="Z143" s="39">
        <v>0</v>
      </c>
      <c r="AA143" s="33">
        <v>344.64</v>
      </c>
      <c r="AB143" s="45">
        <v>26669.72</v>
      </c>
      <c r="AC143" s="41">
        <f>AL143</f>
        <v>1.94408</v>
      </c>
      <c r="AD143" s="34">
        <f>AL143*1</f>
        <v>1.94408</v>
      </c>
      <c r="AE143" s="34">
        <f>G143*2/1000*2</f>
        <v>3.88816</v>
      </c>
      <c r="AF143" s="31">
        <v>0</v>
      </c>
      <c r="AG143" s="33">
        <v>4</v>
      </c>
      <c r="AH143" s="42" t="s">
        <v>82</v>
      </c>
      <c r="AI143" s="41"/>
      <c r="AJ143" s="39">
        <f>SUM(AM143:AX143)</f>
        <v>30.54059790664</v>
      </c>
      <c r="AK143" s="33">
        <v>2</v>
      </c>
      <c r="AL143" s="43">
        <f>G143*AK143/1000</f>
        <v>1.94408</v>
      </c>
      <c r="AM143" s="41">
        <f>R143*23.71/10000</f>
        <v>22.62109454</v>
      </c>
      <c r="AN143" s="41">
        <v>0</v>
      </c>
      <c r="AO143" s="41">
        <f>AC143*365*11.98/10000</f>
        <v>0.8500878616</v>
      </c>
      <c r="AP143" s="41">
        <f>AD143*365*18.63/10000</f>
        <v>1.3219646796</v>
      </c>
      <c r="AQ143" s="41">
        <f>AE143*310*13.02/10000</f>
        <v>1.5693391392</v>
      </c>
      <c r="AR143" s="41">
        <f>AF143*19.41*365/10000</f>
        <v>0</v>
      </c>
      <c r="AS143" s="41">
        <f>W143/1000*15.34*36/10000</f>
        <v>0</v>
      </c>
      <c r="AT143" s="41">
        <f>X143*30.94/10000</f>
        <v>1.81921012</v>
      </c>
      <c r="AU143" s="44">
        <f>AG143*1306.97/10000</f>
        <v>0.522788</v>
      </c>
      <c r="AV143" s="34">
        <f>(AA143*10.12+9.42*52/1000*AA143)/10000</f>
        <v>0.36565752576</v>
      </c>
      <c r="AW143" s="41">
        <f>AB143*0.5/10000</f>
        <v>1.333486</v>
      </c>
      <c r="AX143" s="41">
        <f>(9.42*52/1000*V143)/10000</f>
        <v>0.13697004048</v>
      </c>
    </row>
    <row r="144" customHeight="1" spans="1:50">
      <c r="A144" s="29"/>
      <c r="B144" s="30" t="s">
        <v>196</v>
      </c>
      <c r="C144" s="31">
        <v>139</v>
      </c>
      <c r="D144" s="32" t="s">
        <v>228</v>
      </c>
      <c r="E144" s="32" t="s">
        <v>229</v>
      </c>
      <c r="F144" s="32" t="s">
        <v>61</v>
      </c>
      <c r="G144" s="33">
        <v>251.55</v>
      </c>
      <c r="H144" s="34">
        <f t="shared" ref="H144:H178" si="128">I144/G144</f>
        <v>23.1290001987676</v>
      </c>
      <c r="I144" s="34">
        <f t="shared" ref="I144:I194" si="129">O144+T144+V144+W144+Z144+AB144+AA144</f>
        <v>5818.1</v>
      </c>
      <c r="J144" s="34">
        <f t="shared" ref="J144:J194" si="130">P144+T144+V144+W144</f>
        <v>2973.45</v>
      </c>
      <c r="K144" s="34">
        <f t="shared" ref="K144:K194" si="131">Q144+T144+V144+Y144</f>
        <v>1983.85</v>
      </c>
      <c r="L144" s="36">
        <f>AK144*3</f>
        <v>6</v>
      </c>
      <c r="M144" s="34">
        <f>G144*AK144</f>
        <v>503.1</v>
      </c>
      <c r="N144" s="36">
        <f t="shared" ref="N144:N178" si="132">O144/G144</f>
        <v>17.3084873782548</v>
      </c>
      <c r="O144" s="33">
        <v>4353.95</v>
      </c>
      <c r="P144" s="34">
        <f>M144*3</f>
        <v>1509.3</v>
      </c>
      <c r="Q144" s="41"/>
      <c r="R144" s="38">
        <f t="shared" ref="R144:R194" si="133">T144+V144+Y144+Z144</f>
        <v>1983.85</v>
      </c>
      <c r="S144" s="36">
        <f>T144/G144</f>
        <v>2.43049095607235</v>
      </c>
      <c r="T144" s="33">
        <v>611.39</v>
      </c>
      <c r="U144" s="34">
        <f t="shared" ref="U144:U178" si="134">V144/G144</f>
        <v>3.39002186444047</v>
      </c>
      <c r="V144" s="33">
        <v>852.76</v>
      </c>
      <c r="W144" s="33">
        <v>0</v>
      </c>
      <c r="X144" s="45">
        <v>259.85</v>
      </c>
      <c r="Y144" s="44">
        <f t="shared" ref="Y144:Y194" si="135">X144*2</f>
        <v>519.7</v>
      </c>
      <c r="Z144" s="39">
        <v>0</v>
      </c>
      <c r="AA144" s="33">
        <v>0</v>
      </c>
      <c r="AB144" s="45">
        <v>0</v>
      </c>
      <c r="AC144" s="41">
        <f t="shared" ref="AC144:AC164" si="136">AL144</f>
        <v>0.5031</v>
      </c>
      <c r="AD144" s="34">
        <f t="shared" ref="AD144:AD184" si="137">AL144*1</f>
        <v>0.5031</v>
      </c>
      <c r="AE144" s="34">
        <f>G144*2/1000*2</f>
        <v>1.0062</v>
      </c>
      <c r="AF144" s="31">
        <v>0</v>
      </c>
      <c r="AG144" s="33">
        <v>0</v>
      </c>
      <c r="AH144" s="42" t="s">
        <v>82</v>
      </c>
      <c r="AI144" s="41"/>
      <c r="AJ144" s="39">
        <f t="shared" ref="AJ144:AJ194" si="138">SUM(AM144:AX144)</f>
        <v>6.51767431134</v>
      </c>
      <c r="AK144" s="33">
        <v>2</v>
      </c>
      <c r="AL144" s="43">
        <f t="shared" ref="AL144:AL178" si="139">G144*AK144/1000</f>
        <v>0.5031</v>
      </c>
      <c r="AM144" s="41">
        <f t="shared" ref="AM144:AM176" si="140">R144*23.71/10000</f>
        <v>4.70370835</v>
      </c>
      <c r="AN144" s="41">
        <v>0</v>
      </c>
      <c r="AO144" s="41">
        <f t="shared" ref="AO144:AO194" si="141">AC144*365*11.98/10000</f>
        <v>0.219990537</v>
      </c>
      <c r="AP144" s="41">
        <f t="shared" ref="AP144:AP194" si="142">AD144*365*18.63/10000</f>
        <v>0.3421054845</v>
      </c>
      <c r="AQ144" s="41">
        <f t="shared" ref="AQ144:AQ194" si="143">AE144*310*13.02/10000</f>
        <v>0.406122444</v>
      </c>
      <c r="AR144" s="41">
        <f>AF144*19.41*365/10000</f>
        <v>0</v>
      </c>
      <c r="AS144" s="41">
        <f t="shared" ref="AS144:AS194" si="144">W144/1000*15.34*36/10000</f>
        <v>0</v>
      </c>
      <c r="AT144" s="41">
        <f t="shared" ref="AT144:AT194" si="145">X144*30.94/10000</f>
        <v>0.8039759</v>
      </c>
      <c r="AU144" s="44">
        <f t="shared" ref="AU144:AU194" si="146">AG144*1306.97/10000</f>
        <v>0</v>
      </c>
      <c r="AV144" s="34">
        <f t="shared" ref="AV144:AV194" si="147">(AA144*10.12+9.42*52/1000*AA144)/10000</f>
        <v>0</v>
      </c>
      <c r="AW144" s="41">
        <f t="shared" ref="AW144:AW194" si="148">AB144*0.5/10000</f>
        <v>0</v>
      </c>
      <c r="AX144" s="41">
        <f t="shared" ref="AX144:AX194" si="149">(9.42*52/1000*V144)/10000</f>
        <v>0.04177159584</v>
      </c>
    </row>
    <row r="145" customHeight="1" spans="1:50">
      <c r="A145" s="29"/>
      <c r="B145" s="30" t="s">
        <v>196</v>
      </c>
      <c r="C145" s="31">
        <v>140</v>
      </c>
      <c r="D145" s="32" t="s">
        <v>71</v>
      </c>
      <c r="E145" s="32" t="s">
        <v>209</v>
      </c>
      <c r="F145" s="32" t="s">
        <v>61</v>
      </c>
      <c r="G145" s="33">
        <v>921.08</v>
      </c>
      <c r="H145" s="34">
        <f t="shared" si="128"/>
        <v>43.7965757588917</v>
      </c>
      <c r="I145" s="34">
        <f t="shared" si="129"/>
        <v>40340.15</v>
      </c>
      <c r="J145" s="34">
        <f t="shared" si="130"/>
        <v>11198.79</v>
      </c>
      <c r="K145" s="34">
        <f t="shared" si="131"/>
        <v>8736.83</v>
      </c>
      <c r="L145" s="36">
        <f>AK145*3</f>
        <v>6</v>
      </c>
      <c r="M145" s="34">
        <f>G145*AK145</f>
        <v>1842.16</v>
      </c>
      <c r="N145" s="36">
        <f t="shared" si="132"/>
        <v>23.0808941677162</v>
      </c>
      <c r="O145" s="33">
        <v>21259.35</v>
      </c>
      <c r="P145" s="34">
        <f>M145*3</f>
        <v>5526.48</v>
      </c>
      <c r="Q145" s="41"/>
      <c r="R145" s="38">
        <f t="shared" si="133"/>
        <v>8736.83</v>
      </c>
      <c r="S145" s="31">
        <v>3</v>
      </c>
      <c r="T145" s="33">
        <f>G145*2</f>
        <v>1842.16</v>
      </c>
      <c r="U145" s="34">
        <f t="shared" si="134"/>
        <v>4.15832500977114</v>
      </c>
      <c r="V145" s="33">
        <v>3830.15</v>
      </c>
      <c r="W145" s="33">
        <v>0</v>
      </c>
      <c r="X145" s="45">
        <v>1532.26</v>
      </c>
      <c r="Y145" s="44">
        <f t="shared" si="135"/>
        <v>3064.52</v>
      </c>
      <c r="Z145" s="39">
        <v>0</v>
      </c>
      <c r="AA145" s="33">
        <v>982.33</v>
      </c>
      <c r="AB145" s="45">
        <v>12426.16</v>
      </c>
      <c r="AC145" s="41">
        <f t="shared" si="136"/>
        <v>1.84216</v>
      </c>
      <c r="AD145" s="34">
        <f t="shared" si="137"/>
        <v>1.84216</v>
      </c>
      <c r="AE145" s="34">
        <f>G145*2/1000*2</f>
        <v>3.68432</v>
      </c>
      <c r="AF145" s="36">
        <f>G145*4*2/1000</f>
        <v>7.36864</v>
      </c>
      <c r="AG145" s="33">
        <v>13</v>
      </c>
      <c r="AH145" s="42" t="s">
        <v>82</v>
      </c>
      <c r="AI145" s="41"/>
      <c r="AJ145" s="39">
        <f t="shared" si="138"/>
        <v>35.08486347232</v>
      </c>
      <c r="AK145" s="33">
        <v>2</v>
      </c>
      <c r="AL145" s="43">
        <f t="shared" si="139"/>
        <v>1.84216</v>
      </c>
      <c r="AM145" s="41">
        <f t="shared" si="140"/>
        <v>20.71502393</v>
      </c>
      <c r="AN145" s="41">
        <v>0</v>
      </c>
      <c r="AO145" s="41">
        <f t="shared" si="141"/>
        <v>0.8055213032</v>
      </c>
      <c r="AP145" s="41">
        <f t="shared" si="142"/>
        <v>1.2526595892</v>
      </c>
      <c r="AQ145" s="41">
        <f t="shared" si="143"/>
        <v>1.4870652384</v>
      </c>
      <c r="AR145" s="41">
        <f>AF145*9.42*365/10000</f>
        <v>2.5335594912</v>
      </c>
      <c r="AS145" s="41">
        <f t="shared" si="144"/>
        <v>0</v>
      </c>
      <c r="AT145" s="41">
        <f t="shared" si="145"/>
        <v>4.74081244</v>
      </c>
      <c r="AU145" s="44">
        <f t="shared" si="146"/>
        <v>1.699061</v>
      </c>
      <c r="AV145" s="34">
        <f t="shared" si="147"/>
        <v>1.04223641272</v>
      </c>
      <c r="AW145" s="41">
        <f t="shared" si="148"/>
        <v>0.621308</v>
      </c>
      <c r="AX145" s="41">
        <f t="shared" si="149"/>
        <v>0.1876160676</v>
      </c>
    </row>
    <row r="146" customHeight="1" spans="1:50">
      <c r="A146" s="29"/>
      <c r="B146" s="30" t="s">
        <v>196</v>
      </c>
      <c r="C146" s="31">
        <v>141</v>
      </c>
      <c r="D146" s="32" t="s">
        <v>71</v>
      </c>
      <c r="E146" s="32" t="s">
        <v>230</v>
      </c>
      <c r="F146" s="32" t="s">
        <v>61</v>
      </c>
      <c r="G146" s="33">
        <v>1022.17</v>
      </c>
      <c r="H146" s="34">
        <f t="shared" si="128"/>
        <v>59.2361642388252</v>
      </c>
      <c r="I146" s="34">
        <f t="shared" si="129"/>
        <v>60549.43</v>
      </c>
      <c r="J146" s="34">
        <f t="shared" si="130"/>
        <v>20217.46</v>
      </c>
      <c r="K146" s="34">
        <f t="shared" si="131"/>
        <v>9503.08</v>
      </c>
      <c r="L146" s="36">
        <f>AK146*3</f>
        <v>12</v>
      </c>
      <c r="M146" s="34">
        <f>G146*AK146</f>
        <v>4088.68</v>
      </c>
      <c r="N146" s="36">
        <f t="shared" si="132"/>
        <v>24.0221978731522</v>
      </c>
      <c r="O146" s="33">
        <v>24554.77</v>
      </c>
      <c r="P146" s="34">
        <f>M146*3</f>
        <v>12266.04</v>
      </c>
      <c r="Q146" s="41"/>
      <c r="R146" s="38">
        <f t="shared" si="133"/>
        <v>9503.08</v>
      </c>
      <c r="S146" s="31">
        <f>2*3</f>
        <v>6</v>
      </c>
      <c r="T146" s="33">
        <f>G146*2</f>
        <v>2044.34</v>
      </c>
      <c r="U146" s="34">
        <f t="shared" si="134"/>
        <v>5.7789604468924</v>
      </c>
      <c r="V146" s="33">
        <v>5907.08</v>
      </c>
      <c r="W146" s="33">
        <v>0</v>
      </c>
      <c r="X146" s="45">
        <v>775.83</v>
      </c>
      <c r="Y146" s="44">
        <f t="shared" si="135"/>
        <v>1551.66</v>
      </c>
      <c r="Z146" s="39">
        <v>0</v>
      </c>
      <c r="AA146" s="33">
        <v>571.78</v>
      </c>
      <c r="AB146" s="45">
        <v>27471.46</v>
      </c>
      <c r="AC146" s="41">
        <f t="shared" si="136"/>
        <v>4.08868</v>
      </c>
      <c r="AD146" s="34">
        <f t="shared" si="137"/>
        <v>4.08868</v>
      </c>
      <c r="AE146" s="34">
        <f>G146*2/1000*2</f>
        <v>4.08868</v>
      </c>
      <c r="AF146" s="36">
        <f>G146*4*2/1000</f>
        <v>8.17736</v>
      </c>
      <c r="AG146" s="33">
        <v>6</v>
      </c>
      <c r="AH146" s="42" t="s">
        <v>82</v>
      </c>
      <c r="AI146" s="41"/>
      <c r="AJ146" s="39">
        <f t="shared" si="138"/>
        <v>37.01601130884</v>
      </c>
      <c r="AK146" s="33">
        <v>4</v>
      </c>
      <c r="AL146" s="43">
        <f t="shared" si="139"/>
        <v>4.08868</v>
      </c>
      <c r="AM146" s="41">
        <f t="shared" si="140"/>
        <v>22.53180268</v>
      </c>
      <c r="AN146" s="41">
        <v>0</v>
      </c>
      <c r="AO146" s="41">
        <f t="shared" si="141"/>
        <v>1.7878571036</v>
      </c>
      <c r="AP146" s="41">
        <f t="shared" si="142"/>
        <v>2.7802819566</v>
      </c>
      <c r="AQ146" s="41">
        <f t="shared" si="143"/>
        <v>1.6502730216</v>
      </c>
      <c r="AR146" s="41">
        <f>AF146*9.42*365/10000</f>
        <v>2.8116216888</v>
      </c>
      <c r="AS146" s="41">
        <f t="shared" si="144"/>
        <v>0</v>
      </c>
      <c r="AT146" s="41">
        <f t="shared" si="145"/>
        <v>2.40041802</v>
      </c>
      <c r="AU146" s="44">
        <f t="shared" si="146"/>
        <v>0.784182</v>
      </c>
      <c r="AV146" s="34">
        <f t="shared" si="147"/>
        <v>0.60664943152</v>
      </c>
      <c r="AW146" s="41">
        <f t="shared" si="148"/>
        <v>1.373573</v>
      </c>
      <c r="AX146" s="41">
        <f t="shared" si="149"/>
        <v>0.28935240672</v>
      </c>
    </row>
    <row r="147" customHeight="1" spans="1:50">
      <c r="A147" s="29"/>
      <c r="B147" s="30" t="s">
        <v>196</v>
      </c>
      <c r="C147" s="31">
        <v>142</v>
      </c>
      <c r="D147" s="32" t="s">
        <v>231</v>
      </c>
      <c r="E147" s="32" t="s">
        <v>206</v>
      </c>
      <c r="F147" s="32" t="s">
        <v>61</v>
      </c>
      <c r="G147" s="33">
        <v>374.39</v>
      </c>
      <c r="H147" s="34">
        <f t="shared" si="128"/>
        <v>21.9635406928604</v>
      </c>
      <c r="I147" s="34">
        <f t="shared" si="129"/>
        <v>8222.93</v>
      </c>
      <c r="J147" s="34">
        <f t="shared" si="130"/>
        <v>4609.06</v>
      </c>
      <c r="K147" s="34">
        <f t="shared" si="131"/>
        <v>2362.72</v>
      </c>
      <c r="L147" s="36">
        <f>AK147*3</f>
        <v>6</v>
      </c>
      <c r="M147" s="34">
        <f>G147*AK147</f>
        <v>748.78</v>
      </c>
      <c r="N147" s="36">
        <f t="shared" si="132"/>
        <v>10.2601832313897</v>
      </c>
      <c r="O147" s="33">
        <v>3841.31</v>
      </c>
      <c r="P147" s="34">
        <f>M147*3</f>
        <v>2246.34</v>
      </c>
      <c r="Q147" s="41"/>
      <c r="R147" s="38">
        <f t="shared" si="133"/>
        <v>2362.72</v>
      </c>
      <c r="S147" s="31">
        <f t="shared" ref="S147:S152" si="150">T147/G147</f>
        <v>0</v>
      </c>
      <c r="T147" s="33">
        <v>0</v>
      </c>
      <c r="U147" s="34">
        <f t="shared" si="134"/>
        <v>6.3108523197735</v>
      </c>
      <c r="V147" s="33">
        <v>2362.72</v>
      </c>
      <c r="W147" s="33">
        <v>0</v>
      </c>
      <c r="X147" s="45">
        <v>0</v>
      </c>
      <c r="Y147" s="33">
        <f t="shared" si="135"/>
        <v>0</v>
      </c>
      <c r="Z147" s="39">
        <v>0</v>
      </c>
      <c r="AA147" s="33">
        <v>555.4</v>
      </c>
      <c r="AB147" s="45">
        <v>1463.5</v>
      </c>
      <c r="AC147" s="41">
        <f t="shared" si="136"/>
        <v>0.74878</v>
      </c>
      <c r="AD147" s="34">
        <f t="shared" si="137"/>
        <v>0.74878</v>
      </c>
      <c r="AE147" s="34">
        <f t="shared" ref="AE147:AE149" si="151">G147*1/1000*2</f>
        <v>0.74878</v>
      </c>
      <c r="AF147" s="31">
        <v>0</v>
      </c>
      <c r="AG147" s="33">
        <v>1</v>
      </c>
      <c r="AH147" s="42" t="s">
        <v>82</v>
      </c>
      <c r="AI147" s="41"/>
      <c r="AJ147" s="39">
        <f t="shared" si="138"/>
        <v>7.64969538038</v>
      </c>
      <c r="AK147" s="33">
        <v>2</v>
      </c>
      <c r="AL147" s="43">
        <f t="shared" si="139"/>
        <v>0.74878</v>
      </c>
      <c r="AM147" s="41">
        <f t="shared" si="140"/>
        <v>5.60200912</v>
      </c>
      <c r="AN147" s="41">
        <v>0</v>
      </c>
      <c r="AO147" s="41">
        <f t="shared" si="141"/>
        <v>0.3274190306</v>
      </c>
      <c r="AP147" s="41">
        <f t="shared" si="142"/>
        <v>0.5091666561</v>
      </c>
      <c r="AQ147" s="41">
        <f t="shared" si="143"/>
        <v>0.3022225836</v>
      </c>
      <c r="AR147" s="41">
        <f t="shared" ref="AR147:AR152" si="152">AF147*7.77*365/10000</f>
        <v>0</v>
      </c>
      <c r="AS147" s="41">
        <f t="shared" si="144"/>
        <v>0</v>
      </c>
      <c r="AT147" s="41">
        <f t="shared" si="145"/>
        <v>0</v>
      </c>
      <c r="AU147" s="44">
        <f t="shared" si="146"/>
        <v>0.130697</v>
      </c>
      <c r="AV147" s="34">
        <f t="shared" si="147"/>
        <v>0.5892705136</v>
      </c>
      <c r="AW147" s="41">
        <f t="shared" si="148"/>
        <v>0.073175</v>
      </c>
      <c r="AX147" s="41">
        <f t="shared" si="149"/>
        <v>0.11573547648</v>
      </c>
    </row>
    <row r="148" customHeight="1" spans="1:50">
      <c r="A148" s="29"/>
      <c r="B148" s="30" t="s">
        <v>196</v>
      </c>
      <c r="C148" s="31">
        <v>143</v>
      </c>
      <c r="D148" s="32" t="s">
        <v>231</v>
      </c>
      <c r="E148" s="32" t="s">
        <v>207</v>
      </c>
      <c r="F148" s="32" t="s">
        <v>61</v>
      </c>
      <c r="G148" s="33">
        <v>297.81</v>
      </c>
      <c r="H148" s="34">
        <f t="shared" si="128"/>
        <v>47.7677713978711</v>
      </c>
      <c r="I148" s="34">
        <f t="shared" si="129"/>
        <v>14225.72</v>
      </c>
      <c r="J148" s="34">
        <f t="shared" si="130"/>
        <v>2146.65</v>
      </c>
      <c r="K148" s="34">
        <f t="shared" si="131"/>
        <v>359.79</v>
      </c>
      <c r="L148" s="36">
        <f>AK148*3</f>
        <v>6</v>
      </c>
      <c r="M148" s="34">
        <f>G148*AK148</f>
        <v>595.62</v>
      </c>
      <c r="N148" s="36">
        <f t="shared" si="132"/>
        <v>13.3536482992512</v>
      </c>
      <c r="O148" s="33">
        <v>3976.85</v>
      </c>
      <c r="P148" s="34">
        <f>M148*3</f>
        <v>1786.86</v>
      </c>
      <c r="Q148" s="41"/>
      <c r="R148" s="38">
        <f t="shared" si="133"/>
        <v>359.79</v>
      </c>
      <c r="S148" s="31">
        <f t="shared" si="150"/>
        <v>0</v>
      </c>
      <c r="T148" s="33">
        <v>0</v>
      </c>
      <c r="U148" s="34">
        <f t="shared" si="134"/>
        <v>1.20811927067593</v>
      </c>
      <c r="V148" s="33">
        <v>359.79</v>
      </c>
      <c r="W148" s="33">
        <v>0</v>
      </c>
      <c r="X148" s="45">
        <v>0</v>
      </c>
      <c r="Y148" s="33">
        <f t="shared" si="135"/>
        <v>0</v>
      </c>
      <c r="Z148" s="39">
        <v>0</v>
      </c>
      <c r="AA148" s="33">
        <v>1902.72</v>
      </c>
      <c r="AB148" s="45">
        <v>7986.36</v>
      </c>
      <c r="AC148" s="41">
        <f t="shared" si="136"/>
        <v>0.59562</v>
      </c>
      <c r="AD148" s="34">
        <f t="shared" si="137"/>
        <v>0.59562</v>
      </c>
      <c r="AE148" s="34">
        <f t="shared" si="151"/>
        <v>0.59562</v>
      </c>
      <c r="AF148" s="31">
        <v>0</v>
      </c>
      <c r="AG148" s="33">
        <v>0</v>
      </c>
      <c r="AH148" s="42" t="s">
        <v>82</v>
      </c>
      <c r="AI148" s="41"/>
      <c r="AJ148" s="39">
        <f t="shared" si="138"/>
        <v>4.19462904354</v>
      </c>
      <c r="AK148" s="33">
        <v>2</v>
      </c>
      <c r="AL148" s="43">
        <f t="shared" si="139"/>
        <v>0.59562</v>
      </c>
      <c r="AM148" s="41">
        <f t="shared" si="140"/>
        <v>0.85306209</v>
      </c>
      <c r="AN148" s="41">
        <v>0</v>
      </c>
      <c r="AO148" s="41">
        <f t="shared" si="141"/>
        <v>0.2604467574</v>
      </c>
      <c r="AP148" s="41">
        <f t="shared" si="142"/>
        <v>0.4050186219</v>
      </c>
      <c r="AQ148" s="41">
        <f t="shared" si="143"/>
        <v>0.2404041444</v>
      </c>
      <c r="AR148" s="41">
        <f t="shared" si="152"/>
        <v>0</v>
      </c>
      <c r="AS148" s="41">
        <f t="shared" si="144"/>
        <v>0</v>
      </c>
      <c r="AT148" s="41">
        <f t="shared" si="145"/>
        <v>0</v>
      </c>
      <c r="AU148" s="44">
        <f t="shared" si="146"/>
        <v>0</v>
      </c>
      <c r="AV148" s="34">
        <f t="shared" si="147"/>
        <v>2.01875547648</v>
      </c>
      <c r="AW148" s="41">
        <f t="shared" si="148"/>
        <v>0.399318</v>
      </c>
      <c r="AX148" s="41">
        <f t="shared" si="149"/>
        <v>0.01762395336</v>
      </c>
    </row>
    <row r="149" customHeight="1" spans="1:50">
      <c r="A149" s="29"/>
      <c r="B149" s="30" t="s">
        <v>196</v>
      </c>
      <c r="C149" s="31">
        <v>144</v>
      </c>
      <c r="D149" s="32" t="s">
        <v>231</v>
      </c>
      <c r="E149" s="32" t="s">
        <v>205</v>
      </c>
      <c r="F149" s="32" t="s">
        <v>61</v>
      </c>
      <c r="G149" s="33">
        <v>214.25</v>
      </c>
      <c r="H149" s="34">
        <f t="shared" si="128"/>
        <v>44.7650875145858</v>
      </c>
      <c r="I149" s="34">
        <f t="shared" si="129"/>
        <v>9590.92</v>
      </c>
      <c r="J149" s="34">
        <f t="shared" si="130"/>
        <v>3386.09</v>
      </c>
      <c r="K149" s="34">
        <f t="shared" si="131"/>
        <v>2700.7</v>
      </c>
      <c r="L149" s="36">
        <f>AK149*3</f>
        <v>6</v>
      </c>
      <c r="M149" s="34">
        <f>G149*AK149</f>
        <v>428.5</v>
      </c>
      <c r="N149" s="36">
        <f t="shared" si="132"/>
        <v>10.3967794632439</v>
      </c>
      <c r="O149" s="33">
        <v>2227.51</v>
      </c>
      <c r="P149" s="34">
        <f>M149*3</f>
        <v>1285.5</v>
      </c>
      <c r="Q149" s="41"/>
      <c r="R149" s="38">
        <f t="shared" si="133"/>
        <v>2700.7</v>
      </c>
      <c r="S149" s="36">
        <f t="shared" si="150"/>
        <v>4.76084014002334</v>
      </c>
      <c r="T149" s="33">
        <v>1020.01</v>
      </c>
      <c r="U149" s="34">
        <f t="shared" si="134"/>
        <v>4.25796966161027</v>
      </c>
      <c r="V149" s="33">
        <v>912.27</v>
      </c>
      <c r="W149" s="33">
        <v>168.31</v>
      </c>
      <c r="X149" s="45">
        <v>384.21</v>
      </c>
      <c r="Y149" s="44">
        <f t="shared" si="135"/>
        <v>768.42</v>
      </c>
      <c r="Z149" s="39">
        <v>0</v>
      </c>
      <c r="AA149" s="33">
        <v>271.07</v>
      </c>
      <c r="AB149" s="45">
        <v>4991.75</v>
      </c>
      <c r="AC149" s="41">
        <f t="shared" si="136"/>
        <v>0.4285</v>
      </c>
      <c r="AD149" s="34">
        <f t="shared" si="137"/>
        <v>0.4285</v>
      </c>
      <c r="AE149" s="34">
        <f t="shared" si="151"/>
        <v>0.4285</v>
      </c>
      <c r="AF149" s="31">
        <v>0</v>
      </c>
      <c r="AG149" s="33">
        <v>1</v>
      </c>
      <c r="AH149" s="42" t="s">
        <v>82</v>
      </c>
      <c r="AI149" s="41"/>
      <c r="AJ149" s="39">
        <f t="shared" si="138"/>
        <v>8.9656714805</v>
      </c>
      <c r="AK149" s="33">
        <v>2</v>
      </c>
      <c r="AL149" s="43">
        <f t="shared" si="139"/>
        <v>0.4285</v>
      </c>
      <c r="AM149" s="41">
        <f t="shared" si="140"/>
        <v>6.4033597</v>
      </c>
      <c r="AN149" s="41">
        <v>0</v>
      </c>
      <c r="AO149" s="41">
        <f t="shared" si="141"/>
        <v>0.187370195</v>
      </c>
      <c r="AP149" s="41">
        <f t="shared" si="142"/>
        <v>0.2913778575</v>
      </c>
      <c r="AQ149" s="41">
        <f t="shared" si="143"/>
        <v>0.17295117</v>
      </c>
      <c r="AR149" s="41">
        <f t="shared" si="152"/>
        <v>0</v>
      </c>
      <c r="AS149" s="41">
        <f t="shared" si="144"/>
        <v>0.00929475144</v>
      </c>
      <c r="AT149" s="41">
        <f t="shared" si="145"/>
        <v>1.18874574</v>
      </c>
      <c r="AU149" s="44">
        <f t="shared" si="146"/>
        <v>0.130697</v>
      </c>
      <c r="AV149" s="34">
        <f t="shared" si="147"/>
        <v>0.28760093288</v>
      </c>
      <c r="AW149" s="41">
        <f t="shared" si="148"/>
        <v>0.2495875</v>
      </c>
      <c r="AX149" s="41">
        <f t="shared" si="149"/>
        <v>0.04468663368</v>
      </c>
    </row>
    <row r="150" customHeight="1" spans="1:50">
      <c r="A150" s="29"/>
      <c r="B150" s="30" t="s">
        <v>196</v>
      </c>
      <c r="C150" s="31">
        <v>145</v>
      </c>
      <c r="D150" s="32" t="s">
        <v>231</v>
      </c>
      <c r="E150" s="32" t="s">
        <v>232</v>
      </c>
      <c r="F150" s="32" t="s">
        <v>61</v>
      </c>
      <c r="G150" s="33">
        <v>81.55</v>
      </c>
      <c r="H150" s="34">
        <f t="shared" si="128"/>
        <v>48.8006131207848</v>
      </c>
      <c r="I150" s="34">
        <f t="shared" si="129"/>
        <v>3979.69</v>
      </c>
      <c r="J150" s="34">
        <f t="shared" si="130"/>
        <v>794.06</v>
      </c>
      <c r="K150" s="34">
        <f t="shared" si="131"/>
        <v>304.76</v>
      </c>
      <c r="L150" s="36">
        <f>AK150*3</f>
        <v>6</v>
      </c>
      <c r="M150" s="34">
        <f>G150*AK150</f>
        <v>163.1</v>
      </c>
      <c r="N150" s="36">
        <f t="shared" si="132"/>
        <v>17.1114653586757</v>
      </c>
      <c r="O150" s="33">
        <v>1395.44</v>
      </c>
      <c r="P150" s="34">
        <f>M150*3</f>
        <v>489.3</v>
      </c>
      <c r="Q150" s="41"/>
      <c r="R150" s="38">
        <f t="shared" si="133"/>
        <v>304.76</v>
      </c>
      <c r="S150" s="31">
        <f t="shared" si="150"/>
        <v>0</v>
      </c>
      <c r="T150" s="33">
        <v>0</v>
      </c>
      <c r="U150" s="34">
        <f t="shared" si="134"/>
        <v>3.73709380748007</v>
      </c>
      <c r="V150" s="33">
        <v>304.76</v>
      </c>
      <c r="W150" s="33">
        <v>0</v>
      </c>
      <c r="X150" s="45">
        <v>0</v>
      </c>
      <c r="Y150" s="33">
        <f t="shared" si="135"/>
        <v>0</v>
      </c>
      <c r="Z150" s="39">
        <v>0</v>
      </c>
      <c r="AA150" s="33">
        <v>0</v>
      </c>
      <c r="AB150" s="45">
        <v>2279.49</v>
      </c>
      <c r="AC150" s="41">
        <f t="shared" si="136"/>
        <v>0.1631</v>
      </c>
      <c r="AD150" s="34">
        <f t="shared" si="137"/>
        <v>0.1631</v>
      </c>
      <c r="AE150" s="34">
        <f>G150*2/1000*2</f>
        <v>0.3262</v>
      </c>
      <c r="AF150" s="31">
        <v>0</v>
      </c>
      <c r="AG150" s="33">
        <v>2</v>
      </c>
      <c r="AH150" s="42" t="s">
        <v>82</v>
      </c>
      <c r="AI150" s="41"/>
      <c r="AJ150" s="39">
        <f t="shared" si="138"/>
        <v>1.42676958934</v>
      </c>
      <c r="AK150" s="33">
        <v>2</v>
      </c>
      <c r="AL150" s="43">
        <f t="shared" si="139"/>
        <v>0.1631</v>
      </c>
      <c r="AM150" s="41">
        <f t="shared" si="140"/>
        <v>0.72258596</v>
      </c>
      <c r="AN150" s="41">
        <v>0</v>
      </c>
      <c r="AO150" s="41">
        <f t="shared" si="141"/>
        <v>0.071318737</v>
      </c>
      <c r="AP150" s="41">
        <f t="shared" si="142"/>
        <v>0.1109071845</v>
      </c>
      <c r="AQ150" s="41">
        <f t="shared" si="143"/>
        <v>0.131660844</v>
      </c>
      <c r="AR150" s="41">
        <f t="shared" si="152"/>
        <v>0</v>
      </c>
      <c r="AS150" s="41">
        <f t="shared" si="144"/>
        <v>0</v>
      </c>
      <c r="AT150" s="41">
        <f t="shared" si="145"/>
        <v>0</v>
      </c>
      <c r="AU150" s="44">
        <f t="shared" si="146"/>
        <v>0.261394</v>
      </c>
      <c r="AV150" s="34">
        <f t="shared" si="147"/>
        <v>0</v>
      </c>
      <c r="AW150" s="41">
        <f t="shared" si="148"/>
        <v>0.1139745</v>
      </c>
      <c r="AX150" s="41">
        <f t="shared" si="149"/>
        <v>0.01492836384</v>
      </c>
    </row>
    <row r="151" customHeight="1" spans="1:50">
      <c r="A151" s="29"/>
      <c r="B151" s="30" t="s">
        <v>196</v>
      </c>
      <c r="C151" s="31">
        <v>146</v>
      </c>
      <c r="D151" s="32" t="s">
        <v>231</v>
      </c>
      <c r="E151" s="32" t="s">
        <v>233</v>
      </c>
      <c r="F151" s="32" t="s">
        <v>61</v>
      </c>
      <c r="G151" s="33">
        <v>377.68</v>
      </c>
      <c r="H151" s="34">
        <f t="shared" si="128"/>
        <v>28.4776795170515</v>
      </c>
      <c r="I151" s="34">
        <f t="shared" si="129"/>
        <v>10755.45</v>
      </c>
      <c r="J151" s="34">
        <f t="shared" si="130"/>
        <v>4145.83</v>
      </c>
      <c r="K151" s="34">
        <f t="shared" si="131"/>
        <v>1879.75</v>
      </c>
      <c r="L151" s="36">
        <f>AK151*3</f>
        <v>6</v>
      </c>
      <c r="M151" s="34">
        <f>G151*AK151</f>
        <v>755.36</v>
      </c>
      <c r="N151" s="36">
        <f t="shared" si="132"/>
        <v>10.0278277907223</v>
      </c>
      <c r="O151" s="33">
        <v>3787.31</v>
      </c>
      <c r="P151" s="34">
        <f>M151*3</f>
        <v>2266.08</v>
      </c>
      <c r="Q151" s="41"/>
      <c r="R151" s="38">
        <f t="shared" si="133"/>
        <v>1879.75</v>
      </c>
      <c r="S151" s="31">
        <f t="shared" si="150"/>
        <v>0</v>
      </c>
      <c r="T151" s="33">
        <v>0</v>
      </c>
      <c r="U151" s="34">
        <f t="shared" si="134"/>
        <v>4.97709701334463</v>
      </c>
      <c r="V151" s="33">
        <v>1879.75</v>
      </c>
      <c r="W151" s="33">
        <v>0</v>
      </c>
      <c r="X151" s="45">
        <v>0</v>
      </c>
      <c r="Y151" s="33">
        <f t="shared" si="135"/>
        <v>0</v>
      </c>
      <c r="Z151" s="39">
        <v>0</v>
      </c>
      <c r="AA151" s="33">
        <v>1081.27</v>
      </c>
      <c r="AB151" s="45">
        <v>4007.12</v>
      </c>
      <c r="AC151" s="41">
        <f t="shared" si="136"/>
        <v>0.75536</v>
      </c>
      <c r="AD151" s="34">
        <f t="shared" si="137"/>
        <v>0.75536</v>
      </c>
      <c r="AE151" s="34">
        <f t="shared" ref="AE151:AE155" si="153">G151*1/1000*2</f>
        <v>0.75536</v>
      </c>
      <c r="AF151" s="31">
        <v>0</v>
      </c>
      <c r="AG151" s="33">
        <v>0</v>
      </c>
      <c r="AH151" s="56" t="s">
        <v>63</v>
      </c>
      <c r="AI151" s="41"/>
      <c r="AJ151" s="39">
        <f t="shared" si="138"/>
        <v>7.89620708046182</v>
      </c>
      <c r="AK151" s="33">
        <v>2</v>
      </c>
      <c r="AL151" s="43">
        <f t="shared" si="139"/>
        <v>0.75536</v>
      </c>
      <c r="AM151" s="41">
        <f t="shared" si="140"/>
        <v>4.45688725</v>
      </c>
      <c r="AN151" s="41">
        <f>R151*23.71*3.5/11*0.6/10000</f>
        <v>0.850860293181818</v>
      </c>
      <c r="AO151" s="41">
        <f t="shared" si="141"/>
        <v>0.3302962672</v>
      </c>
      <c r="AP151" s="41">
        <f t="shared" si="142"/>
        <v>0.5136410232</v>
      </c>
      <c r="AQ151" s="41">
        <f t="shared" si="143"/>
        <v>0.3048784032</v>
      </c>
      <c r="AR151" s="41">
        <f t="shared" si="152"/>
        <v>0</v>
      </c>
      <c r="AS151" s="41">
        <f t="shared" si="144"/>
        <v>0</v>
      </c>
      <c r="AT151" s="41">
        <f t="shared" si="145"/>
        <v>0</v>
      </c>
      <c r="AU151" s="44">
        <f t="shared" si="146"/>
        <v>0</v>
      </c>
      <c r="AV151" s="34">
        <f t="shared" si="147"/>
        <v>1.14721016968</v>
      </c>
      <c r="AW151" s="41">
        <f t="shared" si="148"/>
        <v>0.200356</v>
      </c>
      <c r="AX151" s="41">
        <f t="shared" si="149"/>
        <v>0.092077674</v>
      </c>
    </row>
    <row r="152" customHeight="1" spans="1:50">
      <c r="A152" s="29"/>
      <c r="B152" s="30" t="s">
        <v>196</v>
      </c>
      <c r="C152" s="31">
        <v>147</v>
      </c>
      <c r="D152" s="32" t="s">
        <v>234</v>
      </c>
      <c r="E152" s="32" t="s">
        <v>235</v>
      </c>
      <c r="F152" s="32" t="s">
        <v>61</v>
      </c>
      <c r="G152" s="33">
        <v>128.68</v>
      </c>
      <c r="H152" s="34">
        <f t="shared" si="128"/>
        <v>33.6252719925396</v>
      </c>
      <c r="I152" s="34">
        <f t="shared" si="129"/>
        <v>4326.9</v>
      </c>
      <c r="J152" s="34">
        <f t="shared" si="130"/>
        <v>2552.44</v>
      </c>
      <c r="K152" s="34">
        <f t="shared" si="131"/>
        <v>1768.75</v>
      </c>
      <c r="L152" s="36">
        <f>AK152*3</f>
        <v>6</v>
      </c>
      <c r="M152" s="34">
        <f>G152*AK152</f>
        <v>257.36</v>
      </c>
      <c r="N152" s="36">
        <f t="shared" si="132"/>
        <v>12.938995958968</v>
      </c>
      <c r="O152" s="33">
        <v>1664.99</v>
      </c>
      <c r="P152" s="34">
        <f>M152*3</f>
        <v>772.08</v>
      </c>
      <c r="Q152" s="41"/>
      <c r="R152" s="38">
        <f t="shared" si="133"/>
        <v>1768.75</v>
      </c>
      <c r="S152" s="31">
        <f t="shared" si="150"/>
        <v>0</v>
      </c>
      <c r="T152" s="33">
        <v>0</v>
      </c>
      <c r="U152" s="34">
        <f t="shared" si="134"/>
        <v>13.2008859185577</v>
      </c>
      <c r="V152" s="33">
        <v>1698.69</v>
      </c>
      <c r="W152" s="33">
        <v>81.67</v>
      </c>
      <c r="X152" s="45">
        <v>35.03</v>
      </c>
      <c r="Y152" s="44">
        <f t="shared" si="135"/>
        <v>70.06</v>
      </c>
      <c r="Z152" s="39">
        <v>0</v>
      </c>
      <c r="AA152" s="33">
        <v>0</v>
      </c>
      <c r="AB152" s="45">
        <v>881.55</v>
      </c>
      <c r="AC152" s="41">
        <f t="shared" si="136"/>
        <v>0.25736</v>
      </c>
      <c r="AD152" s="34">
        <f t="shared" si="137"/>
        <v>0.25736</v>
      </c>
      <c r="AE152" s="34">
        <f t="shared" si="153"/>
        <v>0.25736</v>
      </c>
      <c r="AF152" s="31">
        <v>0</v>
      </c>
      <c r="AG152" s="33">
        <v>0</v>
      </c>
      <c r="AH152" s="42" t="s">
        <v>82</v>
      </c>
      <c r="AI152" s="41"/>
      <c r="AJ152" s="39">
        <f t="shared" si="138"/>
        <v>4.82530030864</v>
      </c>
      <c r="AK152" s="33">
        <v>2</v>
      </c>
      <c r="AL152" s="43">
        <f t="shared" si="139"/>
        <v>0.25736</v>
      </c>
      <c r="AM152" s="41">
        <f t="shared" si="140"/>
        <v>4.19370625</v>
      </c>
      <c r="AN152" s="41">
        <v>0</v>
      </c>
      <c r="AO152" s="41">
        <f t="shared" si="141"/>
        <v>0.1125358072</v>
      </c>
      <c r="AP152" s="41">
        <f t="shared" si="142"/>
        <v>0.1750035132</v>
      </c>
      <c r="AQ152" s="41">
        <f t="shared" si="143"/>
        <v>0.1038756432</v>
      </c>
      <c r="AR152" s="41">
        <f t="shared" si="152"/>
        <v>0</v>
      </c>
      <c r="AS152" s="41">
        <f t="shared" si="144"/>
        <v>0.00451014408</v>
      </c>
      <c r="AT152" s="41">
        <f t="shared" si="145"/>
        <v>0.10838282</v>
      </c>
      <c r="AU152" s="44">
        <f t="shared" si="146"/>
        <v>0</v>
      </c>
      <c r="AV152" s="34">
        <f t="shared" si="147"/>
        <v>0</v>
      </c>
      <c r="AW152" s="41">
        <f t="shared" si="148"/>
        <v>0.0440775</v>
      </c>
      <c r="AX152" s="41">
        <f t="shared" si="149"/>
        <v>0.08320863096</v>
      </c>
    </row>
    <row r="153" customHeight="1" spans="1:50">
      <c r="A153" s="29"/>
      <c r="B153" s="30" t="s">
        <v>196</v>
      </c>
      <c r="C153" s="31">
        <v>148</v>
      </c>
      <c r="D153" s="32" t="s">
        <v>236</v>
      </c>
      <c r="E153" s="32" t="s">
        <v>237</v>
      </c>
      <c r="F153" s="32" t="s">
        <v>61</v>
      </c>
      <c r="G153" s="33">
        <v>655.22</v>
      </c>
      <c r="H153" s="34">
        <f t="shared" si="128"/>
        <v>106.446949116327</v>
      </c>
      <c r="I153" s="34">
        <f t="shared" si="129"/>
        <v>69746.17</v>
      </c>
      <c r="J153" s="34">
        <f t="shared" si="130"/>
        <v>13565.32</v>
      </c>
      <c r="K153" s="34">
        <f t="shared" si="131"/>
        <v>6984.96</v>
      </c>
      <c r="L153" s="36">
        <f>AK153*3</f>
        <v>12</v>
      </c>
      <c r="M153" s="34">
        <f>G153*AK153</f>
        <v>2620.88</v>
      </c>
      <c r="N153" s="36">
        <f t="shared" si="132"/>
        <v>29.7110436189372</v>
      </c>
      <c r="O153" s="33">
        <v>19467.27</v>
      </c>
      <c r="P153" s="34">
        <f>M153*3</f>
        <v>7862.64</v>
      </c>
      <c r="Q153" s="41"/>
      <c r="R153" s="38">
        <f t="shared" si="133"/>
        <v>17446.56</v>
      </c>
      <c r="S153" s="31">
        <f>2*3</f>
        <v>6</v>
      </c>
      <c r="T153" s="33">
        <f>G153*2</f>
        <v>1310.44</v>
      </c>
      <c r="U153" s="34">
        <f t="shared" si="134"/>
        <v>6.70345838039132</v>
      </c>
      <c r="V153" s="33">
        <v>4392.24</v>
      </c>
      <c r="W153" s="33">
        <v>0</v>
      </c>
      <c r="X153" s="45">
        <v>641.14</v>
      </c>
      <c r="Y153" s="44">
        <f t="shared" si="135"/>
        <v>1282.28</v>
      </c>
      <c r="Z153" s="39">
        <v>10461.6</v>
      </c>
      <c r="AA153" s="33">
        <v>3125</v>
      </c>
      <c r="AB153" s="45">
        <v>30989.62</v>
      </c>
      <c r="AC153" s="41">
        <f t="shared" si="136"/>
        <v>2.62088</v>
      </c>
      <c r="AD153" s="34">
        <f t="shared" si="137"/>
        <v>2.62088</v>
      </c>
      <c r="AE153" s="34">
        <f t="shared" ref="AE153:AE160" si="154">G153*2/1000*2</f>
        <v>2.62088</v>
      </c>
      <c r="AF153" s="36">
        <f>G153*4*2/1000</f>
        <v>5.24176</v>
      </c>
      <c r="AG153" s="33">
        <v>17</v>
      </c>
      <c r="AH153" s="42" t="s">
        <v>82</v>
      </c>
      <c r="AI153" s="41"/>
      <c r="AJ153" s="39">
        <f t="shared" si="138"/>
        <v>56.43986682376</v>
      </c>
      <c r="AK153" s="33">
        <v>4</v>
      </c>
      <c r="AL153" s="43">
        <f t="shared" si="139"/>
        <v>2.62088</v>
      </c>
      <c r="AM153" s="41">
        <f t="shared" si="140"/>
        <v>41.36579376</v>
      </c>
      <c r="AN153" s="41">
        <v>0</v>
      </c>
      <c r="AO153" s="41">
        <f t="shared" si="141"/>
        <v>1.1460321976</v>
      </c>
      <c r="AP153" s="41">
        <f t="shared" si="142"/>
        <v>1.7821852956</v>
      </c>
      <c r="AQ153" s="41">
        <f t="shared" si="143"/>
        <v>1.0578395856</v>
      </c>
      <c r="AR153" s="41">
        <f>AF153*9.42*365/10000</f>
        <v>1.8022743408</v>
      </c>
      <c r="AS153" s="41">
        <f t="shared" si="144"/>
        <v>0</v>
      </c>
      <c r="AT153" s="41">
        <f t="shared" si="145"/>
        <v>1.98368716</v>
      </c>
      <c r="AU153" s="44">
        <f t="shared" si="146"/>
        <v>2.221849</v>
      </c>
      <c r="AV153" s="34">
        <f t="shared" si="147"/>
        <v>3.315575</v>
      </c>
      <c r="AW153" s="41">
        <f t="shared" si="148"/>
        <v>1.549481</v>
      </c>
      <c r="AX153" s="41">
        <f t="shared" si="149"/>
        <v>0.21514948416</v>
      </c>
    </row>
    <row r="154" customHeight="1" spans="1:50">
      <c r="A154" s="29"/>
      <c r="B154" s="30" t="s">
        <v>196</v>
      </c>
      <c r="C154" s="31">
        <v>149</v>
      </c>
      <c r="D154" s="32" t="s">
        <v>238</v>
      </c>
      <c r="E154" s="32" t="s">
        <v>239</v>
      </c>
      <c r="F154" s="32" t="s">
        <v>61</v>
      </c>
      <c r="G154" s="33">
        <v>687.41</v>
      </c>
      <c r="H154" s="34">
        <f t="shared" si="128"/>
        <v>43.5484790736242</v>
      </c>
      <c r="I154" s="34">
        <f t="shared" si="129"/>
        <v>29935.66</v>
      </c>
      <c r="J154" s="34">
        <f t="shared" si="130"/>
        <v>15645.22</v>
      </c>
      <c r="K154" s="34">
        <f t="shared" si="131"/>
        <v>14239.42</v>
      </c>
      <c r="L154" s="36">
        <f>AK154*3</f>
        <v>6</v>
      </c>
      <c r="M154" s="34">
        <f>G154*AK154</f>
        <v>1374.82</v>
      </c>
      <c r="N154" s="36">
        <f t="shared" si="132"/>
        <v>9.45300475698637</v>
      </c>
      <c r="O154" s="33">
        <v>6498.09</v>
      </c>
      <c r="P154" s="34">
        <f>M154*3</f>
        <v>4124.46</v>
      </c>
      <c r="Q154" s="41"/>
      <c r="R154" s="38">
        <f t="shared" si="133"/>
        <v>14239.42</v>
      </c>
      <c r="S154" s="36">
        <f t="shared" ref="S154:S156" si="155">T154/G154</f>
        <v>4.70272472032702</v>
      </c>
      <c r="T154" s="33">
        <v>3232.7</v>
      </c>
      <c r="U154" s="34">
        <f t="shared" si="134"/>
        <v>12.0569383628402</v>
      </c>
      <c r="V154" s="33">
        <v>8288.06</v>
      </c>
      <c r="W154" s="33">
        <v>0</v>
      </c>
      <c r="X154" s="45">
        <v>1359.33</v>
      </c>
      <c r="Y154" s="44">
        <f t="shared" si="135"/>
        <v>2718.66</v>
      </c>
      <c r="Z154" s="39">
        <v>0</v>
      </c>
      <c r="AA154" s="33">
        <v>8134.33</v>
      </c>
      <c r="AB154" s="45">
        <v>3782.48</v>
      </c>
      <c r="AC154" s="41">
        <f t="shared" si="136"/>
        <v>1.37482</v>
      </c>
      <c r="AD154" s="34">
        <f t="shared" si="137"/>
        <v>1.37482</v>
      </c>
      <c r="AE154" s="34">
        <f t="shared" si="153"/>
        <v>1.37482</v>
      </c>
      <c r="AF154" s="31">
        <v>0</v>
      </c>
      <c r="AG154" s="33">
        <v>13</v>
      </c>
      <c r="AH154" s="42" t="s">
        <v>82</v>
      </c>
      <c r="AI154" s="41"/>
      <c r="AJ154" s="39">
        <f t="shared" si="138"/>
        <v>50.98293626746</v>
      </c>
      <c r="AK154" s="33">
        <v>2</v>
      </c>
      <c r="AL154" s="43">
        <f t="shared" si="139"/>
        <v>1.37482</v>
      </c>
      <c r="AM154" s="41">
        <f t="shared" si="140"/>
        <v>33.76166482</v>
      </c>
      <c r="AN154" s="41">
        <v>0</v>
      </c>
      <c r="AO154" s="41">
        <f t="shared" si="141"/>
        <v>0.6011675414</v>
      </c>
      <c r="AP154" s="41">
        <f t="shared" si="142"/>
        <v>0.9348707259</v>
      </c>
      <c r="AQ154" s="41">
        <f t="shared" si="143"/>
        <v>0.5549048484</v>
      </c>
      <c r="AR154" s="41">
        <f t="shared" ref="AR154:AR156" si="156">AF154*7.77*365/10000</f>
        <v>0</v>
      </c>
      <c r="AS154" s="41">
        <f t="shared" si="144"/>
        <v>0</v>
      </c>
      <c r="AT154" s="41">
        <f t="shared" si="145"/>
        <v>4.20576702</v>
      </c>
      <c r="AU154" s="44">
        <f t="shared" si="146"/>
        <v>1.699061</v>
      </c>
      <c r="AV154" s="34">
        <f t="shared" si="147"/>
        <v>8.63039398072</v>
      </c>
      <c r="AW154" s="41">
        <f t="shared" si="148"/>
        <v>0.189124</v>
      </c>
      <c r="AX154" s="41">
        <f t="shared" si="149"/>
        <v>0.40598233104</v>
      </c>
    </row>
    <row r="155" customHeight="1" spans="1:50">
      <c r="A155" s="29"/>
      <c r="B155" s="30" t="s">
        <v>196</v>
      </c>
      <c r="C155" s="31">
        <v>150</v>
      </c>
      <c r="D155" s="32" t="s">
        <v>240</v>
      </c>
      <c r="E155" s="32" t="s">
        <v>241</v>
      </c>
      <c r="F155" s="32" t="s">
        <v>61</v>
      </c>
      <c r="G155" s="33">
        <v>106.63</v>
      </c>
      <c r="H155" s="34">
        <f t="shared" si="128"/>
        <v>10.8811779049048</v>
      </c>
      <c r="I155" s="34">
        <f t="shared" si="129"/>
        <v>1160.26</v>
      </c>
      <c r="J155" s="34">
        <f t="shared" si="130"/>
        <v>1001.22</v>
      </c>
      <c r="K155" s="34">
        <f t="shared" si="131"/>
        <v>645.7</v>
      </c>
      <c r="L155" s="36">
        <f>AK155*3</f>
        <v>6</v>
      </c>
      <c r="M155" s="34">
        <f>G155*AK155</f>
        <v>213.26</v>
      </c>
      <c r="N155" s="36">
        <f t="shared" si="132"/>
        <v>7.4915127074932</v>
      </c>
      <c r="O155" s="33">
        <v>798.82</v>
      </c>
      <c r="P155" s="34">
        <f>M155*3</f>
        <v>639.78</v>
      </c>
      <c r="Q155" s="41"/>
      <c r="R155" s="38">
        <f t="shared" si="133"/>
        <v>645.7</v>
      </c>
      <c r="S155" s="36">
        <f t="shared" si="155"/>
        <v>2.5761980680859</v>
      </c>
      <c r="T155" s="33">
        <v>274.7</v>
      </c>
      <c r="U155" s="35">
        <f t="shared" si="134"/>
        <v>0</v>
      </c>
      <c r="V155" s="33">
        <v>0</v>
      </c>
      <c r="W155" s="33">
        <v>86.74</v>
      </c>
      <c r="X155" s="45">
        <v>185.5</v>
      </c>
      <c r="Y155" s="44">
        <f t="shared" si="135"/>
        <v>371</v>
      </c>
      <c r="Z155" s="39">
        <v>0</v>
      </c>
      <c r="AA155" s="33">
        <v>0</v>
      </c>
      <c r="AB155" s="45">
        <v>0</v>
      </c>
      <c r="AC155" s="41">
        <f t="shared" si="136"/>
        <v>0.21326</v>
      </c>
      <c r="AD155" s="34">
        <f t="shared" si="137"/>
        <v>0.21326</v>
      </c>
      <c r="AE155" s="34">
        <f t="shared" si="153"/>
        <v>0.21326</v>
      </c>
      <c r="AF155" s="31">
        <v>0</v>
      </c>
      <c r="AG155" s="33">
        <v>0</v>
      </c>
      <c r="AH155" s="42" t="s">
        <v>82</v>
      </c>
      <c r="AI155" s="41"/>
      <c r="AJ155" s="39">
        <f t="shared" si="138"/>
        <v>2.43402576486</v>
      </c>
      <c r="AK155" s="33">
        <v>2</v>
      </c>
      <c r="AL155" s="43">
        <f t="shared" si="139"/>
        <v>0.21326</v>
      </c>
      <c r="AM155" s="41">
        <f t="shared" si="140"/>
        <v>1.5309547</v>
      </c>
      <c r="AN155" s="41">
        <v>0</v>
      </c>
      <c r="AO155" s="41">
        <f t="shared" si="141"/>
        <v>0.0932522002</v>
      </c>
      <c r="AP155" s="41">
        <f t="shared" si="142"/>
        <v>0.1450157337</v>
      </c>
      <c r="AQ155" s="41">
        <f t="shared" si="143"/>
        <v>0.0860760012</v>
      </c>
      <c r="AR155" s="41">
        <f t="shared" si="156"/>
        <v>0</v>
      </c>
      <c r="AS155" s="41">
        <f t="shared" si="144"/>
        <v>0.00479012976</v>
      </c>
      <c r="AT155" s="41">
        <f t="shared" si="145"/>
        <v>0.573937</v>
      </c>
      <c r="AU155" s="44">
        <f t="shared" si="146"/>
        <v>0</v>
      </c>
      <c r="AV155" s="34">
        <f t="shared" si="147"/>
        <v>0</v>
      </c>
      <c r="AW155" s="41">
        <f t="shared" si="148"/>
        <v>0</v>
      </c>
      <c r="AX155" s="41">
        <f t="shared" si="149"/>
        <v>0</v>
      </c>
    </row>
    <row r="156" customHeight="1" spans="1:50">
      <c r="A156" s="29"/>
      <c r="B156" s="30" t="s">
        <v>196</v>
      </c>
      <c r="C156" s="31">
        <v>151</v>
      </c>
      <c r="D156" s="32" t="s">
        <v>91</v>
      </c>
      <c r="E156" s="32" t="s">
        <v>209</v>
      </c>
      <c r="F156" s="32" t="s">
        <v>61</v>
      </c>
      <c r="G156" s="33">
        <v>782.14</v>
      </c>
      <c r="H156" s="34">
        <f t="shared" si="128"/>
        <v>72.2888869000435</v>
      </c>
      <c r="I156" s="34">
        <f t="shared" si="129"/>
        <v>56540.03</v>
      </c>
      <c r="J156" s="34">
        <f t="shared" si="130"/>
        <v>16586.09</v>
      </c>
      <c r="K156" s="34">
        <f t="shared" si="131"/>
        <v>7571.59</v>
      </c>
      <c r="L156" s="36">
        <f>AK156*3</f>
        <v>12</v>
      </c>
      <c r="M156" s="34">
        <f>G156*AK156</f>
        <v>3128.56</v>
      </c>
      <c r="N156" s="36">
        <f t="shared" si="132"/>
        <v>22.8860562047715</v>
      </c>
      <c r="O156" s="33">
        <v>17900.1</v>
      </c>
      <c r="P156" s="34">
        <f>M156*3</f>
        <v>9385.68</v>
      </c>
      <c r="Q156" s="41"/>
      <c r="R156" s="38">
        <f t="shared" si="133"/>
        <v>7571.59</v>
      </c>
      <c r="S156" s="36">
        <f t="shared" si="155"/>
        <v>5.19263814662337</v>
      </c>
      <c r="T156" s="33">
        <v>4061.37</v>
      </c>
      <c r="U156" s="34">
        <f t="shared" si="134"/>
        <v>4.01339913570461</v>
      </c>
      <c r="V156" s="33">
        <v>3139.04</v>
      </c>
      <c r="W156" s="33">
        <v>0</v>
      </c>
      <c r="X156" s="45">
        <v>185.59</v>
      </c>
      <c r="Y156" s="44">
        <f t="shared" si="135"/>
        <v>371.18</v>
      </c>
      <c r="Z156" s="39">
        <v>0</v>
      </c>
      <c r="AA156" s="33">
        <v>2239.19</v>
      </c>
      <c r="AB156" s="45">
        <v>29200.33</v>
      </c>
      <c r="AC156" s="41">
        <f t="shared" si="136"/>
        <v>3.12856</v>
      </c>
      <c r="AD156" s="34">
        <f t="shared" si="137"/>
        <v>3.12856</v>
      </c>
      <c r="AE156" s="34">
        <f t="shared" si="154"/>
        <v>3.12856</v>
      </c>
      <c r="AF156" s="31">
        <v>0</v>
      </c>
      <c r="AG156" s="33">
        <v>4</v>
      </c>
      <c r="AH156" s="42" t="s">
        <v>82</v>
      </c>
      <c r="AI156" s="41"/>
      <c r="AJ156" s="39">
        <f t="shared" si="138"/>
        <v>27.79694732392</v>
      </c>
      <c r="AK156" s="33">
        <v>4</v>
      </c>
      <c r="AL156" s="43">
        <f t="shared" si="139"/>
        <v>3.12856</v>
      </c>
      <c r="AM156" s="41">
        <f t="shared" si="140"/>
        <v>17.95223989</v>
      </c>
      <c r="AN156" s="41">
        <v>0</v>
      </c>
      <c r="AO156" s="41">
        <f t="shared" si="141"/>
        <v>1.3680254312</v>
      </c>
      <c r="AP156" s="41">
        <f t="shared" si="142"/>
        <v>2.1274051572</v>
      </c>
      <c r="AQ156" s="41">
        <f t="shared" si="143"/>
        <v>1.2627493872</v>
      </c>
      <c r="AR156" s="41">
        <f t="shared" si="156"/>
        <v>0</v>
      </c>
      <c r="AS156" s="41">
        <f t="shared" si="144"/>
        <v>0</v>
      </c>
      <c r="AT156" s="41">
        <f t="shared" si="145"/>
        <v>0.57421546</v>
      </c>
      <c r="AU156" s="44">
        <f t="shared" si="146"/>
        <v>0.522788</v>
      </c>
      <c r="AV156" s="34">
        <f t="shared" si="147"/>
        <v>2.37574476296</v>
      </c>
      <c r="AW156" s="41">
        <f t="shared" si="148"/>
        <v>1.4600165</v>
      </c>
      <c r="AX156" s="41">
        <f t="shared" si="149"/>
        <v>0.15376273536</v>
      </c>
    </row>
    <row r="157" customHeight="1" spans="1:50">
      <c r="A157" s="29"/>
      <c r="B157" s="30" t="s">
        <v>196</v>
      </c>
      <c r="C157" s="31">
        <v>152</v>
      </c>
      <c r="D157" s="32" t="s">
        <v>91</v>
      </c>
      <c r="E157" s="32" t="s">
        <v>213</v>
      </c>
      <c r="F157" s="32" t="s">
        <v>61</v>
      </c>
      <c r="G157" s="33">
        <v>843.08</v>
      </c>
      <c r="H157" s="34">
        <f t="shared" si="128"/>
        <v>61.3001731745505</v>
      </c>
      <c r="I157" s="34">
        <f t="shared" si="129"/>
        <v>51680.95</v>
      </c>
      <c r="J157" s="34">
        <f t="shared" si="130"/>
        <v>15387.07</v>
      </c>
      <c r="K157" s="34">
        <f t="shared" si="131"/>
        <v>5324.55</v>
      </c>
      <c r="L157" s="36">
        <f>AK157*3</f>
        <v>12</v>
      </c>
      <c r="M157" s="34">
        <f>G157*AK157</f>
        <v>3372.32</v>
      </c>
      <c r="N157" s="36">
        <f t="shared" si="132"/>
        <v>24.1369383688381</v>
      </c>
      <c r="O157" s="33">
        <v>20349.37</v>
      </c>
      <c r="P157" s="34">
        <f>M157*3</f>
        <v>10116.96</v>
      </c>
      <c r="Q157" s="41"/>
      <c r="R157" s="38">
        <f t="shared" si="133"/>
        <v>5324.55</v>
      </c>
      <c r="S157" s="31">
        <f>2*3</f>
        <v>6</v>
      </c>
      <c r="T157" s="33">
        <f>G157*2</f>
        <v>1686.16</v>
      </c>
      <c r="U157" s="34">
        <f t="shared" si="134"/>
        <v>4.25102006926982</v>
      </c>
      <c r="V157" s="33">
        <v>3583.95</v>
      </c>
      <c r="W157" s="33">
        <v>0</v>
      </c>
      <c r="X157" s="45">
        <v>27.22</v>
      </c>
      <c r="Y157" s="44">
        <f t="shared" si="135"/>
        <v>54.44</v>
      </c>
      <c r="Z157" s="39">
        <v>0</v>
      </c>
      <c r="AA157" s="33">
        <v>1894.61</v>
      </c>
      <c r="AB157" s="45">
        <v>24166.86</v>
      </c>
      <c r="AC157" s="41">
        <f t="shared" si="136"/>
        <v>3.37232</v>
      </c>
      <c r="AD157" s="34">
        <f t="shared" si="137"/>
        <v>3.37232</v>
      </c>
      <c r="AE157" s="34">
        <f t="shared" si="154"/>
        <v>3.37232</v>
      </c>
      <c r="AF157" s="36">
        <f>G157*4*2/1000</f>
        <v>6.74464</v>
      </c>
      <c r="AG157" s="33">
        <v>4</v>
      </c>
      <c r="AH157" s="42" t="s">
        <v>82</v>
      </c>
      <c r="AI157" s="41"/>
      <c r="AJ157" s="39">
        <f t="shared" si="138"/>
        <v>24.07348530744</v>
      </c>
      <c r="AK157" s="33">
        <v>4</v>
      </c>
      <c r="AL157" s="43">
        <f t="shared" si="139"/>
        <v>3.37232</v>
      </c>
      <c r="AM157" s="41">
        <f t="shared" si="140"/>
        <v>12.62450805</v>
      </c>
      <c r="AN157" s="41">
        <v>0</v>
      </c>
      <c r="AO157" s="41">
        <f t="shared" si="141"/>
        <v>1.4746143664</v>
      </c>
      <c r="AP157" s="41">
        <f t="shared" si="142"/>
        <v>2.2931607384</v>
      </c>
      <c r="AQ157" s="41">
        <f t="shared" si="143"/>
        <v>1.3611357984</v>
      </c>
      <c r="AR157" s="41">
        <f>AF157*9.42*365/10000</f>
        <v>2.3190095712</v>
      </c>
      <c r="AS157" s="41">
        <f t="shared" si="144"/>
        <v>0</v>
      </c>
      <c r="AT157" s="41">
        <f t="shared" si="145"/>
        <v>0.08421868</v>
      </c>
      <c r="AU157" s="44">
        <f t="shared" si="146"/>
        <v>0.522788</v>
      </c>
      <c r="AV157" s="34">
        <f t="shared" si="147"/>
        <v>2.01015089624</v>
      </c>
      <c r="AW157" s="41">
        <f t="shared" si="148"/>
        <v>1.208343</v>
      </c>
      <c r="AX157" s="41">
        <f t="shared" si="149"/>
        <v>0.1755562068</v>
      </c>
    </row>
    <row r="158" customHeight="1" spans="1:50">
      <c r="A158" s="29"/>
      <c r="B158" s="30" t="s">
        <v>196</v>
      </c>
      <c r="C158" s="31">
        <v>153</v>
      </c>
      <c r="D158" s="32" t="s">
        <v>95</v>
      </c>
      <c r="E158" s="32" t="s">
        <v>242</v>
      </c>
      <c r="F158" s="32" t="s">
        <v>61</v>
      </c>
      <c r="G158" s="33">
        <v>348.55</v>
      </c>
      <c r="H158" s="34">
        <f t="shared" si="128"/>
        <v>29.0055372256491</v>
      </c>
      <c r="I158" s="34">
        <f t="shared" si="129"/>
        <v>10109.88</v>
      </c>
      <c r="J158" s="34">
        <f t="shared" si="130"/>
        <v>4958.77</v>
      </c>
      <c r="K158" s="34">
        <f t="shared" si="131"/>
        <v>2757.52</v>
      </c>
      <c r="L158" s="36">
        <f>AK158*3</f>
        <v>6</v>
      </c>
      <c r="M158" s="34">
        <f>G158*AK158</f>
        <v>697.1</v>
      </c>
      <c r="N158" s="36">
        <f t="shared" si="132"/>
        <v>16.8502940754555</v>
      </c>
      <c r="O158" s="33">
        <v>5873.17</v>
      </c>
      <c r="P158" s="34">
        <f>M158*3</f>
        <v>2091.3</v>
      </c>
      <c r="Q158" s="41"/>
      <c r="R158" s="38">
        <f t="shared" si="133"/>
        <v>2757.52</v>
      </c>
      <c r="S158" s="31">
        <f t="shared" ref="S158:S168" si="157">T158/G158</f>
        <v>0</v>
      </c>
      <c r="T158" s="33">
        <v>0</v>
      </c>
      <c r="U158" s="34">
        <f t="shared" si="134"/>
        <v>7.91140438961412</v>
      </c>
      <c r="V158" s="33">
        <v>2757.52</v>
      </c>
      <c r="W158" s="33">
        <v>109.95</v>
      </c>
      <c r="X158" s="45">
        <v>0</v>
      </c>
      <c r="Y158" s="33">
        <f t="shared" si="135"/>
        <v>0</v>
      </c>
      <c r="Z158" s="39">
        <v>0</v>
      </c>
      <c r="AA158" s="33">
        <v>182.23</v>
      </c>
      <c r="AB158" s="45">
        <v>1187.01</v>
      </c>
      <c r="AC158" s="41">
        <f t="shared" si="136"/>
        <v>0.6971</v>
      </c>
      <c r="AD158" s="34">
        <f t="shared" si="137"/>
        <v>0.6971</v>
      </c>
      <c r="AE158" s="34">
        <f t="shared" si="154"/>
        <v>1.3942</v>
      </c>
      <c r="AF158" s="31">
        <v>0</v>
      </c>
      <c r="AG158" s="33">
        <v>4</v>
      </c>
      <c r="AH158" s="42" t="s">
        <v>82</v>
      </c>
      <c r="AI158" s="41"/>
      <c r="AJ158" s="39">
        <f t="shared" si="138"/>
        <v>8.7962802083</v>
      </c>
      <c r="AK158" s="33">
        <v>2</v>
      </c>
      <c r="AL158" s="43">
        <f t="shared" si="139"/>
        <v>0.6971</v>
      </c>
      <c r="AM158" s="41">
        <f t="shared" si="140"/>
        <v>6.53807992</v>
      </c>
      <c r="AN158" s="41">
        <v>0</v>
      </c>
      <c r="AO158" s="41">
        <f t="shared" si="141"/>
        <v>0.304820917</v>
      </c>
      <c r="AP158" s="41">
        <f t="shared" si="142"/>
        <v>0.4740245145</v>
      </c>
      <c r="AQ158" s="41">
        <f t="shared" si="143"/>
        <v>0.562727004</v>
      </c>
      <c r="AR158" s="41">
        <f t="shared" ref="AR158:AR168" si="158">AF158*19.41*365/10000</f>
        <v>0</v>
      </c>
      <c r="AS158" s="41">
        <f t="shared" si="144"/>
        <v>0.0060718788</v>
      </c>
      <c r="AT158" s="41">
        <f t="shared" si="145"/>
        <v>0</v>
      </c>
      <c r="AU158" s="44">
        <f t="shared" si="146"/>
        <v>0.522788</v>
      </c>
      <c r="AV158" s="34">
        <f t="shared" si="147"/>
        <v>0.19334311432</v>
      </c>
      <c r="AW158" s="41">
        <f t="shared" si="148"/>
        <v>0.0593505</v>
      </c>
      <c r="AX158" s="41">
        <f t="shared" si="149"/>
        <v>0.13507435968</v>
      </c>
    </row>
    <row r="159" customHeight="1" spans="1:50">
      <c r="A159" s="29"/>
      <c r="B159" s="30" t="s">
        <v>196</v>
      </c>
      <c r="C159" s="31">
        <v>154</v>
      </c>
      <c r="D159" s="32" t="s">
        <v>95</v>
      </c>
      <c r="E159" s="32" t="s">
        <v>243</v>
      </c>
      <c r="F159" s="32" t="s">
        <v>61</v>
      </c>
      <c r="G159" s="33">
        <v>463.97</v>
      </c>
      <c r="H159" s="34">
        <f t="shared" si="128"/>
        <v>28.5344957648124</v>
      </c>
      <c r="I159" s="34">
        <f t="shared" si="129"/>
        <v>13239.15</v>
      </c>
      <c r="J159" s="34">
        <f t="shared" si="130"/>
        <v>6264.48</v>
      </c>
      <c r="K159" s="34">
        <f t="shared" si="131"/>
        <v>3444.27</v>
      </c>
      <c r="L159" s="36">
        <f>AK159*3</f>
        <v>6</v>
      </c>
      <c r="M159" s="34">
        <f>G159*AK159</f>
        <v>927.94</v>
      </c>
      <c r="N159" s="36">
        <f t="shared" si="132"/>
        <v>16.9410522232041</v>
      </c>
      <c r="O159" s="33">
        <v>7860.14</v>
      </c>
      <c r="P159" s="34">
        <f>M159*3</f>
        <v>2783.82</v>
      </c>
      <c r="Q159" s="41"/>
      <c r="R159" s="38">
        <f t="shared" si="133"/>
        <v>3444.27</v>
      </c>
      <c r="S159" s="31">
        <f t="shared" si="157"/>
        <v>0</v>
      </c>
      <c r="T159" s="33">
        <v>0</v>
      </c>
      <c r="U159" s="34">
        <f t="shared" si="134"/>
        <v>7.4234756557536</v>
      </c>
      <c r="V159" s="33">
        <v>3444.27</v>
      </c>
      <c r="W159" s="33">
        <v>36.39</v>
      </c>
      <c r="X159" s="45">
        <v>0</v>
      </c>
      <c r="Y159" s="33">
        <f t="shared" si="135"/>
        <v>0</v>
      </c>
      <c r="Z159" s="39">
        <v>0</v>
      </c>
      <c r="AA159" s="33">
        <v>0</v>
      </c>
      <c r="AB159" s="45">
        <v>1898.35</v>
      </c>
      <c r="AC159" s="41">
        <f t="shared" si="136"/>
        <v>0.92794</v>
      </c>
      <c r="AD159" s="34">
        <f t="shared" si="137"/>
        <v>0.92794</v>
      </c>
      <c r="AE159" s="34">
        <f t="shared" si="154"/>
        <v>1.85588</v>
      </c>
      <c r="AF159" s="31">
        <v>0</v>
      </c>
      <c r="AG159" s="33">
        <v>4</v>
      </c>
      <c r="AH159" s="42" t="s">
        <v>82</v>
      </c>
      <c r="AI159" s="41"/>
      <c r="AJ159" s="39">
        <f t="shared" si="138"/>
        <v>10.74061856274</v>
      </c>
      <c r="AK159" s="33">
        <v>2</v>
      </c>
      <c r="AL159" s="43">
        <f t="shared" si="139"/>
        <v>0.92794</v>
      </c>
      <c r="AM159" s="41">
        <f t="shared" si="140"/>
        <v>8.16636417</v>
      </c>
      <c r="AN159" s="41">
        <v>0</v>
      </c>
      <c r="AO159" s="41">
        <f t="shared" si="141"/>
        <v>0.4057603238</v>
      </c>
      <c r="AP159" s="41">
        <f t="shared" si="142"/>
        <v>0.6309945603</v>
      </c>
      <c r="AQ159" s="41">
        <f t="shared" si="143"/>
        <v>0.7490702856</v>
      </c>
      <c r="AR159" s="41">
        <f t="shared" si="158"/>
        <v>0</v>
      </c>
      <c r="AS159" s="41">
        <f t="shared" si="144"/>
        <v>0.00200960136</v>
      </c>
      <c r="AT159" s="41">
        <f t="shared" si="145"/>
        <v>0</v>
      </c>
      <c r="AU159" s="44">
        <f t="shared" si="146"/>
        <v>0.522788</v>
      </c>
      <c r="AV159" s="34">
        <f t="shared" si="147"/>
        <v>0</v>
      </c>
      <c r="AW159" s="41">
        <f t="shared" si="148"/>
        <v>0.0949175</v>
      </c>
      <c r="AX159" s="41">
        <f t="shared" si="149"/>
        <v>0.16871412168</v>
      </c>
    </row>
    <row r="160" customHeight="1" spans="1:50">
      <c r="A160" s="29"/>
      <c r="B160" s="30" t="s">
        <v>196</v>
      </c>
      <c r="C160" s="31">
        <v>155</v>
      </c>
      <c r="D160" s="32" t="s">
        <v>244</v>
      </c>
      <c r="E160" s="32" t="s">
        <v>245</v>
      </c>
      <c r="F160" s="32" t="s">
        <v>61</v>
      </c>
      <c r="G160" s="33">
        <v>270.5</v>
      </c>
      <c r="H160" s="34">
        <f t="shared" si="128"/>
        <v>21.9224768946396</v>
      </c>
      <c r="I160" s="34">
        <f t="shared" si="129"/>
        <v>5930.03</v>
      </c>
      <c r="J160" s="35">
        <f t="shared" si="130"/>
        <v>0</v>
      </c>
      <c r="K160" s="34">
        <f t="shared" si="131"/>
        <v>4073.11</v>
      </c>
      <c r="L160" s="36">
        <f>O160/G160</f>
        <v>15.057707948244</v>
      </c>
      <c r="M160" s="34"/>
      <c r="N160" s="36">
        <f t="shared" si="132"/>
        <v>15.057707948244</v>
      </c>
      <c r="O160" s="33">
        <v>4073.11</v>
      </c>
      <c r="P160" s="34"/>
      <c r="Q160" s="33">
        <v>4073.11</v>
      </c>
      <c r="R160" s="52">
        <f t="shared" si="133"/>
        <v>1476.48</v>
      </c>
      <c r="S160" s="31">
        <f t="shared" si="157"/>
        <v>0</v>
      </c>
      <c r="T160" s="33">
        <v>0</v>
      </c>
      <c r="U160" s="40">
        <f t="shared" si="134"/>
        <v>0</v>
      </c>
      <c r="V160" s="33">
        <v>0</v>
      </c>
      <c r="W160" s="33">
        <v>0</v>
      </c>
      <c r="X160" s="45">
        <v>0</v>
      </c>
      <c r="Y160" s="33">
        <f t="shared" si="135"/>
        <v>0</v>
      </c>
      <c r="Z160" s="39">
        <v>1476.48</v>
      </c>
      <c r="AA160" s="33">
        <v>0</v>
      </c>
      <c r="AB160" s="45">
        <v>380.44</v>
      </c>
      <c r="AC160" s="41">
        <f t="shared" si="136"/>
        <v>0.541</v>
      </c>
      <c r="AD160" s="34">
        <f t="shared" si="137"/>
        <v>0.541</v>
      </c>
      <c r="AE160" s="34">
        <f t="shared" si="154"/>
        <v>1.082</v>
      </c>
      <c r="AF160" s="31">
        <v>0</v>
      </c>
      <c r="AG160" s="33">
        <v>0</v>
      </c>
      <c r="AH160" s="42" t="s">
        <v>82</v>
      </c>
      <c r="AI160" s="41"/>
      <c r="AJ160" s="39">
        <f t="shared" si="138"/>
        <v>4.560913285</v>
      </c>
      <c r="AK160" s="33">
        <v>2</v>
      </c>
      <c r="AL160" s="43">
        <f t="shared" si="139"/>
        <v>0.541</v>
      </c>
      <c r="AM160" s="41">
        <f t="shared" si="140"/>
        <v>3.50073408</v>
      </c>
      <c r="AN160" s="41">
        <v>0</v>
      </c>
      <c r="AO160" s="41">
        <f t="shared" si="141"/>
        <v>0.23656307</v>
      </c>
      <c r="AP160" s="41">
        <f t="shared" si="142"/>
        <v>0.367877295</v>
      </c>
      <c r="AQ160" s="41">
        <f t="shared" si="143"/>
        <v>0.43671684</v>
      </c>
      <c r="AR160" s="41">
        <f t="shared" si="158"/>
        <v>0</v>
      </c>
      <c r="AS160" s="41">
        <f t="shared" si="144"/>
        <v>0</v>
      </c>
      <c r="AT160" s="41">
        <f t="shared" si="145"/>
        <v>0</v>
      </c>
      <c r="AU160" s="44">
        <f t="shared" si="146"/>
        <v>0</v>
      </c>
      <c r="AV160" s="34">
        <f t="shared" si="147"/>
        <v>0</v>
      </c>
      <c r="AW160" s="41">
        <f t="shared" si="148"/>
        <v>0.019022</v>
      </c>
      <c r="AX160" s="41">
        <f t="shared" si="149"/>
        <v>0</v>
      </c>
    </row>
    <row r="161" customHeight="1" spans="1:50">
      <c r="A161" s="29"/>
      <c r="B161" s="30" t="s">
        <v>196</v>
      </c>
      <c r="C161" s="31">
        <v>156</v>
      </c>
      <c r="D161" s="32" t="s">
        <v>116</v>
      </c>
      <c r="E161" s="32" t="s">
        <v>246</v>
      </c>
      <c r="F161" s="32" t="s">
        <v>61</v>
      </c>
      <c r="G161" s="33">
        <v>154.53</v>
      </c>
      <c r="H161" s="34">
        <f t="shared" si="128"/>
        <v>44.4436678962014</v>
      </c>
      <c r="I161" s="34">
        <f t="shared" si="129"/>
        <v>6867.88</v>
      </c>
      <c r="J161" s="34">
        <f t="shared" si="130"/>
        <v>2351.95</v>
      </c>
      <c r="K161" s="34">
        <f t="shared" si="131"/>
        <v>1962.35</v>
      </c>
      <c r="L161" s="36">
        <f t="shared" ref="L161:L205" si="159">AK161*3</f>
        <v>6</v>
      </c>
      <c r="M161" s="34">
        <f t="shared" ref="M161:M205" si="160">G161*AK161</f>
        <v>309.06</v>
      </c>
      <c r="N161" s="36">
        <f t="shared" si="132"/>
        <v>11.4409499773507</v>
      </c>
      <c r="O161" s="33">
        <v>1767.97</v>
      </c>
      <c r="P161" s="34">
        <f t="shared" ref="P161:P205" si="161">M161*3</f>
        <v>927.18</v>
      </c>
      <c r="Q161" s="41"/>
      <c r="R161" s="38">
        <f t="shared" si="133"/>
        <v>4620.81</v>
      </c>
      <c r="S161" s="36">
        <f t="shared" si="157"/>
        <v>3.68070924739533</v>
      </c>
      <c r="T161" s="33">
        <v>568.78</v>
      </c>
      <c r="U161" s="34">
        <f t="shared" si="134"/>
        <v>5.53931275480489</v>
      </c>
      <c r="V161" s="33">
        <v>855.99</v>
      </c>
      <c r="W161" s="33">
        <v>0</v>
      </c>
      <c r="X161" s="45">
        <v>268.79</v>
      </c>
      <c r="Y161" s="44">
        <f t="shared" si="135"/>
        <v>537.58</v>
      </c>
      <c r="Z161" s="39">
        <v>2658.46</v>
      </c>
      <c r="AA161" s="33">
        <v>0</v>
      </c>
      <c r="AB161" s="45">
        <v>1016.68</v>
      </c>
      <c r="AC161" s="41">
        <f t="shared" si="136"/>
        <v>0.30906</v>
      </c>
      <c r="AD161" s="34">
        <f t="shared" si="137"/>
        <v>0.30906</v>
      </c>
      <c r="AE161" s="34">
        <f t="shared" ref="AE161:AE165" si="162">G161*1/1000*2</f>
        <v>0.30906</v>
      </c>
      <c r="AF161" s="31">
        <v>0</v>
      </c>
      <c r="AG161" s="33">
        <v>0</v>
      </c>
      <c r="AH161" s="56" t="s">
        <v>63</v>
      </c>
      <c r="AI161" s="41"/>
      <c r="AJ161" s="39">
        <f t="shared" si="138"/>
        <v>14.4419739450782</v>
      </c>
      <c r="AK161" s="33">
        <v>2</v>
      </c>
      <c r="AL161" s="43">
        <f t="shared" si="139"/>
        <v>0.30906</v>
      </c>
      <c r="AM161" s="41">
        <f t="shared" si="140"/>
        <v>10.95594051</v>
      </c>
      <c r="AN161" s="41">
        <f>R161*23.71*3.5/11*0.6/10000</f>
        <v>2.09158864281818</v>
      </c>
      <c r="AO161" s="41">
        <f t="shared" si="141"/>
        <v>0.1351426662</v>
      </c>
      <c r="AP161" s="41">
        <f t="shared" si="142"/>
        <v>0.2101592547</v>
      </c>
      <c r="AQ161" s="41">
        <f t="shared" si="143"/>
        <v>0.1247427972</v>
      </c>
      <c r="AR161" s="41">
        <f t="shared" si="158"/>
        <v>0</v>
      </c>
      <c r="AS161" s="41">
        <f t="shared" si="144"/>
        <v>0</v>
      </c>
      <c r="AT161" s="41">
        <f t="shared" si="145"/>
        <v>0.83163626</v>
      </c>
      <c r="AU161" s="44">
        <f t="shared" si="146"/>
        <v>0</v>
      </c>
      <c r="AV161" s="34">
        <f t="shared" si="147"/>
        <v>0</v>
      </c>
      <c r="AW161" s="41">
        <f t="shared" si="148"/>
        <v>0.050834</v>
      </c>
      <c r="AX161" s="41">
        <f t="shared" si="149"/>
        <v>0.04192981416</v>
      </c>
    </row>
    <row r="162" customHeight="1" spans="1:50">
      <c r="A162" s="29"/>
      <c r="B162" s="30" t="s">
        <v>196</v>
      </c>
      <c r="C162" s="31">
        <v>157</v>
      </c>
      <c r="D162" s="32" t="s">
        <v>116</v>
      </c>
      <c r="E162" s="32" t="s">
        <v>247</v>
      </c>
      <c r="F162" s="32" t="s">
        <v>61</v>
      </c>
      <c r="G162" s="33">
        <v>255.08</v>
      </c>
      <c r="H162" s="34">
        <f t="shared" si="128"/>
        <v>36.0729967069155</v>
      </c>
      <c r="I162" s="34">
        <f t="shared" si="129"/>
        <v>9201.5</v>
      </c>
      <c r="J162" s="34">
        <f t="shared" si="130"/>
        <v>2687.45</v>
      </c>
      <c r="K162" s="34">
        <f t="shared" si="131"/>
        <v>1156.97</v>
      </c>
      <c r="L162" s="36">
        <f t="shared" si="159"/>
        <v>6</v>
      </c>
      <c r="M162" s="34">
        <f t="shared" si="160"/>
        <v>510.16</v>
      </c>
      <c r="N162" s="36">
        <f t="shared" si="132"/>
        <v>13.9866316449741</v>
      </c>
      <c r="O162" s="33">
        <v>3567.71</v>
      </c>
      <c r="P162" s="34">
        <f t="shared" si="161"/>
        <v>1530.48</v>
      </c>
      <c r="Q162" s="41"/>
      <c r="R162" s="38">
        <f t="shared" si="133"/>
        <v>3698.2</v>
      </c>
      <c r="S162" s="31">
        <f t="shared" si="157"/>
        <v>0</v>
      </c>
      <c r="T162" s="33">
        <v>0</v>
      </c>
      <c r="U162" s="34">
        <f t="shared" si="134"/>
        <v>4.53571428571429</v>
      </c>
      <c r="V162" s="33">
        <v>1156.97</v>
      </c>
      <c r="W162" s="33">
        <v>0</v>
      </c>
      <c r="X162" s="45">
        <v>0</v>
      </c>
      <c r="Y162" s="33">
        <f t="shared" si="135"/>
        <v>0</v>
      </c>
      <c r="Z162" s="39">
        <v>2541.23</v>
      </c>
      <c r="AA162" s="33">
        <v>549.61</v>
      </c>
      <c r="AB162" s="45">
        <v>1385.98</v>
      </c>
      <c r="AC162" s="41">
        <f t="shared" si="136"/>
        <v>0.51016</v>
      </c>
      <c r="AD162" s="34">
        <f t="shared" si="137"/>
        <v>0.51016</v>
      </c>
      <c r="AE162" s="34">
        <f t="shared" si="162"/>
        <v>0.51016</v>
      </c>
      <c r="AF162" s="31">
        <v>0</v>
      </c>
      <c r="AG162" s="33">
        <v>0</v>
      </c>
      <c r="AH162" s="42" t="s">
        <v>82</v>
      </c>
      <c r="AI162" s="41"/>
      <c r="AJ162" s="39">
        <f t="shared" si="138"/>
        <v>10.25342632632</v>
      </c>
      <c r="AK162" s="33">
        <v>2</v>
      </c>
      <c r="AL162" s="43">
        <f t="shared" si="139"/>
        <v>0.51016</v>
      </c>
      <c r="AM162" s="41">
        <f t="shared" si="140"/>
        <v>8.7684322</v>
      </c>
      <c r="AN162" s="41">
        <v>0</v>
      </c>
      <c r="AO162" s="41">
        <f t="shared" si="141"/>
        <v>0.2230776632</v>
      </c>
      <c r="AP162" s="41">
        <f t="shared" si="142"/>
        <v>0.3469062492</v>
      </c>
      <c r="AQ162" s="41">
        <f t="shared" si="143"/>
        <v>0.2059107792</v>
      </c>
      <c r="AR162" s="41">
        <f t="shared" si="158"/>
        <v>0</v>
      </c>
      <c r="AS162" s="41">
        <f t="shared" si="144"/>
        <v>0</v>
      </c>
      <c r="AT162" s="41">
        <f t="shared" si="145"/>
        <v>0</v>
      </c>
      <c r="AU162" s="44">
        <f t="shared" si="146"/>
        <v>0</v>
      </c>
      <c r="AV162" s="34">
        <f t="shared" si="147"/>
        <v>0.58312741624</v>
      </c>
      <c r="AW162" s="41">
        <f t="shared" si="148"/>
        <v>0.069299</v>
      </c>
      <c r="AX162" s="41">
        <f t="shared" si="149"/>
        <v>0.05667301848</v>
      </c>
    </row>
    <row r="163" customHeight="1" spans="1:50">
      <c r="A163" s="29"/>
      <c r="B163" s="30" t="s">
        <v>196</v>
      </c>
      <c r="C163" s="31">
        <v>158</v>
      </c>
      <c r="D163" s="32" t="s">
        <v>116</v>
      </c>
      <c r="E163" s="32" t="s">
        <v>248</v>
      </c>
      <c r="F163" s="32" t="s">
        <v>61</v>
      </c>
      <c r="G163" s="33">
        <v>230.13</v>
      </c>
      <c r="H163" s="34">
        <f t="shared" si="128"/>
        <v>22.0156433320297</v>
      </c>
      <c r="I163" s="34">
        <f t="shared" si="129"/>
        <v>5066.46</v>
      </c>
      <c r="J163" s="34">
        <f t="shared" si="130"/>
        <v>1480.2</v>
      </c>
      <c r="K163" s="34">
        <f t="shared" si="131"/>
        <v>99.42</v>
      </c>
      <c r="L163" s="36">
        <f t="shared" si="159"/>
        <v>6</v>
      </c>
      <c r="M163" s="34">
        <f t="shared" si="160"/>
        <v>460.26</v>
      </c>
      <c r="N163" s="36">
        <f t="shared" si="132"/>
        <v>13.9281710337635</v>
      </c>
      <c r="O163" s="33">
        <v>3205.29</v>
      </c>
      <c r="P163" s="34">
        <f t="shared" si="161"/>
        <v>1380.78</v>
      </c>
      <c r="Q163" s="41"/>
      <c r="R163" s="38">
        <f t="shared" si="133"/>
        <v>99.42</v>
      </c>
      <c r="S163" s="31">
        <f t="shared" si="157"/>
        <v>0</v>
      </c>
      <c r="T163" s="33">
        <v>0</v>
      </c>
      <c r="U163" s="34">
        <f t="shared" si="134"/>
        <v>0.432016686220832</v>
      </c>
      <c r="V163" s="33">
        <v>99.42</v>
      </c>
      <c r="W163" s="33">
        <v>0</v>
      </c>
      <c r="X163" s="45">
        <v>0</v>
      </c>
      <c r="Y163" s="33">
        <f t="shared" si="135"/>
        <v>0</v>
      </c>
      <c r="Z163" s="39">
        <v>0</v>
      </c>
      <c r="AA163" s="33">
        <v>525.54</v>
      </c>
      <c r="AB163" s="45">
        <v>1236.21</v>
      </c>
      <c r="AC163" s="41">
        <f t="shared" si="136"/>
        <v>0.46026</v>
      </c>
      <c r="AD163" s="34">
        <f t="shared" si="137"/>
        <v>0.46026</v>
      </c>
      <c r="AE163" s="34">
        <f t="shared" si="162"/>
        <v>0.46026</v>
      </c>
      <c r="AF163" s="31">
        <v>0</v>
      </c>
      <c r="AG163" s="33">
        <v>0</v>
      </c>
      <c r="AH163" s="42" t="s">
        <v>82</v>
      </c>
      <c r="AI163" s="41"/>
      <c r="AJ163" s="39">
        <f t="shared" si="138"/>
        <v>1.55999737074</v>
      </c>
      <c r="AK163" s="33">
        <v>2</v>
      </c>
      <c r="AL163" s="43">
        <f t="shared" si="139"/>
        <v>0.46026</v>
      </c>
      <c r="AM163" s="41">
        <f t="shared" si="140"/>
        <v>0.23572482</v>
      </c>
      <c r="AN163" s="41">
        <v>0</v>
      </c>
      <c r="AO163" s="41">
        <f t="shared" si="141"/>
        <v>0.2012578902</v>
      </c>
      <c r="AP163" s="41">
        <f t="shared" si="142"/>
        <v>0.3129744987</v>
      </c>
      <c r="AQ163" s="41">
        <f t="shared" si="143"/>
        <v>0.1857701412</v>
      </c>
      <c r="AR163" s="41">
        <f t="shared" si="158"/>
        <v>0</v>
      </c>
      <c r="AS163" s="41">
        <f t="shared" si="144"/>
        <v>0</v>
      </c>
      <c r="AT163" s="41">
        <f t="shared" si="145"/>
        <v>0</v>
      </c>
      <c r="AU163" s="44">
        <f t="shared" si="146"/>
        <v>0</v>
      </c>
      <c r="AV163" s="34">
        <f t="shared" si="147"/>
        <v>0.55758953136</v>
      </c>
      <c r="AW163" s="41">
        <f t="shared" si="148"/>
        <v>0.0618105</v>
      </c>
      <c r="AX163" s="41">
        <f t="shared" si="149"/>
        <v>0.00486998928</v>
      </c>
    </row>
    <row r="164" customHeight="1" spans="1:50">
      <c r="A164" s="29"/>
      <c r="B164" s="30" t="s">
        <v>196</v>
      </c>
      <c r="C164" s="31">
        <v>159</v>
      </c>
      <c r="D164" s="32" t="s">
        <v>116</v>
      </c>
      <c r="E164" s="32" t="s">
        <v>249</v>
      </c>
      <c r="F164" s="32" t="s">
        <v>61</v>
      </c>
      <c r="G164" s="33">
        <v>133.92</v>
      </c>
      <c r="H164" s="34">
        <f t="shared" si="128"/>
        <v>18.0527180406213</v>
      </c>
      <c r="I164" s="34">
        <f t="shared" si="129"/>
        <v>2417.62</v>
      </c>
      <c r="J164" s="34">
        <f t="shared" si="130"/>
        <v>1615.38</v>
      </c>
      <c r="K164" s="34">
        <f t="shared" si="131"/>
        <v>811.86</v>
      </c>
      <c r="L164" s="36">
        <f t="shared" si="159"/>
        <v>6</v>
      </c>
      <c r="M164" s="34">
        <f t="shared" si="160"/>
        <v>267.84</v>
      </c>
      <c r="N164" s="36">
        <f t="shared" si="132"/>
        <v>10.703031660693</v>
      </c>
      <c r="O164" s="33">
        <v>1433.35</v>
      </c>
      <c r="P164" s="34">
        <f t="shared" si="161"/>
        <v>803.52</v>
      </c>
      <c r="Q164" s="41"/>
      <c r="R164" s="38">
        <f t="shared" si="133"/>
        <v>811.86</v>
      </c>
      <c r="S164" s="31">
        <f t="shared" si="157"/>
        <v>0</v>
      </c>
      <c r="T164" s="33">
        <v>0</v>
      </c>
      <c r="U164" s="34">
        <f t="shared" si="134"/>
        <v>6.06227598566308</v>
      </c>
      <c r="V164" s="33">
        <v>811.86</v>
      </c>
      <c r="W164" s="33">
        <v>0</v>
      </c>
      <c r="X164" s="45">
        <v>0</v>
      </c>
      <c r="Y164" s="33">
        <f t="shared" si="135"/>
        <v>0</v>
      </c>
      <c r="Z164" s="39">
        <v>0</v>
      </c>
      <c r="AA164" s="33">
        <v>0</v>
      </c>
      <c r="AB164" s="45">
        <v>172.41</v>
      </c>
      <c r="AC164" s="41">
        <f t="shared" si="136"/>
        <v>0.26784</v>
      </c>
      <c r="AD164" s="34">
        <f t="shared" si="137"/>
        <v>0.26784</v>
      </c>
      <c r="AE164" s="34">
        <f t="shared" si="162"/>
        <v>0.26784</v>
      </c>
      <c r="AF164" s="31">
        <v>0</v>
      </c>
      <c r="AG164" s="33">
        <v>0</v>
      </c>
      <c r="AH164" s="42" t="s">
        <v>82</v>
      </c>
      <c r="AI164" s="41"/>
      <c r="AJ164" s="39">
        <f t="shared" si="138"/>
        <v>2.38066254864</v>
      </c>
      <c r="AK164" s="33">
        <v>2</v>
      </c>
      <c r="AL164" s="43">
        <f t="shared" si="139"/>
        <v>0.26784</v>
      </c>
      <c r="AM164" s="41">
        <f t="shared" si="140"/>
        <v>1.92492006</v>
      </c>
      <c r="AN164" s="41">
        <v>0</v>
      </c>
      <c r="AO164" s="41">
        <f t="shared" si="141"/>
        <v>0.1171183968</v>
      </c>
      <c r="AP164" s="41">
        <f t="shared" si="142"/>
        <v>0.1821298608</v>
      </c>
      <c r="AQ164" s="41">
        <f t="shared" si="143"/>
        <v>0.1081055808</v>
      </c>
      <c r="AR164" s="41">
        <f t="shared" si="158"/>
        <v>0</v>
      </c>
      <c r="AS164" s="41">
        <f t="shared" si="144"/>
        <v>0</v>
      </c>
      <c r="AT164" s="41">
        <f t="shared" si="145"/>
        <v>0</v>
      </c>
      <c r="AU164" s="44">
        <f t="shared" si="146"/>
        <v>0</v>
      </c>
      <c r="AV164" s="34">
        <f t="shared" si="147"/>
        <v>0</v>
      </c>
      <c r="AW164" s="41">
        <f t="shared" si="148"/>
        <v>0.0086205</v>
      </c>
      <c r="AX164" s="41">
        <f t="shared" si="149"/>
        <v>0.03976815024</v>
      </c>
    </row>
    <row r="165" customHeight="1" spans="1:50">
      <c r="A165" s="29"/>
      <c r="B165" s="30" t="s">
        <v>196</v>
      </c>
      <c r="C165" s="31">
        <v>160</v>
      </c>
      <c r="D165" s="32" t="s">
        <v>116</v>
      </c>
      <c r="E165" s="32" t="s">
        <v>250</v>
      </c>
      <c r="F165" s="32" t="s">
        <v>61</v>
      </c>
      <c r="G165" s="33">
        <v>221.12</v>
      </c>
      <c r="H165" s="34">
        <f t="shared" si="128"/>
        <v>24.2872196092619</v>
      </c>
      <c r="I165" s="34">
        <f t="shared" si="129"/>
        <v>5370.39</v>
      </c>
      <c r="J165" s="34">
        <f t="shared" si="130"/>
        <v>1346.85</v>
      </c>
      <c r="K165" s="34">
        <f t="shared" si="131"/>
        <v>447.13</v>
      </c>
      <c r="L165" s="36">
        <f t="shared" si="159"/>
        <v>6</v>
      </c>
      <c r="M165" s="34">
        <f t="shared" si="160"/>
        <v>442.24</v>
      </c>
      <c r="N165" s="36">
        <f t="shared" si="132"/>
        <v>13.9333393632417</v>
      </c>
      <c r="O165" s="33">
        <v>3080.94</v>
      </c>
      <c r="P165" s="34">
        <f t="shared" si="161"/>
        <v>1326.72</v>
      </c>
      <c r="Q165" s="41"/>
      <c r="R165" s="38">
        <f t="shared" si="133"/>
        <v>447.13</v>
      </c>
      <c r="S165" s="31">
        <f t="shared" si="157"/>
        <v>0</v>
      </c>
      <c r="T165" s="33">
        <v>0</v>
      </c>
      <c r="U165" s="34">
        <f t="shared" si="134"/>
        <v>0.0910365412445731</v>
      </c>
      <c r="V165" s="33">
        <v>20.13</v>
      </c>
      <c r="W165" s="33">
        <v>0</v>
      </c>
      <c r="X165" s="45">
        <v>213.5</v>
      </c>
      <c r="Y165" s="44">
        <f t="shared" si="135"/>
        <v>427</v>
      </c>
      <c r="Z165" s="39">
        <v>0</v>
      </c>
      <c r="AA165" s="33">
        <v>0</v>
      </c>
      <c r="AB165" s="45">
        <v>2269.32</v>
      </c>
      <c r="AC165" s="41">
        <f>AL165*1</f>
        <v>0.44224</v>
      </c>
      <c r="AD165" s="34">
        <f t="shared" si="137"/>
        <v>0.44224</v>
      </c>
      <c r="AE165" s="34">
        <f t="shared" si="162"/>
        <v>0.44224</v>
      </c>
      <c r="AF165" s="31">
        <v>0</v>
      </c>
      <c r="AG165" s="33">
        <v>0</v>
      </c>
      <c r="AH165" s="42" t="s">
        <v>82</v>
      </c>
      <c r="AI165" s="41"/>
      <c r="AJ165" s="39">
        <f t="shared" si="138"/>
        <v>2.50776246032</v>
      </c>
      <c r="AK165" s="33">
        <v>2</v>
      </c>
      <c r="AL165" s="43">
        <f t="shared" si="139"/>
        <v>0.44224</v>
      </c>
      <c r="AM165" s="41">
        <f t="shared" si="140"/>
        <v>1.06014523</v>
      </c>
      <c r="AN165" s="41">
        <v>0</v>
      </c>
      <c r="AO165" s="41">
        <f t="shared" si="141"/>
        <v>0.1933782848</v>
      </c>
      <c r="AP165" s="41">
        <f t="shared" si="142"/>
        <v>0.3007209888</v>
      </c>
      <c r="AQ165" s="41">
        <f t="shared" si="143"/>
        <v>0.1784969088</v>
      </c>
      <c r="AR165" s="41">
        <f t="shared" si="158"/>
        <v>0</v>
      </c>
      <c r="AS165" s="41">
        <f t="shared" si="144"/>
        <v>0</v>
      </c>
      <c r="AT165" s="41">
        <f t="shared" si="145"/>
        <v>0.660569</v>
      </c>
      <c r="AU165" s="44">
        <f t="shared" si="146"/>
        <v>0</v>
      </c>
      <c r="AV165" s="34">
        <f t="shared" si="147"/>
        <v>0</v>
      </c>
      <c r="AW165" s="41">
        <f t="shared" si="148"/>
        <v>0.113466</v>
      </c>
      <c r="AX165" s="41">
        <f t="shared" si="149"/>
        <v>0.00098604792</v>
      </c>
    </row>
    <row r="166" customHeight="1" spans="1:50">
      <c r="A166" s="29"/>
      <c r="B166" s="30" t="s">
        <v>196</v>
      </c>
      <c r="C166" s="31">
        <v>161</v>
      </c>
      <c r="D166" s="32" t="s">
        <v>123</v>
      </c>
      <c r="E166" s="32" t="s">
        <v>249</v>
      </c>
      <c r="F166" s="32" t="s">
        <v>61</v>
      </c>
      <c r="G166" s="33">
        <v>128.16</v>
      </c>
      <c r="H166" s="34">
        <f t="shared" si="128"/>
        <v>26.6553526841448</v>
      </c>
      <c r="I166" s="34">
        <f t="shared" si="129"/>
        <v>3416.15</v>
      </c>
      <c r="J166" s="34">
        <f t="shared" si="130"/>
        <v>1370.47</v>
      </c>
      <c r="K166" s="34">
        <f t="shared" si="131"/>
        <v>601.51</v>
      </c>
      <c r="L166" s="36">
        <f t="shared" si="159"/>
        <v>6</v>
      </c>
      <c r="M166" s="34">
        <f t="shared" si="160"/>
        <v>256.32</v>
      </c>
      <c r="N166" s="36">
        <f t="shared" si="132"/>
        <v>20.9950062421973</v>
      </c>
      <c r="O166" s="33">
        <v>2690.72</v>
      </c>
      <c r="P166" s="34">
        <f t="shared" si="161"/>
        <v>768.96</v>
      </c>
      <c r="Q166" s="41"/>
      <c r="R166" s="38">
        <f t="shared" si="133"/>
        <v>601.51</v>
      </c>
      <c r="S166" s="31">
        <f t="shared" si="157"/>
        <v>0</v>
      </c>
      <c r="T166" s="33">
        <v>0</v>
      </c>
      <c r="U166" s="34">
        <f t="shared" si="134"/>
        <v>4.69343008739076</v>
      </c>
      <c r="V166" s="33">
        <v>601.51</v>
      </c>
      <c r="W166" s="33">
        <v>0</v>
      </c>
      <c r="X166" s="45">
        <v>0</v>
      </c>
      <c r="Y166" s="33">
        <f t="shared" si="135"/>
        <v>0</v>
      </c>
      <c r="Z166" s="39">
        <v>0</v>
      </c>
      <c r="AA166" s="33">
        <v>0</v>
      </c>
      <c r="AB166" s="45">
        <v>123.92</v>
      </c>
      <c r="AC166" s="41">
        <f t="shared" ref="AC166:AC184" si="163">AL166</f>
        <v>0.25632</v>
      </c>
      <c r="AD166" s="34">
        <f t="shared" si="137"/>
        <v>0.25632</v>
      </c>
      <c r="AE166" s="34">
        <f t="shared" ref="AE166:AE169" si="164">G166*2/1000*2</f>
        <v>0.51264</v>
      </c>
      <c r="AF166" s="31">
        <v>0</v>
      </c>
      <c r="AG166" s="33">
        <v>2</v>
      </c>
      <c r="AH166" s="42" t="s">
        <v>82</v>
      </c>
      <c r="AI166" s="41"/>
      <c r="AJ166" s="39">
        <f t="shared" si="138"/>
        <v>2.21652369744</v>
      </c>
      <c r="AK166" s="33">
        <v>2</v>
      </c>
      <c r="AL166" s="43">
        <f t="shared" si="139"/>
        <v>0.25632</v>
      </c>
      <c r="AM166" s="41">
        <f t="shared" si="140"/>
        <v>1.42618021</v>
      </c>
      <c r="AN166" s="41">
        <v>0</v>
      </c>
      <c r="AO166" s="41">
        <f t="shared" si="141"/>
        <v>0.1120810464</v>
      </c>
      <c r="AP166" s="41">
        <f t="shared" si="142"/>
        <v>0.1742963184</v>
      </c>
      <c r="AQ166" s="41">
        <f t="shared" si="143"/>
        <v>0.2069117568</v>
      </c>
      <c r="AR166" s="41">
        <f t="shared" si="158"/>
        <v>0</v>
      </c>
      <c r="AS166" s="41">
        <f t="shared" si="144"/>
        <v>0</v>
      </c>
      <c r="AT166" s="41">
        <f t="shared" si="145"/>
        <v>0</v>
      </c>
      <c r="AU166" s="44">
        <f t="shared" si="146"/>
        <v>0.261394</v>
      </c>
      <c r="AV166" s="34">
        <f t="shared" si="147"/>
        <v>0</v>
      </c>
      <c r="AW166" s="41">
        <f t="shared" si="148"/>
        <v>0.006196</v>
      </c>
      <c r="AX166" s="41">
        <f t="shared" si="149"/>
        <v>0.02946436584</v>
      </c>
    </row>
    <row r="167" customHeight="1" spans="1:50">
      <c r="A167" s="29"/>
      <c r="B167" s="30" t="s">
        <v>196</v>
      </c>
      <c r="C167" s="31">
        <v>162</v>
      </c>
      <c r="D167" s="32" t="s">
        <v>214</v>
      </c>
      <c r="E167" s="32" t="s">
        <v>250</v>
      </c>
      <c r="F167" s="32" t="s">
        <v>61</v>
      </c>
      <c r="G167" s="33">
        <v>232.28</v>
      </c>
      <c r="H167" s="34">
        <f t="shared" si="128"/>
        <v>36.9284053728259</v>
      </c>
      <c r="I167" s="34">
        <f t="shared" si="129"/>
        <v>8577.73</v>
      </c>
      <c r="J167" s="34">
        <f t="shared" si="130"/>
        <v>4931.9</v>
      </c>
      <c r="K167" s="34">
        <f t="shared" si="131"/>
        <v>2821.72</v>
      </c>
      <c r="L167" s="36">
        <f t="shared" si="159"/>
        <v>12</v>
      </c>
      <c r="M167" s="34">
        <f t="shared" si="160"/>
        <v>929.12</v>
      </c>
      <c r="N167" s="36">
        <f t="shared" si="132"/>
        <v>20.8414844153608</v>
      </c>
      <c r="O167" s="33">
        <v>4841.06</v>
      </c>
      <c r="P167" s="34">
        <f t="shared" si="161"/>
        <v>2787.36</v>
      </c>
      <c r="Q167" s="41"/>
      <c r="R167" s="38">
        <f t="shared" si="133"/>
        <v>2821.72</v>
      </c>
      <c r="S167" s="36">
        <f t="shared" si="157"/>
        <v>4.74328396762528</v>
      </c>
      <c r="T167" s="33">
        <v>1101.77</v>
      </c>
      <c r="U167" s="34">
        <f t="shared" si="134"/>
        <v>4.4892801790942</v>
      </c>
      <c r="V167" s="33">
        <v>1042.77</v>
      </c>
      <c r="W167" s="33">
        <v>0</v>
      </c>
      <c r="X167" s="45">
        <v>338.59</v>
      </c>
      <c r="Y167" s="44">
        <f t="shared" si="135"/>
        <v>677.18</v>
      </c>
      <c r="Z167" s="39">
        <v>0</v>
      </c>
      <c r="AA167" s="33">
        <v>352.23</v>
      </c>
      <c r="AB167" s="45">
        <v>1239.9</v>
      </c>
      <c r="AC167" s="41">
        <f t="shared" si="163"/>
        <v>0.92912</v>
      </c>
      <c r="AD167" s="34">
        <f t="shared" si="137"/>
        <v>0.92912</v>
      </c>
      <c r="AE167" s="34">
        <f t="shared" si="164"/>
        <v>0.92912</v>
      </c>
      <c r="AF167" s="31">
        <v>0</v>
      </c>
      <c r="AG167" s="33">
        <v>3</v>
      </c>
      <c r="AH167" s="42" t="s">
        <v>82</v>
      </c>
      <c r="AI167" s="41"/>
      <c r="AJ167" s="39">
        <f t="shared" si="138"/>
        <v>10.0298556912</v>
      </c>
      <c r="AK167" s="33">
        <v>4</v>
      </c>
      <c r="AL167" s="43">
        <f t="shared" si="139"/>
        <v>0.92912</v>
      </c>
      <c r="AM167" s="41">
        <f t="shared" si="140"/>
        <v>6.69029812</v>
      </c>
      <c r="AN167" s="41">
        <v>0</v>
      </c>
      <c r="AO167" s="41">
        <f t="shared" si="141"/>
        <v>0.4062763024</v>
      </c>
      <c r="AP167" s="41">
        <f t="shared" si="142"/>
        <v>0.6317969544</v>
      </c>
      <c r="AQ167" s="41">
        <f t="shared" si="143"/>
        <v>0.3750114144</v>
      </c>
      <c r="AR167" s="41">
        <f t="shared" si="158"/>
        <v>0</v>
      </c>
      <c r="AS167" s="41">
        <f t="shared" si="144"/>
        <v>0</v>
      </c>
      <c r="AT167" s="41">
        <f t="shared" si="145"/>
        <v>1.04759746</v>
      </c>
      <c r="AU167" s="44">
        <f t="shared" si="146"/>
        <v>0.392091</v>
      </c>
      <c r="AV167" s="34">
        <f t="shared" si="147"/>
        <v>0.37371039432</v>
      </c>
      <c r="AW167" s="41">
        <f t="shared" si="148"/>
        <v>0.061995</v>
      </c>
      <c r="AX167" s="41">
        <f t="shared" si="149"/>
        <v>0.05107904568</v>
      </c>
    </row>
    <row r="168" customHeight="1" spans="1:50">
      <c r="A168" s="29"/>
      <c r="B168" s="30" t="s">
        <v>196</v>
      </c>
      <c r="C168" s="31">
        <v>163</v>
      </c>
      <c r="D168" s="32" t="s">
        <v>214</v>
      </c>
      <c r="E168" s="32" t="s">
        <v>251</v>
      </c>
      <c r="F168" s="32" t="s">
        <v>61</v>
      </c>
      <c r="G168" s="33">
        <v>605.4</v>
      </c>
      <c r="H168" s="34">
        <f t="shared" si="128"/>
        <v>52.9543442352164</v>
      </c>
      <c r="I168" s="34">
        <f t="shared" si="129"/>
        <v>32058.56</v>
      </c>
      <c r="J168" s="34">
        <f t="shared" si="130"/>
        <v>12676.64</v>
      </c>
      <c r="K168" s="34">
        <f t="shared" si="131"/>
        <v>7243.24</v>
      </c>
      <c r="L168" s="36">
        <f t="shared" si="159"/>
        <v>12</v>
      </c>
      <c r="M168" s="34">
        <f t="shared" si="160"/>
        <v>2421.6</v>
      </c>
      <c r="N168" s="36">
        <f t="shared" si="132"/>
        <v>23.9311199207136</v>
      </c>
      <c r="O168" s="33">
        <v>14487.9</v>
      </c>
      <c r="P168" s="34">
        <f t="shared" si="161"/>
        <v>7264.8</v>
      </c>
      <c r="Q168" s="41"/>
      <c r="R168" s="38">
        <f t="shared" si="133"/>
        <v>7789.13</v>
      </c>
      <c r="S168" s="36">
        <f t="shared" si="157"/>
        <v>4.83680211430459</v>
      </c>
      <c r="T168" s="33">
        <v>2928.2</v>
      </c>
      <c r="U168" s="34">
        <f t="shared" si="134"/>
        <v>4.10247770069376</v>
      </c>
      <c r="V168" s="33">
        <v>2483.64</v>
      </c>
      <c r="W168" s="33">
        <v>0</v>
      </c>
      <c r="X168" s="45">
        <v>915.7</v>
      </c>
      <c r="Y168" s="44">
        <f t="shared" si="135"/>
        <v>1831.4</v>
      </c>
      <c r="Z168" s="39">
        <v>545.89</v>
      </c>
      <c r="AA168" s="33">
        <v>6462.91</v>
      </c>
      <c r="AB168" s="45">
        <v>5150.02</v>
      </c>
      <c r="AC168" s="41">
        <f t="shared" si="163"/>
        <v>2.4216</v>
      </c>
      <c r="AD168" s="34">
        <f t="shared" si="137"/>
        <v>2.4216</v>
      </c>
      <c r="AE168" s="34">
        <f t="shared" si="164"/>
        <v>2.4216</v>
      </c>
      <c r="AF168" s="31">
        <v>0</v>
      </c>
      <c r="AG168" s="33">
        <v>7</v>
      </c>
      <c r="AH168" s="42" t="s">
        <v>82</v>
      </c>
      <c r="AI168" s="41"/>
      <c r="AJ168" s="39">
        <f t="shared" si="138"/>
        <v>33.1352608712</v>
      </c>
      <c r="AK168" s="33">
        <v>4</v>
      </c>
      <c r="AL168" s="43">
        <f t="shared" si="139"/>
        <v>2.4216</v>
      </c>
      <c r="AM168" s="41">
        <f t="shared" si="140"/>
        <v>18.46802723</v>
      </c>
      <c r="AN168" s="41">
        <v>0</v>
      </c>
      <c r="AO168" s="41">
        <f t="shared" si="141"/>
        <v>1.058893032</v>
      </c>
      <c r="AP168" s="41">
        <f t="shared" si="142"/>
        <v>1.646675892</v>
      </c>
      <c r="AQ168" s="41">
        <f t="shared" si="143"/>
        <v>0.977406192</v>
      </c>
      <c r="AR168" s="41">
        <f t="shared" si="158"/>
        <v>0</v>
      </c>
      <c r="AS168" s="41">
        <f t="shared" si="144"/>
        <v>0</v>
      </c>
      <c r="AT168" s="41">
        <f t="shared" si="145"/>
        <v>2.8331758</v>
      </c>
      <c r="AU168" s="44">
        <f t="shared" si="146"/>
        <v>0.914879</v>
      </c>
      <c r="AV168" s="34">
        <f t="shared" si="147"/>
        <v>6.85704410344</v>
      </c>
      <c r="AW168" s="41">
        <f t="shared" si="148"/>
        <v>0.257501</v>
      </c>
      <c r="AX168" s="41">
        <f t="shared" si="149"/>
        <v>0.12165862176</v>
      </c>
    </row>
    <row r="169" customHeight="1" spans="1:50">
      <c r="A169" s="29"/>
      <c r="B169" s="30" t="s">
        <v>196</v>
      </c>
      <c r="C169" s="31">
        <v>164</v>
      </c>
      <c r="D169" s="32" t="s">
        <v>214</v>
      </c>
      <c r="E169" s="32" t="s">
        <v>252</v>
      </c>
      <c r="F169" s="32" t="s">
        <v>61</v>
      </c>
      <c r="G169" s="33">
        <v>199.57</v>
      </c>
      <c r="H169" s="34">
        <f t="shared" si="128"/>
        <v>42.7787743648845</v>
      </c>
      <c r="I169" s="34">
        <f t="shared" si="129"/>
        <v>8537.36</v>
      </c>
      <c r="J169" s="34">
        <f t="shared" si="130"/>
        <v>4050.2</v>
      </c>
      <c r="K169" s="34">
        <f t="shared" si="131"/>
        <v>2212.18</v>
      </c>
      <c r="L169" s="36">
        <f t="shared" si="159"/>
        <v>12</v>
      </c>
      <c r="M169" s="34">
        <f t="shared" si="160"/>
        <v>798.28</v>
      </c>
      <c r="N169" s="36">
        <f t="shared" si="132"/>
        <v>27.0704514706619</v>
      </c>
      <c r="O169" s="33">
        <v>5402.45</v>
      </c>
      <c r="P169" s="34">
        <f t="shared" si="161"/>
        <v>2394.84</v>
      </c>
      <c r="Q169" s="41"/>
      <c r="R169" s="38">
        <f t="shared" si="133"/>
        <v>2212.18</v>
      </c>
      <c r="S169" s="31">
        <f>2*3</f>
        <v>6</v>
      </c>
      <c r="T169" s="33">
        <f>G169*2</f>
        <v>399.14</v>
      </c>
      <c r="U169" s="34">
        <f t="shared" si="134"/>
        <v>6.29463346194318</v>
      </c>
      <c r="V169" s="33">
        <v>1256.22</v>
      </c>
      <c r="W169" s="33">
        <v>0</v>
      </c>
      <c r="X169" s="45">
        <v>278.41</v>
      </c>
      <c r="Y169" s="44">
        <f t="shared" si="135"/>
        <v>556.82</v>
      </c>
      <c r="Z169" s="39">
        <v>0</v>
      </c>
      <c r="AA169" s="33">
        <v>117.81</v>
      </c>
      <c r="AB169" s="45">
        <v>1361.74</v>
      </c>
      <c r="AC169" s="41">
        <f t="shared" si="163"/>
        <v>0.79828</v>
      </c>
      <c r="AD169" s="34">
        <f t="shared" si="137"/>
        <v>0.79828</v>
      </c>
      <c r="AE169" s="34">
        <f t="shared" si="164"/>
        <v>0.79828</v>
      </c>
      <c r="AF169" s="36">
        <f>G169*4*2/1000</f>
        <v>1.59656</v>
      </c>
      <c r="AG169" s="33">
        <v>3</v>
      </c>
      <c r="AH169" s="42" t="s">
        <v>82</v>
      </c>
      <c r="AI169" s="41"/>
      <c r="AJ169" s="39">
        <f t="shared" si="138"/>
        <v>8.51622382812</v>
      </c>
      <c r="AK169" s="33">
        <v>4</v>
      </c>
      <c r="AL169" s="43">
        <f t="shared" si="139"/>
        <v>0.79828</v>
      </c>
      <c r="AM169" s="41">
        <f t="shared" si="140"/>
        <v>5.24507878</v>
      </c>
      <c r="AN169" s="41">
        <v>0</v>
      </c>
      <c r="AO169" s="41">
        <f t="shared" si="141"/>
        <v>0.3490638956</v>
      </c>
      <c r="AP169" s="41">
        <f t="shared" si="142"/>
        <v>0.5428264086</v>
      </c>
      <c r="AQ169" s="41">
        <f t="shared" si="143"/>
        <v>0.3222017736</v>
      </c>
      <c r="AR169" s="41">
        <f>AF169*9.42*365/10000</f>
        <v>0.5489452248</v>
      </c>
      <c r="AS169" s="41">
        <f t="shared" si="144"/>
        <v>0</v>
      </c>
      <c r="AT169" s="41">
        <f t="shared" si="145"/>
        <v>0.86140054</v>
      </c>
      <c r="AU169" s="44">
        <f t="shared" si="146"/>
        <v>0.392091</v>
      </c>
      <c r="AV169" s="34">
        <f t="shared" si="147"/>
        <v>0.12499452504</v>
      </c>
      <c r="AW169" s="41">
        <f t="shared" si="148"/>
        <v>0.068087</v>
      </c>
      <c r="AX169" s="41">
        <f t="shared" si="149"/>
        <v>0.06153468048</v>
      </c>
    </row>
    <row r="170" customHeight="1" spans="1:50">
      <c r="A170" s="29"/>
      <c r="B170" s="30" t="s">
        <v>196</v>
      </c>
      <c r="C170" s="31">
        <v>165</v>
      </c>
      <c r="D170" s="32" t="s">
        <v>253</v>
      </c>
      <c r="E170" s="32" t="s">
        <v>233</v>
      </c>
      <c r="F170" s="32" t="s">
        <v>61</v>
      </c>
      <c r="G170" s="33">
        <v>359.07</v>
      </c>
      <c r="H170" s="34">
        <f t="shared" si="128"/>
        <v>33.7372657142061</v>
      </c>
      <c r="I170" s="34">
        <f t="shared" si="129"/>
        <v>12114.04</v>
      </c>
      <c r="J170" s="34">
        <f t="shared" si="130"/>
        <v>4172.5</v>
      </c>
      <c r="K170" s="34">
        <f t="shared" si="131"/>
        <v>1718.27</v>
      </c>
      <c r="L170" s="36">
        <f t="shared" si="159"/>
        <v>6</v>
      </c>
      <c r="M170" s="34">
        <f t="shared" si="160"/>
        <v>718.14</v>
      </c>
      <c r="N170" s="36">
        <f t="shared" si="132"/>
        <v>13.9608154398864</v>
      </c>
      <c r="O170" s="33">
        <v>5012.91</v>
      </c>
      <c r="P170" s="34">
        <f t="shared" si="161"/>
        <v>2154.42</v>
      </c>
      <c r="Q170" s="41"/>
      <c r="R170" s="38">
        <f t="shared" si="133"/>
        <v>2904.07</v>
      </c>
      <c r="S170" s="31">
        <f t="shared" ref="S170:S181" si="165">T170/G170</f>
        <v>0</v>
      </c>
      <c r="T170" s="33">
        <v>0</v>
      </c>
      <c r="U170" s="34">
        <f t="shared" si="134"/>
        <v>4.78533433592336</v>
      </c>
      <c r="V170" s="33">
        <v>1718.27</v>
      </c>
      <c r="W170" s="33">
        <v>299.81</v>
      </c>
      <c r="X170" s="45">
        <v>0</v>
      </c>
      <c r="Y170" s="33">
        <f t="shared" si="135"/>
        <v>0</v>
      </c>
      <c r="Z170" s="39">
        <v>1185.8</v>
      </c>
      <c r="AA170" s="33">
        <v>136.92</v>
      </c>
      <c r="AB170" s="45">
        <v>3760.33</v>
      </c>
      <c r="AC170" s="41">
        <f t="shared" si="163"/>
        <v>0.71814</v>
      </c>
      <c r="AD170" s="34">
        <f t="shared" si="137"/>
        <v>0.71814</v>
      </c>
      <c r="AE170" s="34">
        <f>G170*1/1000*2</f>
        <v>0.71814</v>
      </c>
      <c r="AF170" s="31">
        <v>0</v>
      </c>
      <c r="AG170" s="33">
        <v>0</v>
      </c>
      <c r="AH170" s="42" t="s">
        <v>82</v>
      </c>
      <c r="AI170" s="41"/>
      <c r="AJ170" s="39">
        <f t="shared" si="138"/>
        <v>8.4117691983</v>
      </c>
      <c r="AK170" s="33">
        <v>2</v>
      </c>
      <c r="AL170" s="43">
        <f t="shared" si="139"/>
        <v>0.71814</v>
      </c>
      <c r="AM170" s="41">
        <f t="shared" si="140"/>
        <v>6.88554997</v>
      </c>
      <c r="AN170" s="41">
        <v>0</v>
      </c>
      <c r="AO170" s="41">
        <f t="shared" si="141"/>
        <v>0.3140210778</v>
      </c>
      <c r="AP170" s="41">
        <f t="shared" si="142"/>
        <v>0.4883316093</v>
      </c>
      <c r="AQ170" s="41">
        <f t="shared" si="143"/>
        <v>0.2898556668</v>
      </c>
      <c r="AR170" s="41">
        <f t="shared" ref="AR170:AR181" si="166">AF170*19.41*365/10000</f>
        <v>0</v>
      </c>
      <c r="AS170" s="41">
        <f t="shared" si="144"/>
        <v>0.01655670744</v>
      </c>
      <c r="AT170" s="41">
        <f t="shared" si="145"/>
        <v>0</v>
      </c>
      <c r="AU170" s="44">
        <f t="shared" si="146"/>
        <v>0</v>
      </c>
      <c r="AV170" s="34">
        <f t="shared" si="147"/>
        <v>0.14526992928</v>
      </c>
      <c r="AW170" s="41">
        <f t="shared" si="148"/>
        <v>0.1880165</v>
      </c>
      <c r="AX170" s="41">
        <f t="shared" si="149"/>
        <v>0.08416773768</v>
      </c>
    </row>
    <row r="171" customHeight="1" spans="1:50">
      <c r="A171" s="29"/>
      <c r="B171" s="30" t="s">
        <v>196</v>
      </c>
      <c r="C171" s="31">
        <v>166</v>
      </c>
      <c r="D171" s="32" t="s">
        <v>253</v>
      </c>
      <c r="E171" s="32" t="s">
        <v>206</v>
      </c>
      <c r="F171" s="32" t="s">
        <v>61</v>
      </c>
      <c r="G171" s="33">
        <v>363.14</v>
      </c>
      <c r="H171" s="34">
        <f t="shared" si="128"/>
        <v>46.7485267389987</v>
      </c>
      <c r="I171" s="34">
        <f t="shared" si="129"/>
        <v>16976.26</v>
      </c>
      <c r="J171" s="34">
        <f t="shared" si="130"/>
        <v>3765.69</v>
      </c>
      <c r="K171" s="34">
        <f t="shared" si="131"/>
        <v>1442.69</v>
      </c>
      <c r="L171" s="36">
        <f t="shared" si="159"/>
        <v>6</v>
      </c>
      <c r="M171" s="34">
        <f t="shared" si="160"/>
        <v>726.28</v>
      </c>
      <c r="N171" s="36">
        <f t="shared" si="132"/>
        <v>13.8538855537809</v>
      </c>
      <c r="O171" s="33">
        <v>5030.9</v>
      </c>
      <c r="P171" s="34">
        <f t="shared" si="161"/>
        <v>2178.84</v>
      </c>
      <c r="Q171" s="41"/>
      <c r="R171" s="38">
        <f t="shared" si="133"/>
        <v>7607.24</v>
      </c>
      <c r="S171" s="36">
        <f t="shared" si="165"/>
        <v>0.169080795285565</v>
      </c>
      <c r="T171" s="33">
        <v>61.4</v>
      </c>
      <c r="U171" s="34">
        <f t="shared" si="134"/>
        <v>3.66214132290577</v>
      </c>
      <c r="V171" s="33">
        <v>1329.87</v>
      </c>
      <c r="W171" s="33">
        <v>195.58</v>
      </c>
      <c r="X171" s="45">
        <v>25.71</v>
      </c>
      <c r="Y171" s="44">
        <f t="shared" si="135"/>
        <v>51.42</v>
      </c>
      <c r="Z171" s="39">
        <v>6164.55</v>
      </c>
      <c r="AA171" s="33">
        <v>1372.51</v>
      </c>
      <c r="AB171" s="45">
        <v>2821.45</v>
      </c>
      <c r="AC171" s="41">
        <f t="shared" si="163"/>
        <v>0.72628</v>
      </c>
      <c r="AD171" s="34">
        <f t="shared" si="137"/>
        <v>0.72628</v>
      </c>
      <c r="AE171" s="34">
        <f>G171*1/1000*2</f>
        <v>0.72628</v>
      </c>
      <c r="AF171" s="31">
        <v>0</v>
      </c>
      <c r="AG171" s="33">
        <v>1</v>
      </c>
      <c r="AH171" s="42" t="s">
        <v>82</v>
      </c>
      <c r="AI171" s="41"/>
      <c r="AJ171" s="39">
        <f t="shared" si="138"/>
        <v>21.02482484964</v>
      </c>
      <c r="AK171" s="33">
        <v>2</v>
      </c>
      <c r="AL171" s="43">
        <f t="shared" si="139"/>
        <v>0.72628</v>
      </c>
      <c r="AM171" s="41">
        <f t="shared" si="140"/>
        <v>18.03676604</v>
      </c>
      <c r="AN171" s="41">
        <v>0</v>
      </c>
      <c r="AO171" s="41">
        <f t="shared" si="141"/>
        <v>0.3175804556</v>
      </c>
      <c r="AP171" s="41">
        <f t="shared" si="142"/>
        <v>0.4938667686</v>
      </c>
      <c r="AQ171" s="41">
        <f t="shared" si="143"/>
        <v>0.2931411336</v>
      </c>
      <c r="AR171" s="41">
        <f t="shared" si="166"/>
        <v>0</v>
      </c>
      <c r="AS171" s="41">
        <f t="shared" si="144"/>
        <v>0.01080070992</v>
      </c>
      <c r="AT171" s="41">
        <f t="shared" si="145"/>
        <v>0.07954674</v>
      </c>
      <c r="AU171" s="44">
        <f t="shared" si="146"/>
        <v>0.130697</v>
      </c>
      <c r="AV171" s="34">
        <f t="shared" si="147"/>
        <v>1.45621114984</v>
      </c>
      <c r="AW171" s="41">
        <f t="shared" si="148"/>
        <v>0.1410725</v>
      </c>
      <c r="AX171" s="41">
        <f t="shared" si="149"/>
        <v>0.06514235208</v>
      </c>
    </row>
    <row r="172" customHeight="1" spans="1:50">
      <c r="A172" s="29"/>
      <c r="B172" s="30" t="s">
        <v>196</v>
      </c>
      <c r="C172" s="31">
        <v>167</v>
      </c>
      <c r="D172" s="32" t="s">
        <v>254</v>
      </c>
      <c r="E172" s="41" t="s">
        <v>216</v>
      </c>
      <c r="F172" s="32" t="s">
        <v>61</v>
      </c>
      <c r="G172" s="33">
        <v>32.43</v>
      </c>
      <c r="H172" s="34">
        <f t="shared" si="128"/>
        <v>33.3435090965156</v>
      </c>
      <c r="I172" s="34">
        <f t="shared" si="129"/>
        <v>1081.33</v>
      </c>
      <c r="J172" s="34">
        <f t="shared" si="130"/>
        <v>194.58</v>
      </c>
      <c r="K172" s="35">
        <f t="shared" si="131"/>
        <v>0</v>
      </c>
      <c r="L172" s="36">
        <f t="shared" si="159"/>
        <v>6</v>
      </c>
      <c r="M172" s="34">
        <f t="shared" si="160"/>
        <v>64.86</v>
      </c>
      <c r="N172" s="36">
        <f t="shared" si="132"/>
        <v>33.3435090965156</v>
      </c>
      <c r="O172" s="33">
        <v>1081.33</v>
      </c>
      <c r="P172" s="34">
        <f t="shared" si="161"/>
        <v>194.58</v>
      </c>
      <c r="Q172" s="41"/>
      <c r="R172" s="38">
        <f t="shared" si="133"/>
        <v>0</v>
      </c>
      <c r="S172" s="31">
        <f t="shared" si="165"/>
        <v>0</v>
      </c>
      <c r="T172" s="33">
        <v>0</v>
      </c>
      <c r="U172" s="35">
        <f t="shared" si="134"/>
        <v>0</v>
      </c>
      <c r="V172" s="57">
        <v>0</v>
      </c>
      <c r="W172" s="57">
        <v>0</v>
      </c>
      <c r="X172" s="57">
        <v>0</v>
      </c>
      <c r="Y172" s="33">
        <f t="shared" si="135"/>
        <v>0</v>
      </c>
      <c r="Z172" s="39">
        <v>0</v>
      </c>
      <c r="AA172" s="57">
        <v>0</v>
      </c>
      <c r="AB172" s="57">
        <v>0</v>
      </c>
      <c r="AC172" s="41">
        <f t="shared" si="163"/>
        <v>0.06486</v>
      </c>
      <c r="AD172" s="34">
        <f t="shared" si="137"/>
        <v>0.06486</v>
      </c>
      <c r="AE172" s="34">
        <f t="shared" ref="AE172:AE176" si="167">G172*2/1000*2</f>
        <v>0.12972</v>
      </c>
      <c r="AF172" s="31">
        <v>0</v>
      </c>
      <c r="AG172" s="57">
        <v>0</v>
      </c>
      <c r="AH172" s="42" t="s">
        <v>82</v>
      </c>
      <c r="AI172" s="41"/>
      <c r="AJ172" s="39">
        <f t="shared" si="138"/>
        <v>0.1248233943</v>
      </c>
      <c r="AK172" s="57">
        <v>2</v>
      </c>
      <c r="AL172" s="43">
        <f t="shared" si="139"/>
        <v>0.06486</v>
      </c>
      <c r="AM172" s="41">
        <f t="shared" si="140"/>
        <v>0</v>
      </c>
      <c r="AN172" s="41">
        <v>0</v>
      </c>
      <c r="AO172" s="41">
        <f t="shared" si="141"/>
        <v>0.0283613322</v>
      </c>
      <c r="AP172" s="41">
        <f t="shared" si="142"/>
        <v>0.0441044757</v>
      </c>
      <c r="AQ172" s="41">
        <f t="shared" si="143"/>
        <v>0.0523575864</v>
      </c>
      <c r="AR172" s="41">
        <f t="shared" si="166"/>
        <v>0</v>
      </c>
      <c r="AS172" s="41">
        <f t="shared" si="144"/>
        <v>0</v>
      </c>
      <c r="AT172" s="41">
        <f t="shared" si="145"/>
        <v>0</v>
      </c>
      <c r="AU172" s="44">
        <f t="shared" si="146"/>
        <v>0</v>
      </c>
      <c r="AV172" s="34">
        <f t="shared" si="147"/>
        <v>0</v>
      </c>
      <c r="AW172" s="41">
        <f t="shared" si="148"/>
        <v>0</v>
      </c>
      <c r="AX172" s="41">
        <f t="shared" si="149"/>
        <v>0</v>
      </c>
    </row>
    <row r="173" customHeight="1" spans="1:50">
      <c r="A173" s="29"/>
      <c r="B173" s="30" t="s">
        <v>196</v>
      </c>
      <c r="C173" s="31">
        <v>168</v>
      </c>
      <c r="D173" s="32" t="s">
        <v>255</v>
      </c>
      <c r="E173" s="41" t="s">
        <v>216</v>
      </c>
      <c r="F173" s="32" t="s">
        <v>61</v>
      </c>
      <c r="G173" s="33">
        <v>43.39</v>
      </c>
      <c r="H173" s="34">
        <f t="shared" si="128"/>
        <v>30.9725743258815</v>
      </c>
      <c r="I173" s="34">
        <f t="shared" si="129"/>
        <v>1343.9</v>
      </c>
      <c r="J173" s="34">
        <f t="shared" si="130"/>
        <v>260.34</v>
      </c>
      <c r="K173" s="35">
        <f t="shared" si="131"/>
        <v>0</v>
      </c>
      <c r="L173" s="36">
        <f t="shared" si="159"/>
        <v>6</v>
      </c>
      <c r="M173" s="34">
        <f t="shared" si="160"/>
        <v>86.78</v>
      </c>
      <c r="N173" s="36">
        <f t="shared" si="132"/>
        <v>30.9725743258815</v>
      </c>
      <c r="O173" s="33">
        <v>1343.9</v>
      </c>
      <c r="P173" s="34">
        <f t="shared" si="161"/>
        <v>260.34</v>
      </c>
      <c r="Q173" s="41"/>
      <c r="R173" s="38">
        <f t="shared" si="133"/>
        <v>0</v>
      </c>
      <c r="S173" s="31">
        <f t="shared" si="165"/>
        <v>0</v>
      </c>
      <c r="T173" s="33">
        <v>0</v>
      </c>
      <c r="U173" s="35">
        <f t="shared" si="134"/>
        <v>0</v>
      </c>
      <c r="V173" s="57">
        <v>0</v>
      </c>
      <c r="W173" s="57">
        <v>0</v>
      </c>
      <c r="X173" s="57">
        <v>0</v>
      </c>
      <c r="Y173" s="33">
        <f t="shared" si="135"/>
        <v>0</v>
      </c>
      <c r="Z173" s="39">
        <v>0</v>
      </c>
      <c r="AA173" s="57">
        <v>0</v>
      </c>
      <c r="AB173" s="57">
        <v>0</v>
      </c>
      <c r="AC173" s="41">
        <f t="shared" si="163"/>
        <v>0.08678</v>
      </c>
      <c r="AD173" s="34">
        <f t="shared" si="137"/>
        <v>0.08678</v>
      </c>
      <c r="AE173" s="34">
        <f t="shared" si="167"/>
        <v>0.17356</v>
      </c>
      <c r="AF173" s="31">
        <v>0</v>
      </c>
      <c r="AG173" s="57">
        <v>0</v>
      </c>
      <c r="AH173" s="42" t="s">
        <v>82</v>
      </c>
      <c r="AI173" s="41"/>
      <c r="AJ173" s="39">
        <f t="shared" si="138"/>
        <v>0.1670085439</v>
      </c>
      <c r="AK173" s="57">
        <v>2</v>
      </c>
      <c r="AL173" s="43">
        <f t="shared" si="139"/>
        <v>0.08678</v>
      </c>
      <c r="AM173" s="41">
        <f t="shared" si="140"/>
        <v>0</v>
      </c>
      <c r="AN173" s="41">
        <v>0</v>
      </c>
      <c r="AO173" s="41">
        <f t="shared" si="141"/>
        <v>0.0379462906</v>
      </c>
      <c r="AP173" s="41">
        <f t="shared" si="142"/>
        <v>0.0590099661</v>
      </c>
      <c r="AQ173" s="41">
        <f t="shared" si="143"/>
        <v>0.0700522872</v>
      </c>
      <c r="AR173" s="41">
        <f t="shared" si="166"/>
        <v>0</v>
      </c>
      <c r="AS173" s="41">
        <f t="shared" si="144"/>
        <v>0</v>
      </c>
      <c r="AT173" s="41">
        <f t="shared" si="145"/>
        <v>0</v>
      </c>
      <c r="AU173" s="44">
        <f t="shared" si="146"/>
        <v>0</v>
      </c>
      <c r="AV173" s="34">
        <f t="shared" si="147"/>
        <v>0</v>
      </c>
      <c r="AW173" s="41">
        <f t="shared" si="148"/>
        <v>0</v>
      </c>
      <c r="AX173" s="41">
        <f t="shared" si="149"/>
        <v>0</v>
      </c>
    </row>
    <row r="174" customHeight="1" spans="1:50">
      <c r="A174" s="29"/>
      <c r="B174" s="30" t="s">
        <v>196</v>
      </c>
      <c r="C174" s="31">
        <v>169</v>
      </c>
      <c r="D174" s="32" t="s">
        <v>256</v>
      </c>
      <c r="E174" s="41" t="s">
        <v>216</v>
      </c>
      <c r="F174" s="32" t="s">
        <v>61</v>
      </c>
      <c r="G174" s="33">
        <v>59.29</v>
      </c>
      <c r="H174" s="34">
        <f t="shared" si="128"/>
        <v>48.3073030865239</v>
      </c>
      <c r="I174" s="34">
        <f t="shared" si="129"/>
        <v>2864.14</v>
      </c>
      <c r="J174" s="34">
        <f t="shared" si="130"/>
        <v>355.74</v>
      </c>
      <c r="K174" s="35">
        <f t="shared" si="131"/>
        <v>0</v>
      </c>
      <c r="L174" s="36">
        <f t="shared" si="159"/>
        <v>6</v>
      </c>
      <c r="M174" s="34">
        <f t="shared" si="160"/>
        <v>118.58</v>
      </c>
      <c r="N174" s="36">
        <f t="shared" si="132"/>
        <v>48.3073030865239</v>
      </c>
      <c r="O174" s="33">
        <v>2864.14</v>
      </c>
      <c r="P174" s="34">
        <f t="shared" si="161"/>
        <v>355.74</v>
      </c>
      <c r="Q174" s="41"/>
      <c r="R174" s="38">
        <f t="shared" si="133"/>
        <v>0</v>
      </c>
      <c r="S174" s="31">
        <f t="shared" si="165"/>
        <v>0</v>
      </c>
      <c r="T174" s="33">
        <v>0</v>
      </c>
      <c r="U174" s="35">
        <f t="shared" si="134"/>
        <v>0</v>
      </c>
      <c r="V174" s="57">
        <v>0</v>
      </c>
      <c r="W174" s="57">
        <v>0</v>
      </c>
      <c r="X174" s="57">
        <v>0</v>
      </c>
      <c r="Y174" s="33">
        <f t="shared" si="135"/>
        <v>0</v>
      </c>
      <c r="Z174" s="39">
        <v>0</v>
      </c>
      <c r="AA174" s="57">
        <v>0</v>
      </c>
      <c r="AB174" s="57">
        <v>0</v>
      </c>
      <c r="AC174" s="41">
        <f t="shared" si="163"/>
        <v>0.11858</v>
      </c>
      <c r="AD174" s="34">
        <f t="shared" si="137"/>
        <v>0.11858</v>
      </c>
      <c r="AE174" s="34">
        <f t="shared" si="167"/>
        <v>0.23716</v>
      </c>
      <c r="AF174" s="31">
        <v>0</v>
      </c>
      <c r="AG174" s="57">
        <v>0</v>
      </c>
      <c r="AH174" s="42" t="s">
        <v>82</v>
      </c>
      <c r="AI174" s="41"/>
      <c r="AJ174" s="39">
        <f t="shared" si="138"/>
        <v>0.2282078029</v>
      </c>
      <c r="AK174" s="57">
        <v>2</v>
      </c>
      <c r="AL174" s="43">
        <f t="shared" si="139"/>
        <v>0.11858</v>
      </c>
      <c r="AM174" s="41">
        <f t="shared" si="140"/>
        <v>0</v>
      </c>
      <c r="AN174" s="41">
        <v>0</v>
      </c>
      <c r="AO174" s="41">
        <f t="shared" si="141"/>
        <v>0.0518514766</v>
      </c>
      <c r="AP174" s="41">
        <f t="shared" si="142"/>
        <v>0.0806338071</v>
      </c>
      <c r="AQ174" s="41">
        <f t="shared" si="143"/>
        <v>0.0957225192</v>
      </c>
      <c r="AR174" s="41">
        <f t="shared" si="166"/>
        <v>0</v>
      </c>
      <c r="AS174" s="41">
        <f t="shared" si="144"/>
        <v>0</v>
      </c>
      <c r="AT174" s="41">
        <f t="shared" si="145"/>
        <v>0</v>
      </c>
      <c r="AU174" s="44">
        <f t="shared" si="146"/>
        <v>0</v>
      </c>
      <c r="AV174" s="34">
        <f t="shared" si="147"/>
        <v>0</v>
      </c>
      <c r="AW174" s="41">
        <f t="shared" si="148"/>
        <v>0</v>
      </c>
      <c r="AX174" s="41">
        <f t="shared" si="149"/>
        <v>0</v>
      </c>
    </row>
    <row r="175" customHeight="1" spans="1:50">
      <c r="A175" s="29"/>
      <c r="B175" s="30" t="s">
        <v>196</v>
      </c>
      <c r="C175" s="31">
        <v>170</v>
      </c>
      <c r="D175" s="32" t="s">
        <v>257</v>
      </c>
      <c r="E175" s="41" t="s">
        <v>216</v>
      </c>
      <c r="F175" s="32" t="s">
        <v>61</v>
      </c>
      <c r="G175" s="33">
        <v>26.84</v>
      </c>
      <c r="H175" s="34">
        <f t="shared" si="128"/>
        <v>20.7470193740686</v>
      </c>
      <c r="I175" s="34">
        <f t="shared" si="129"/>
        <v>556.85</v>
      </c>
      <c r="J175" s="34">
        <f t="shared" si="130"/>
        <v>161.04</v>
      </c>
      <c r="K175" s="35">
        <f t="shared" si="131"/>
        <v>0</v>
      </c>
      <c r="L175" s="36">
        <f t="shared" si="159"/>
        <v>6</v>
      </c>
      <c r="M175" s="34">
        <f t="shared" si="160"/>
        <v>53.68</v>
      </c>
      <c r="N175" s="36">
        <f t="shared" si="132"/>
        <v>20.7470193740686</v>
      </c>
      <c r="O175" s="33">
        <v>556.85</v>
      </c>
      <c r="P175" s="34">
        <f t="shared" si="161"/>
        <v>161.04</v>
      </c>
      <c r="Q175" s="41"/>
      <c r="R175" s="38">
        <f t="shared" si="133"/>
        <v>0</v>
      </c>
      <c r="S175" s="31">
        <f t="shared" si="165"/>
        <v>0</v>
      </c>
      <c r="T175" s="33">
        <v>0</v>
      </c>
      <c r="U175" s="35">
        <f t="shared" si="134"/>
        <v>0</v>
      </c>
      <c r="V175" s="57">
        <v>0</v>
      </c>
      <c r="W175" s="57">
        <v>0</v>
      </c>
      <c r="X175" s="57">
        <v>0</v>
      </c>
      <c r="Y175" s="33">
        <f t="shared" si="135"/>
        <v>0</v>
      </c>
      <c r="Z175" s="39">
        <v>0</v>
      </c>
      <c r="AA175" s="57">
        <v>0</v>
      </c>
      <c r="AB175" s="57">
        <v>0</v>
      </c>
      <c r="AC175" s="41">
        <f t="shared" si="163"/>
        <v>0.05368</v>
      </c>
      <c r="AD175" s="34">
        <f t="shared" si="137"/>
        <v>0.05368</v>
      </c>
      <c r="AE175" s="34">
        <f t="shared" si="167"/>
        <v>0.10736</v>
      </c>
      <c r="AF175" s="31">
        <v>0</v>
      </c>
      <c r="AG175" s="57">
        <v>0</v>
      </c>
      <c r="AH175" s="42" t="s">
        <v>82</v>
      </c>
      <c r="AI175" s="41"/>
      <c r="AJ175" s="39">
        <f t="shared" si="138"/>
        <v>0.1033074284</v>
      </c>
      <c r="AK175" s="57">
        <v>2</v>
      </c>
      <c r="AL175" s="43">
        <f t="shared" si="139"/>
        <v>0.05368</v>
      </c>
      <c r="AM175" s="41">
        <f t="shared" si="140"/>
        <v>0</v>
      </c>
      <c r="AN175" s="41">
        <v>0</v>
      </c>
      <c r="AO175" s="41">
        <f t="shared" si="141"/>
        <v>0.0234726536</v>
      </c>
      <c r="AP175" s="41">
        <f t="shared" si="142"/>
        <v>0.0365021316</v>
      </c>
      <c r="AQ175" s="41">
        <f t="shared" si="143"/>
        <v>0.0433326432</v>
      </c>
      <c r="AR175" s="41">
        <f t="shared" si="166"/>
        <v>0</v>
      </c>
      <c r="AS175" s="41">
        <f t="shared" si="144"/>
        <v>0</v>
      </c>
      <c r="AT175" s="41">
        <f t="shared" si="145"/>
        <v>0</v>
      </c>
      <c r="AU175" s="44">
        <f t="shared" si="146"/>
        <v>0</v>
      </c>
      <c r="AV175" s="34">
        <f t="shared" si="147"/>
        <v>0</v>
      </c>
      <c r="AW175" s="41">
        <f t="shared" si="148"/>
        <v>0</v>
      </c>
      <c r="AX175" s="41">
        <f t="shared" si="149"/>
        <v>0</v>
      </c>
    </row>
    <row r="176" customHeight="1" spans="1:50">
      <c r="A176" s="29"/>
      <c r="B176" s="30" t="s">
        <v>196</v>
      </c>
      <c r="C176" s="31">
        <v>171</v>
      </c>
      <c r="D176" s="32" t="s">
        <v>258</v>
      </c>
      <c r="E176" s="41" t="s">
        <v>216</v>
      </c>
      <c r="F176" s="32" t="s">
        <v>61</v>
      </c>
      <c r="G176" s="33">
        <v>32.68</v>
      </c>
      <c r="H176" s="34">
        <f t="shared" si="128"/>
        <v>26.3240514075887</v>
      </c>
      <c r="I176" s="34">
        <f t="shared" si="129"/>
        <v>860.27</v>
      </c>
      <c r="J176" s="34">
        <f t="shared" si="130"/>
        <v>196.08</v>
      </c>
      <c r="K176" s="35">
        <f t="shared" si="131"/>
        <v>0</v>
      </c>
      <c r="L176" s="36">
        <f t="shared" si="159"/>
        <v>6</v>
      </c>
      <c r="M176" s="34">
        <f t="shared" si="160"/>
        <v>65.36</v>
      </c>
      <c r="N176" s="36">
        <f t="shared" si="132"/>
        <v>26.3240514075887</v>
      </c>
      <c r="O176" s="33">
        <v>860.27</v>
      </c>
      <c r="P176" s="34">
        <f t="shared" si="161"/>
        <v>196.08</v>
      </c>
      <c r="Q176" s="41"/>
      <c r="R176" s="38">
        <f t="shared" si="133"/>
        <v>0</v>
      </c>
      <c r="S176" s="31">
        <f t="shared" si="165"/>
        <v>0</v>
      </c>
      <c r="T176" s="33">
        <v>0</v>
      </c>
      <c r="U176" s="35">
        <f t="shared" si="134"/>
        <v>0</v>
      </c>
      <c r="V176" s="57">
        <v>0</v>
      </c>
      <c r="W176" s="57">
        <v>0</v>
      </c>
      <c r="X176" s="57">
        <v>0</v>
      </c>
      <c r="Y176" s="33">
        <f t="shared" si="135"/>
        <v>0</v>
      </c>
      <c r="Z176" s="39">
        <v>0</v>
      </c>
      <c r="AA176" s="57">
        <v>0</v>
      </c>
      <c r="AB176" s="57">
        <v>0</v>
      </c>
      <c r="AC176" s="41">
        <f t="shared" si="163"/>
        <v>0.06536</v>
      </c>
      <c r="AD176" s="34">
        <f t="shared" si="137"/>
        <v>0.06536</v>
      </c>
      <c r="AE176" s="34">
        <f t="shared" si="167"/>
        <v>0.13072</v>
      </c>
      <c r="AF176" s="31">
        <v>0</v>
      </c>
      <c r="AG176" s="57">
        <v>0</v>
      </c>
      <c r="AH176" s="42" t="s">
        <v>82</v>
      </c>
      <c r="AI176" s="41"/>
      <c r="AJ176" s="39">
        <f t="shared" si="138"/>
        <v>0.1257856468</v>
      </c>
      <c r="AK176" s="57">
        <v>2</v>
      </c>
      <c r="AL176" s="43">
        <f t="shared" si="139"/>
        <v>0.06536</v>
      </c>
      <c r="AM176" s="41">
        <f t="shared" si="140"/>
        <v>0</v>
      </c>
      <c r="AN176" s="41">
        <v>0</v>
      </c>
      <c r="AO176" s="41">
        <f t="shared" si="141"/>
        <v>0.0285799672</v>
      </c>
      <c r="AP176" s="41">
        <f t="shared" si="142"/>
        <v>0.0444444732</v>
      </c>
      <c r="AQ176" s="41">
        <f t="shared" si="143"/>
        <v>0.0527612064</v>
      </c>
      <c r="AR176" s="41">
        <f t="shared" si="166"/>
        <v>0</v>
      </c>
      <c r="AS176" s="41">
        <f t="shared" si="144"/>
        <v>0</v>
      </c>
      <c r="AT176" s="41">
        <f t="shared" si="145"/>
        <v>0</v>
      </c>
      <c r="AU176" s="44">
        <f t="shared" si="146"/>
        <v>0</v>
      </c>
      <c r="AV176" s="34">
        <f t="shared" si="147"/>
        <v>0</v>
      </c>
      <c r="AW176" s="41">
        <f t="shared" si="148"/>
        <v>0</v>
      </c>
      <c r="AX176" s="41">
        <f t="shared" si="149"/>
        <v>0</v>
      </c>
    </row>
    <row r="177" customHeight="1" spans="1:50">
      <c r="A177" s="29"/>
      <c r="B177" s="30" t="s">
        <v>196</v>
      </c>
      <c r="C177" s="31">
        <v>172</v>
      </c>
      <c r="D177" s="32" t="s">
        <v>259</v>
      </c>
      <c r="E177" s="32" t="s">
        <v>209</v>
      </c>
      <c r="F177" s="32" t="s">
        <v>88</v>
      </c>
      <c r="G177" s="33">
        <v>1118.8</v>
      </c>
      <c r="H177" s="39">
        <f t="shared" si="128"/>
        <v>43.5162495530926</v>
      </c>
      <c r="I177" s="34">
        <f t="shared" si="129"/>
        <v>48685.98</v>
      </c>
      <c r="J177" s="34">
        <f t="shared" si="130"/>
        <v>20222.78</v>
      </c>
      <c r="K177" s="34">
        <f t="shared" si="131"/>
        <v>12809.16</v>
      </c>
      <c r="L177" s="36">
        <f t="shared" si="159"/>
        <v>6</v>
      </c>
      <c r="M177" s="36">
        <f t="shared" si="160"/>
        <v>2237.6</v>
      </c>
      <c r="N177" s="36">
        <f t="shared" si="132"/>
        <v>23.0178494815874</v>
      </c>
      <c r="O177" s="33">
        <v>25752.37</v>
      </c>
      <c r="P177" s="36">
        <f t="shared" si="161"/>
        <v>6712.8</v>
      </c>
      <c r="Q177" s="37" t="s">
        <v>62</v>
      </c>
      <c r="R177" s="38">
        <f t="shared" si="133"/>
        <v>12809.16</v>
      </c>
      <c r="S177" s="36">
        <f t="shared" si="165"/>
        <v>5.99594208080086</v>
      </c>
      <c r="T177" s="33">
        <v>6708.26</v>
      </c>
      <c r="U177" s="39">
        <f t="shared" si="134"/>
        <v>5.29447622452628</v>
      </c>
      <c r="V177" s="33">
        <v>5923.46</v>
      </c>
      <c r="W177" s="33">
        <v>878.26</v>
      </c>
      <c r="X177" s="45">
        <v>88.72</v>
      </c>
      <c r="Y177" s="44">
        <f t="shared" si="135"/>
        <v>177.44</v>
      </c>
      <c r="Z177" s="39">
        <v>0</v>
      </c>
      <c r="AA177" s="33">
        <v>0</v>
      </c>
      <c r="AB177" s="45">
        <v>9423.63</v>
      </c>
      <c r="AC177" s="39">
        <f t="shared" si="163"/>
        <v>2.2376</v>
      </c>
      <c r="AD177" s="41">
        <f t="shared" si="137"/>
        <v>2.2376</v>
      </c>
      <c r="AE177" s="34">
        <f t="shared" ref="AE177:AE180" si="168">G177*2/1000*1</f>
        <v>2.2376</v>
      </c>
      <c r="AF177" s="31">
        <v>0</v>
      </c>
      <c r="AG177" s="57">
        <v>0</v>
      </c>
      <c r="AH177" s="42" t="s">
        <v>82</v>
      </c>
      <c r="AI177" s="41"/>
      <c r="AJ177" s="39">
        <f t="shared" si="138"/>
        <v>28.67116333088</v>
      </c>
      <c r="AK177" s="33">
        <v>2</v>
      </c>
      <c r="AL177" s="39">
        <f t="shared" si="139"/>
        <v>2.2376</v>
      </c>
      <c r="AM177" s="41">
        <f t="shared" ref="AM177:AM184" si="169">R177*18.88/10000</f>
        <v>24.18369408</v>
      </c>
      <c r="AN177" s="41">
        <v>0</v>
      </c>
      <c r="AO177" s="41">
        <f t="shared" si="141"/>
        <v>0.978435352</v>
      </c>
      <c r="AP177" s="41">
        <f t="shared" si="142"/>
        <v>1.521556812</v>
      </c>
      <c r="AQ177" s="41">
        <f t="shared" si="143"/>
        <v>0.903140112</v>
      </c>
      <c r="AR177" s="41">
        <f t="shared" si="166"/>
        <v>0</v>
      </c>
      <c r="AS177" s="41">
        <f t="shared" si="144"/>
        <v>0.04850103024</v>
      </c>
      <c r="AT177" s="41">
        <f t="shared" si="145"/>
        <v>0.27449968</v>
      </c>
      <c r="AU177" s="44">
        <f t="shared" si="146"/>
        <v>0</v>
      </c>
      <c r="AV177" s="34">
        <f t="shared" si="147"/>
        <v>0</v>
      </c>
      <c r="AW177" s="41">
        <f t="shared" si="148"/>
        <v>0.4711815</v>
      </c>
      <c r="AX177" s="41">
        <f t="shared" si="149"/>
        <v>0.29015476464</v>
      </c>
    </row>
    <row r="178" customHeight="1" spans="1:50">
      <c r="A178" s="29"/>
      <c r="B178" s="30" t="s">
        <v>196</v>
      </c>
      <c r="C178" s="31">
        <v>173</v>
      </c>
      <c r="D178" s="32" t="s">
        <v>260</v>
      </c>
      <c r="E178" s="32" t="s">
        <v>252</v>
      </c>
      <c r="F178" s="32" t="s">
        <v>88</v>
      </c>
      <c r="G178" s="33">
        <v>18.67</v>
      </c>
      <c r="H178" s="39">
        <f t="shared" si="128"/>
        <v>36.5313336904124</v>
      </c>
      <c r="I178" s="34">
        <f t="shared" si="129"/>
        <v>682.04</v>
      </c>
      <c r="J178" s="34">
        <f t="shared" si="130"/>
        <v>261.63</v>
      </c>
      <c r="K178" s="34">
        <f t="shared" si="131"/>
        <v>241.71</v>
      </c>
      <c r="L178" s="36">
        <f t="shared" si="159"/>
        <v>6</v>
      </c>
      <c r="M178" s="36">
        <f t="shared" si="160"/>
        <v>37.34</v>
      </c>
      <c r="N178" s="36">
        <f t="shared" si="132"/>
        <v>14.9303695768613</v>
      </c>
      <c r="O178" s="33">
        <v>278.75</v>
      </c>
      <c r="P178" s="36">
        <f t="shared" si="161"/>
        <v>112.02</v>
      </c>
      <c r="Q178" s="37" t="s">
        <v>62</v>
      </c>
      <c r="R178" s="38">
        <f t="shared" si="133"/>
        <v>241.71</v>
      </c>
      <c r="S178" s="31">
        <f t="shared" si="165"/>
        <v>0</v>
      </c>
      <c r="T178" s="33">
        <v>0</v>
      </c>
      <c r="U178" s="39">
        <f t="shared" si="134"/>
        <v>8.01339046598822</v>
      </c>
      <c r="V178" s="33">
        <v>149.61</v>
      </c>
      <c r="W178" s="33">
        <v>0</v>
      </c>
      <c r="X178" s="45">
        <v>46.05</v>
      </c>
      <c r="Y178" s="44">
        <f t="shared" si="135"/>
        <v>92.1</v>
      </c>
      <c r="Z178" s="39">
        <v>0</v>
      </c>
      <c r="AA178" s="33">
        <v>0</v>
      </c>
      <c r="AB178" s="45">
        <v>253.68</v>
      </c>
      <c r="AC178" s="39">
        <f t="shared" si="163"/>
        <v>0.03734</v>
      </c>
      <c r="AD178" s="41">
        <f t="shared" si="137"/>
        <v>0.03734</v>
      </c>
      <c r="AE178" s="34">
        <f t="shared" si="168"/>
        <v>0.03734</v>
      </c>
      <c r="AF178" s="31">
        <v>0</v>
      </c>
      <c r="AG178" s="57">
        <v>0</v>
      </c>
      <c r="AH178" s="42" t="s">
        <v>82</v>
      </c>
      <c r="AI178" s="41"/>
      <c r="AJ178" s="39">
        <f t="shared" si="138"/>
        <v>0.67562952214</v>
      </c>
      <c r="AK178" s="33">
        <v>2</v>
      </c>
      <c r="AL178" s="39">
        <f t="shared" si="139"/>
        <v>0.03734</v>
      </c>
      <c r="AM178" s="41">
        <f t="shared" si="169"/>
        <v>0.45634848</v>
      </c>
      <c r="AN178" s="41">
        <v>0</v>
      </c>
      <c r="AO178" s="41">
        <f t="shared" si="141"/>
        <v>0.0163276618</v>
      </c>
      <c r="AP178" s="41">
        <f t="shared" si="142"/>
        <v>0.0253910133</v>
      </c>
      <c r="AQ178" s="41">
        <f t="shared" si="143"/>
        <v>0.0150711708</v>
      </c>
      <c r="AR178" s="41">
        <f t="shared" si="166"/>
        <v>0</v>
      </c>
      <c r="AS178" s="41">
        <f t="shared" si="144"/>
        <v>0</v>
      </c>
      <c r="AT178" s="41">
        <f t="shared" si="145"/>
        <v>0.1424787</v>
      </c>
      <c r="AU178" s="44">
        <f t="shared" si="146"/>
        <v>0</v>
      </c>
      <c r="AV178" s="34">
        <f t="shared" si="147"/>
        <v>0</v>
      </c>
      <c r="AW178" s="41">
        <f t="shared" si="148"/>
        <v>0.012684</v>
      </c>
      <c r="AX178" s="41">
        <f t="shared" si="149"/>
        <v>0.00732849624</v>
      </c>
    </row>
    <row r="179" customHeight="1" spans="1:50">
      <c r="A179" s="29"/>
      <c r="B179" s="30" t="s">
        <v>196</v>
      </c>
      <c r="C179" s="31">
        <v>174</v>
      </c>
      <c r="D179" s="32" t="s">
        <v>261</v>
      </c>
      <c r="E179" s="32" t="s">
        <v>262</v>
      </c>
      <c r="F179" s="32" t="s">
        <v>88</v>
      </c>
      <c r="G179" s="33">
        <v>318.63</v>
      </c>
      <c r="H179" s="39">
        <f t="shared" ref="H179:H205" si="170">I179/G179</f>
        <v>16.5968050717133</v>
      </c>
      <c r="I179" s="34">
        <f t="shared" si="129"/>
        <v>5288.24</v>
      </c>
      <c r="J179" s="34">
        <f t="shared" si="130"/>
        <v>3823.56</v>
      </c>
      <c r="K179" s="35">
        <f t="shared" si="131"/>
        <v>0</v>
      </c>
      <c r="L179" s="36">
        <f t="shared" si="159"/>
        <v>12</v>
      </c>
      <c r="M179" s="36">
        <f t="shared" si="160"/>
        <v>1274.52</v>
      </c>
      <c r="N179" s="36">
        <f t="shared" ref="N179:N205" si="171">O179/G179</f>
        <v>16.5968050717133</v>
      </c>
      <c r="O179" s="33">
        <v>5288.24</v>
      </c>
      <c r="P179" s="36">
        <f t="shared" si="161"/>
        <v>3823.56</v>
      </c>
      <c r="Q179" s="37" t="s">
        <v>62</v>
      </c>
      <c r="R179" s="38">
        <f t="shared" si="133"/>
        <v>0</v>
      </c>
      <c r="S179" s="31">
        <f t="shared" si="165"/>
        <v>0</v>
      </c>
      <c r="T179" s="33">
        <v>0</v>
      </c>
      <c r="U179" s="40">
        <f t="shared" ref="U179:U205" si="172">V179/G179</f>
        <v>0</v>
      </c>
      <c r="V179" s="33">
        <v>0</v>
      </c>
      <c r="W179" s="33">
        <v>0</v>
      </c>
      <c r="X179" s="45">
        <v>0</v>
      </c>
      <c r="Y179" s="33">
        <f t="shared" si="135"/>
        <v>0</v>
      </c>
      <c r="Z179" s="39">
        <v>0</v>
      </c>
      <c r="AA179" s="33">
        <v>0</v>
      </c>
      <c r="AB179" s="45">
        <v>0</v>
      </c>
      <c r="AC179" s="39">
        <f t="shared" si="163"/>
        <v>1.27452</v>
      </c>
      <c r="AD179" s="41">
        <f t="shared" si="137"/>
        <v>1.27452</v>
      </c>
      <c r="AE179" s="34">
        <f t="shared" si="168"/>
        <v>0.63726</v>
      </c>
      <c r="AF179" s="31">
        <v>0</v>
      </c>
      <c r="AG179" s="57">
        <v>0</v>
      </c>
      <c r="AH179" s="42" t="s">
        <v>82</v>
      </c>
      <c r="AI179" s="41"/>
      <c r="AJ179" s="39">
        <f t="shared" si="138"/>
        <v>1.681187469</v>
      </c>
      <c r="AK179" s="33">
        <v>4</v>
      </c>
      <c r="AL179" s="39">
        <f t="shared" ref="AL179:AL205" si="173">G179*AK179/1000</f>
        <v>1.27452</v>
      </c>
      <c r="AM179" s="41">
        <f t="shared" si="169"/>
        <v>0</v>
      </c>
      <c r="AN179" s="41">
        <v>0</v>
      </c>
      <c r="AO179" s="41">
        <f t="shared" si="141"/>
        <v>0.5573093604</v>
      </c>
      <c r="AP179" s="41">
        <f t="shared" si="142"/>
        <v>0.8666672274</v>
      </c>
      <c r="AQ179" s="41">
        <f t="shared" si="143"/>
        <v>0.2572108812</v>
      </c>
      <c r="AR179" s="41">
        <f t="shared" si="166"/>
        <v>0</v>
      </c>
      <c r="AS179" s="41">
        <f t="shared" si="144"/>
        <v>0</v>
      </c>
      <c r="AT179" s="41">
        <f t="shared" si="145"/>
        <v>0</v>
      </c>
      <c r="AU179" s="44">
        <f t="shared" si="146"/>
        <v>0</v>
      </c>
      <c r="AV179" s="34">
        <f t="shared" si="147"/>
        <v>0</v>
      </c>
      <c r="AW179" s="41">
        <f t="shared" si="148"/>
        <v>0</v>
      </c>
      <c r="AX179" s="41">
        <f t="shared" si="149"/>
        <v>0</v>
      </c>
    </row>
    <row r="180" customHeight="1" spans="1:50">
      <c r="A180" s="29"/>
      <c r="B180" s="30" t="s">
        <v>196</v>
      </c>
      <c r="C180" s="31">
        <v>175</v>
      </c>
      <c r="D180" s="32" t="s">
        <v>261</v>
      </c>
      <c r="E180" s="32" t="s">
        <v>263</v>
      </c>
      <c r="F180" s="32" t="s">
        <v>88</v>
      </c>
      <c r="G180" s="33">
        <v>33.24</v>
      </c>
      <c r="H180" s="39">
        <f t="shared" si="170"/>
        <v>49.6726835138387</v>
      </c>
      <c r="I180" s="34">
        <f t="shared" si="129"/>
        <v>1651.12</v>
      </c>
      <c r="J180" s="34">
        <f t="shared" si="130"/>
        <v>698.43</v>
      </c>
      <c r="K180" s="34">
        <f t="shared" si="131"/>
        <v>360.17</v>
      </c>
      <c r="L180" s="36">
        <f t="shared" si="159"/>
        <v>12</v>
      </c>
      <c r="M180" s="36">
        <f t="shared" si="160"/>
        <v>132.96</v>
      </c>
      <c r="N180" s="36">
        <f t="shared" si="171"/>
        <v>35.6278580024067</v>
      </c>
      <c r="O180" s="33">
        <v>1184.27</v>
      </c>
      <c r="P180" s="36">
        <f t="shared" si="161"/>
        <v>398.88</v>
      </c>
      <c r="Q180" s="37" t="s">
        <v>62</v>
      </c>
      <c r="R180" s="38">
        <f t="shared" si="133"/>
        <v>360.17</v>
      </c>
      <c r="S180" s="36">
        <f t="shared" si="165"/>
        <v>3.34205776173285</v>
      </c>
      <c r="T180" s="33">
        <v>111.09</v>
      </c>
      <c r="U180" s="39">
        <f t="shared" si="172"/>
        <v>5.66967509025271</v>
      </c>
      <c r="V180" s="33">
        <v>188.46</v>
      </c>
      <c r="W180" s="33">
        <v>0</v>
      </c>
      <c r="X180" s="45">
        <v>30.31</v>
      </c>
      <c r="Y180" s="44">
        <f t="shared" si="135"/>
        <v>60.62</v>
      </c>
      <c r="Z180" s="39">
        <v>0</v>
      </c>
      <c r="AA180" s="33">
        <v>0</v>
      </c>
      <c r="AB180" s="45">
        <v>167.3</v>
      </c>
      <c r="AC180" s="39">
        <f t="shared" si="163"/>
        <v>0.13296</v>
      </c>
      <c r="AD180" s="41">
        <f t="shared" si="137"/>
        <v>0.13296</v>
      </c>
      <c r="AE180" s="34">
        <f t="shared" si="168"/>
        <v>0.06648</v>
      </c>
      <c r="AF180" s="31">
        <v>0</v>
      </c>
      <c r="AG180" s="57">
        <v>0</v>
      </c>
      <c r="AH180" s="42" t="s">
        <v>82</v>
      </c>
      <c r="AI180" s="41"/>
      <c r="AJ180" s="39">
        <f t="shared" si="138"/>
        <v>0.96676083664</v>
      </c>
      <c r="AK180" s="33">
        <v>4</v>
      </c>
      <c r="AL180" s="39">
        <f t="shared" si="173"/>
        <v>0.13296</v>
      </c>
      <c r="AM180" s="41">
        <f t="shared" si="169"/>
        <v>0.68000096</v>
      </c>
      <c r="AN180" s="41">
        <v>0</v>
      </c>
      <c r="AO180" s="41">
        <f t="shared" si="141"/>
        <v>0.0581394192</v>
      </c>
      <c r="AP180" s="41">
        <f t="shared" si="142"/>
        <v>0.0904121352</v>
      </c>
      <c r="AQ180" s="41">
        <f t="shared" si="143"/>
        <v>0.0268326576</v>
      </c>
      <c r="AR180" s="41">
        <f t="shared" si="166"/>
        <v>0</v>
      </c>
      <c r="AS180" s="41">
        <f t="shared" si="144"/>
        <v>0</v>
      </c>
      <c r="AT180" s="41">
        <f t="shared" si="145"/>
        <v>0.09377914</v>
      </c>
      <c r="AU180" s="44">
        <f t="shared" si="146"/>
        <v>0</v>
      </c>
      <c r="AV180" s="34">
        <f t="shared" si="147"/>
        <v>0</v>
      </c>
      <c r="AW180" s="41">
        <f t="shared" si="148"/>
        <v>0.008365</v>
      </c>
      <c r="AX180" s="41">
        <f t="shared" si="149"/>
        <v>0.00923152464</v>
      </c>
    </row>
    <row r="181" customHeight="1" spans="1:50">
      <c r="A181" s="29"/>
      <c r="B181" s="30" t="s">
        <v>196</v>
      </c>
      <c r="C181" s="31">
        <v>176</v>
      </c>
      <c r="D181" s="32" t="s">
        <v>264</v>
      </c>
      <c r="E181" s="32" t="s">
        <v>265</v>
      </c>
      <c r="F181" s="32" t="s">
        <v>88</v>
      </c>
      <c r="G181" s="33">
        <v>16.4</v>
      </c>
      <c r="H181" s="39">
        <f t="shared" si="170"/>
        <v>6.10182926829268</v>
      </c>
      <c r="I181" s="34">
        <f t="shared" si="129"/>
        <v>100.07</v>
      </c>
      <c r="J181" s="34">
        <f t="shared" si="130"/>
        <v>98.4</v>
      </c>
      <c r="K181" s="35">
        <f t="shared" si="131"/>
        <v>0</v>
      </c>
      <c r="L181" s="36">
        <f t="shared" si="159"/>
        <v>6</v>
      </c>
      <c r="M181" s="36">
        <f t="shared" si="160"/>
        <v>32.8</v>
      </c>
      <c r="N181" s="36">
        <f t="shared" si="171"/>
        <v>6.10182926829268</v>
      </c>
      <c r="O181" s="33">
        <v>100.07</v>
      </c>
      <c r="P181" s="36">
        <f t="shared" si="161"/>
        <v>98.4</v>
      </c>
      <c r="Q181" s="37" t="s">
        <v>62</v>
      </c>
      <c r="R181" s="38">
        <f t="shared" si="133"/>
        <v>0</v>
      </c>
      <c r="S181" s="31">
        <f t="shared" si="165"/>
        <v>0</v>
      </c>
      <c r="T181" s="33">
        <v>0</v>
      </c>
      <c r="U181" s="40">
        <f t="shared" si="172"/>
        <v>0</v>
      </c>
      <c r="V181" s="33">
        <v>0</v>
      </c>
      <c r="W181" s="33">
        <v>0</v>
      </c>
      <c r="X181" s="45">
        <v>0</v>
      </c>
      <c r="Y181" s="33">
        <f t="shared" si="135"/>
        <v>0</v>
      </c>
      <c r="Z181" s="39">
        <v>0</v>
      </c>
      <c r="AA181" s="33">
        <v>0</v>
      </c>
      <c r="AB181" s="45">
        <v>0</v>
      </c>
      <c r="AC181" s="39">
        <f t="shared" si="163"/>
        <v>0.0328</v>
      </c>
      <c r="AD181" s="41">
        <f t="shared" si="137"/>
        <v>0.0328</v>
      </c>
      <c r="AE181" s="34">
        <f>G181*1/1000*1</f>
        <v>0.0164</v>
      </c>
      <c r="AF181" s="31">
        <v>0</v>
      </c>
      <c r="AG181" s="57">
        <v>0</v>
      </c>
      <c r="AH181" s="42" t="s">
        <v>82</v>
      </c>
      <c r="AI181" s="41"/>
      <c r="AJ181" s="39">
        <f t="shared" si="138"/>
        <v>0.04326566</v>
      </c>
      <c r="AK181" s="33">
        <v>2</v>
      </c>
      <c r="AL181" s="39">
        <f t="shared" si="173"/>
        <v>0.0328</v>
      </c>
      <c r="AM181" s="41">
        <f t="shared" si="169"/>
        <v>0</v>
      </c>
      <c r="AN181" s="41">
        <v>0</v>
      </c>
      <c r="AO181" s="41">
        <f t="shared" si="141"/>
        <v>0.014342456</v>
      </c>
      <c r="AP181" s="41">
        <f t="shared" si="142"/>
        <v>0.022303836</v>
      </c>
      <c r="AQ181" s="41">
        <f t="shared" si="143"/>
        <v>0.006619368</v>
      </c>
      <c r="AR181" s="41">
        <f t="shared" si="166"/>
        <v>0</v>
      </c>
      <c r="AS181" s="41">
        <f t="shared" si="144"/>
        <v>0</v>
      </c>
      <c r="AT181" s="41">
        <f t="shared" si="145"/>
        <v>0</v>
      </c>
      <c r="AU181" s="44">
        <f t="shared" si="146"/>
        <v>0</v>
      </c>
      <c r="AV181" s="34">
        <f t="shared" si="147"/>
        <v>0</v>
      </c>
      <c r="AW181" s="41">
        <f t="shared" si="148"/>
        <v>0</v>
      </c>
      <c r="AX181" s="41">
        <f t="shared" si="149"/>
        <v>0</v>
      </c>
    </row>
    <row r="182" customHeight="1" spans="1:50">
      <c r="A182" s="29"/>
      <c r="B182" s="30" t="s">
        <v>196</v>
      </c>
      <c r="C182" s="31">
        <v>177</v>
      </c>
      <c r="D182" s="32" t="s">
        <v>266</v>
      </c>
      <c r="E182" s="32" t="s">
        <v>267</v>
      </c>
      <c r="F182" s="32" t="s">
        <v>88</v>
      </c>
      <c r="G182" s="33">
        <v>337.04</v>
      </c>
      <c r="H182" s="39">
        <f t="shared" si="170"/>
        <v>22.0972288155709</v>
      </c>
      <c r="I182" s="34">
        <f t="shared" si="129"/>
        <v>7447.65</v>
      </c>
      <c r="J182" s="34">
        <f t="shared" si="130"/>
        <v>3715.31</v>
      </c>
      <c r="K182" s="34">
        <f t="shared" si="131"/>
        <v>4539.01</v>
      </c>
      <c r="L182" s="36">
        <f t="shared" si="159"/>
        <v>6</v>
      </c>
      <c r="M182" s="36">
        <f t="shared" si="160"/>
        <v>674.08</v>
      </c>
      <c r="N182" s="36">
        <f t="shared" si="171"/>
        <v>17.0738784713981</v>
      </c>
      <c r="O182" s="33">
        <v>5754.58</v>
      </c>
      <c r="P182" s="36">
        <f t="shared" si="161"/>
        <v>2022.24</v>
      </c>
      <c r="Q182" s="37" t="s">
        <v>62</v>
      </c>
      <c r="R182" s="38">
        <f t="shared" si="133"/>
        <v>4539.01</v>
      </c>
      <c r="S182" s="31">
        <f t="shared" ref="S182:S184" si="174">2*3</f>
        <v>6</v>
      </c>
      <c r="T182" s="33">
        <f t="shared" ref="T182:T184" si="175">G182*2</f>
        <v>674.08</v>
      </c>
      <c r="U182" s="39">
        <f t="shared" si="172"/>
        <v>2.07586636600997</v>
      </c>
      <c r="V182" s="33">
        <v>699.65</v>
      </c>
      <c r="W182" s="33">
        <v>319.34</v>
      </c>
      <c r="X182" s="45">
        <v>1582.64</v>
      </c>
      <c r="Y182" s="44">
        <f t="shared" si="135"/>
        <v>3165.28</v>
      </c>
      <c r="Z182" s="39">
        <v>0</v>
      </c>
      <c r="AA182" s="33">
        <v>0</v>
      </c>
      <c r="AB182" s="45">
        <v>0</v>
      </c>
      <c r="AC182" s="39">
        <f t="shared" si="163"/>
        <v>0.67408</v>
      </c>
      <c r="AD182" s="41">
        <f t="shared" si="137"/>
        <v>0.67408</v>
      </c>
      <c r="AE182" s="34">
        <f t="shared" ref="AE182:AE184" si="176">G182*2/1000*1</f>
        <v>0.67408</v>
      </c>
      <c r="AF182" s="36">
        <f t="shared" ref="AF182:AF184" si="177">G182*4*2/1000</f>
        <v>2.69632</v>
      </c>
      <c r="AG182" s="57">
        <v>0</v>
      </c>
      <c r="AH182" s="42" t="s">
        <v>82</v>
      </c>
      <c r="AI182" s="41"/>
      <c r="AJ182" s="39">
        <f t="shared" si="138"/>
        <v>15.47051979416</v>
      </c>
      <c r="AK182" s="33">
        <v>2</v>
      </c>
      <c r="AL182" s="39">
        <f t="shared" si="173"/>
        <v>0.67408</v>
      </c>
      <c r="AM182" s="41">
        <f t="shared" si="169"/>
        <v>8.56965088</v>
      </c>
      <c r="AN182" s="41">
        <v>0</v>
      </c>
      <c r="AO182" s="41">
        <f t="shared" si="141"/>
        <v>0.2947549616</v>
      </c>
      <c r="AP182" s="41">
        <f t="shared" si="142"/>
        <v>0.4583710296</v>
      </c>
      <c r="AQ182" s="41">
        <f t="shared" si="143"/>
        <v>0.2720721696</v>
      </c>
      <c r="AR182" s="41">
        <f t="shared" ref="AR182:AR184" si="178">AF182*9.42*365/10000</f>
        <v>0.9270757056</v>
      </c>
      <c r="AS182" s="41">
        <f t="shared" si="144"/>
        <v>0.01763523216</v>
      </c>
      <c r="AT182" s="41">
        <f t="shared" si="145"/>
        <v>4.89668816</v>
      </c>
      <c r="AU182" s="44">
        <f t="shared" si="146"/>
        <v>0</v>
      </c>
      <c r="AV182" s="34">
        <f t="shared" si="147"/>
        <v>0</v>
      </c>
      <c r="AW182" s="41">
        <f t="shared" si="148"/>
        <v>0</v>
      </c>
      <c r="AX182" s="41">
        <f t="shared" si="149"/>
        <v>0.0342716556</v>
      </c>
    </row>
    <row r="183" customHeight="1" spans="1:50">
      <c r="A183" s="29"/>
      <c r="B183" s="30" t="s">
        <v>196</v>
      </c>
      <c r="C183" s="31">
        <v>178</v>
      </c>
      <c r="D183" s="32" t="s">
        <v>236</v>
      </c>
      <c r="E183" s="32" t="s">
        <v>267</v>
      </c>
      <c r="F183" s="32" t="s">
        <v>88</v>
      </c>
      <c r="G183" s="33">
        <v>460.95</v>
      </c>
      <c r="H183" s="39">
        <f t="shared" si="170"/>
        <v>56.1972882091333</v>
      </c>
      <c r="I183" s="34">
        <f t="shared" si="129"/>
        <v>25904.14</v>
      </c>
      <c r="J183" s="34">
        <f t="shared" si="130"/>
        <v>9074.01</v>
      </c>
      <c r="K183" s="34">
        <f t="shared" si="131"/>
        <v>5451.97</v>
      </c>
      <c r="L183" s="36">
        <f t="shared" si="159"/>
        <v>12</v>
      </c>
      <c r="M183" s="36">
        <f t="shared" si="160"/>
        <v>1843.8</v>
      </c>
      <c r="N183" s="36">
        <f t="shared" si="171"/>
        <v>22.6312398307843</v>
      </c>
      <c r="O183" s="33">
        <v>10431.87</v>
      </c>
      <c r="P183" s="36">
        <f t="shared" si="161"/>
        <v>5531.4</v>
      </c>
      <c r="Q183" s="37" t="s">
        <v>62</v>
      </c>
      <c r="R183" s="38">
        <f t="shared" si="133"/>
        <v>5451.97</v>
      </c>
      <c r="S183" s="31">
        <f t="shared" si="174"/>
        <v>6</v>
      </c>
      <c r="T183" s="33">
        <f t="shared" si="175"/>
        <v>921.9</v>
      </c>
      <c r="U183" s="39">
        <f t="shared" si="172"/>
        <v>5.68545395379108</v>
      </c>
      <c r="V183" s="33">
        <v>2620.71</v>
      </c>
      <c r="W183" s="33">
        <v>0</v>
      </c>
      <c r="X183" s="45">
        <v>954.68</v>
      </c>
      <c r="Y183" s="44">
        <f t="shared" si="135"/>
        <v>1909.36</v>
      </c>
      <c r="Z183" s="39">
        <v>0</v>
      </c>
      <c r="AA183" s="33">
        <v>562.81</v>
      </c>
      <c r="AB183" s="45">
        <v>11366.85</v>
      </c>
      <c r="AC183" s="39">
        <f t="shared" si="163"/>
        <v>1.8438</v>
      </c>
      <c r="AD183" s="41">
        <f t="shared" si="137"/>
        <v>1.8438</v>
      </c>
      <c r="AE183" s="34">
        <f t="shared" si="176"/>
        <v>0.9219</v>
      </c>
      <c r="AF183" s="36">
        <f t="shared" si="177"/>
        <v>3.6876</v>
      </c>
      <c r="AG183" s="57">
        <v>0</v>
      </c>
      <c r="AH183" s="42" t="s">
        <v>82</v>
      </c>
      <c r="AI183" s="41"/>
      <c r="AJ183" s="39">
        <f t="shared" si="138"/>
        <v>18.24096503668</v>
      </c>
      <c r="AK183" s="33">
        <v>4</v>
      </c>
      <c r="AL183" s="39">
        <f t="shared" si="173"/>
        <v>1.8438</v>
      </c>
      <c r="AM183" s="41">
        <f t="shared" si="169"/>
        <v>10.29331936</v>
      </c>
      <c r="AN183" s="41">
        <v>0</v>
      </c>
      <c r="AO183" s="41">
        <f t="shared" si="141"/>
        <v>0.806238426</v>
      </c>
      <c r="AP183" s="41">
        <f t="shared" si="142"/>
        <v>1.253774781</v>
      </c>
      <c r="AQ183" s="41">
        <f t="shared" si="143"/>
        <v>0.372097278</v>
      </c>
      <c r="AR183" s="41">
        <f t="shared" si="178"/>
        <v>1.267907508</v>
      </c>
      <c r="AS183" s="41">
        <f t="shared" si="144"/>
        <v>0</v>
      </c>
      <c r="AT183" s="41">
        <f t="shared" si="145"/>
        <v>2.95377992</v>
      </c>
      <c r="AU183" s="44">
        <f t="shared" si="146"/>
        <v>0</v>
      </c>
      <c r="AV183" s="34">
        <f t="shared" si="147"/>
        <v>0.59713240504</v>
      </c>
      <c r="AW183" s="41">
        <f t="shared" si="148"/>
        <v>0.5683425</v>
      </c>
      <c r="AX183" s="41">
        <f t="shared" si="149"/>
        <v>0.12837285864</v>
      </c>
    </row>
    <row r="184" customHeight="1" spans="1:50">
      <c r="A184" s="29"/>
      <c r="B184" s="30" t="s">
        <v>196</v>
      </c>
      <c r="C184" s="31">
        <v>179</v>
      </c>
      <c r="D184" s="32" t="s">
        <v>236</v>
      </c>
      <c r="E184" s="32" t="s">
        <v>268</v>
      </c>
      <c r="F184" s="32" t="s">
        <v>88</v>
      </c>
      <c r="G184" s="33">
        <v>412.24</v>
      </c>
      <c r="H184" s="39">
        <f t="shared" si="170"/>
        <v>69.4189549776829</v>
      </c>
      <c r="I184" s="34">
        <f t="shared" si="129"/>
        <v>28617.27</v>
      </c>
      <c r="J184" s="34">
        <f t="shared" si="130"/>
        <v>8315.57</v>
      </c>
      <c r="K184" s="34">
        <f t="shared" si="131"/>
        <v>3377.35</v>
      </c>
      <c r="L184" s="36">
        <f t="shared" si="159"/>
        <v>12</v>
      </c>
      <c r="M184" s="36">
        <f t="shared" si="160"/>
        <v>1648.96</v>
      </c>
      <c r="N184" s="36">
        <f t="shared" si="171"/>
        <v>27.8606879487677</v>
      </c>
      <c r="O184" s="33">
        <v>11485.29</v>
      </c>
      <c r="P184" s="36">
        <f t="shared" si="161"/>
        <v>4946.88</v>
      </c>
      <c r="Q184" s="37" t="s">
        <v>62</v>
      </c>
      <c r="R184" s="38">
        <f t="shared" si="133"/>
        <v>7131.99</v>
      </c>
      <c r="S184" s="31">
        <f t="shared" si="174"/>
        <v>6</v>
      </c>
      <c r="T184" s="33">
        <f t="shared" si="175"/>
        <v>824.48</v>
      </c>
      <c r="U184" s="39">
        <f t="shared" si="172"/>
        <v>6.17167184164564</v>
      </c>
      <c r="V184" s="33">
        <v>2544.21</v>
      </c>
      <c r="W184" s="33">
        <v>0</v>
      </c>
      <c r="X184" s="45">
        <v>4.33</v>
      </c>
      <c r="Y184" s="44">
        <f t="shared" si="135"/>
        <v>8.66</v>
      </c>
      <c r="Z184" s="39">
        <v>3754.64</v>
      </c>
      <c r="AA184" s="33">
        <v>65.3</v>
      </c>
      <c r="AB184" s="45">
        <v>9943.35</v>
      </c>
      <c r="AC184" s="39">
        <f t="shared" si="163"/>
        <v>1.64896</v>
      </c>
      <c r="AD184" s="41">
        <f t="shared" si="137"/>
        <v>1.64896</v>
      </c>
      <c r="AE184" s="34">
        <f t="shared" si="176"/>
        <v>0.82448</v>
      </c>
      <c r="AF184" s="36">
        <f t="shared" si="177"/>
        <v>3.29792</v>
      </c>
      <c r="AG184" s="57">
        <v>0</v>
      </c>
      <c r="AH184" s="42" t="s">
        <v>82</v>
      </c>
      <c r="AI184" s="41"/>
      <c r="AJ184" s="39">
        <f t="shared" si="138"/>
        <v>17.47869522344</v>
      </c>
      <c r="AK184" s="33">
        <v>4</v>
      </c>
      <c r="AL184" s="39">
        <f t="shared" si="173"/>
        <v>1.64896</v>
      </c>
      <c r="AM184" s="41">
        <f t="shared" si="169"/>
        <v>13.46519712</v>
      </c>
      <c r="AN184" s="41">
        <v>0</v>
      </c>
      <c r="AO184" s="41">
        <f t="shared" si="141"/>
        <v>0.7210407392</v>
      </c>
      <c r="AP184" s="41">
        <f t="shared" si="142"/>
        <v>1.1212845552</v>
      </c>
      <c r="AQ184" s="41">
        <f t="shared" si="143"/>
        <v>0.3327766176</v>
      </c>
      <c r="AR184" s="41">
        <f t="shared" si="178"/>
        <v>1.1339238336</v>
      </c>
      <c r="AS184" s="41">
        <f t="shared" si="144"/>
        <v>0</v>
      </c>
      <c r="AT184" s="41">
        <f t="shared" si="145"/>
        <v>0.01339702</v>
      </c>
      <c r="AU184" s="44">
        <f t="shared" si="146"/>
        <v>0</v>
      </c>
      <c r="AV184" s="34">
        <f t="shared" si="147"/>
        <v>0.0692822552</v>
      </c>
      <c r="AW184" s="41">
        <f t="shared" si="148"/>
        <v>0.4971675</v>
      </c>
      <c r="AX184" s="41">
        <f t="shared" si="149"/>
        <v>0.12462558264</v>
      </c>
    </row>
    <row r="185" customHeight="1" spans="1:50">
      <c r="A185" s="29"/>
      <c r="B185" s="30" t="s">
        <v>196</v>
      </c>
      <c r="C185" s="31">
        <v>180</v>
      </c>
      <c r="D185" s="32" t="s">
        <v>269</v>
      </c>
      <c r="E185" s="32" t="s">
        <v>270</v>
      </c>
      <c r="F185" s="32" t="s">
        <v>81</v>
      </c>
      <c r="G185" s="33">
        <v>71.78</v>
      </c>
      <c r="H185" s="39">
        <f t="shared" si="170"/>
        <v>15.5785734187796</v>
      </c>
      <c r="I185" s="34">
        <f t="shared" si="129"/>
        <v>1118.23</v>
      </c>
      <c r="J185" s="34">
        <f t="shared" si="130"/>
        <v>679.21</v>
      </c>
      <c r="K185" s="34">
        <f t="shared" si="131"/>
        <v>201.69</v>
      </c>
      <c r="L185" s="36">
        <f t="shared" si="159"/>
        <v>6</v>
      </c>
      <c r="M185" s="36">
        <f t="shared" si="160"/>
        <v>143.56</v>
      </c>
      <c r="N185" s="36">
        <f t="shared" si="171"/>
        <v>7.51866815268877</v>
      </c>
      <c r="O185" s="33">
        <v>539.69</v>
      </c>
      <c r="P185" s="36">
        <f t="shared" si="161"/>
        <v>430.68</v>
      </c>
      <c r="Q185" s="37" t="s">
        <v>62</v>
      </c>
      <c r="R185" s="38">
        <f t="shared" si="133"/>
        <v>201.69</v>
      </c>
      <c r="S185" s="31">
        <f t="shared" ref="S185:S205" si="179">T185/G185</f>
        <v>0</v>
      </c>
      <c r="T185" s="33">
        <v>0</v>
      </c>
      <c r="U185" s="39">
        <f t="shared" si="172"/>
        <v>2.80983560880468</v>
      </c>
      <c r="V185" s="33">
        <v>201.69</v>
      </c>
      <c r="W185" s="33">
        <v>46.84</v>
      </c>
      <c r="X185" s="45">
        <v>0</v>
      </c>
      <c r="Y185" s="33">
        <f t="shared" si="135"/>
        <v>0</v>
      </c>
      <c r="Z185" s="39">
        <v>0</v>
      </c>
      <c r="AA185" s="33">
        <v>0</v>
      </c>
      <c r="AB185" s="45">
        <v>330.01</v>
      </c>
      <c r="AC185" s="41">
        <v>0</v>
      </c>
      <c r="AD185" s="41">
        <v>0</v>
      </c>
      <c r="AE185" s="34">
        <v>0</v>
      </c>
      <c r="AF185" s="31">
        <v>0</v>
      </c>
      <c r="AG185" s="57">
        <v>0</v>
      </c>
      <c r="AH185" s="42" t="s">
        <v>82</v>
      </c>
      <c r="AI185" s="41"/>
      <c r="AJ185" s="39">
        <f t="shared" si="138"/>
        <v>0.31041615512</v>
      </c>
      <c r="AK185" s="33">
        <v>2</v>
      </c>
      <c r="AL185" s="39">
        <f t="shared" si="173"/>
        <v>0.14356</v>
      </c>
      <c r="AM185" s="41">
        <f>G185*39.21/10000</f>
        <v>0.28144938</v>
      </c>
      <c r="AN185" s="41">
        <v>0</v>
      </c>
      <c r="AO185" s="41">
        <f t="shared" si="141"/>
        <v>0</v>
      </c>
      <c r="AP185" s="41">
        <f t="shared" si="142"/>
        <v>0</v>
      </c>
      <c r="AQ185" s="41">
        <f t="shared" si="143"/>
        <v>0</v>
      </c>
      <c r="AR185" s="41">
        <f t="shared" ref="AR185:AR216" si="180">AF185*19.41*365/10000</f>
        <v>0</v>
      </c>
      <c r="AS185" s="41">
        <f t="shared" si="144"/>
        <v>0.00258669216</v>
      </c>
      <c r="AT185" s="41">
        <f t="shared" si="145"/>
        <v>0</v>
      </c>
      <c r="AU185" s="44">
        <f t="shared" si="146"/>
        <v>0</v>
      </c>
      <c r="AV185" s="34">
        <f t="shared" si="147"/>
        <v>0</v>
      </c>
      <c r="AW185" s="41">
        <f t="shared" si="148"/>
        <v>0.0165005</v>
      </c>
      <c r="AX185" s="41">
        <f t="shared" si="149"/>
        <v>0.00987958296</v>
      </c>
    </row>
    <row r="186" customHeight="1" spans="1:50">
      <c r="A186" s="29"/>
      <c r="B186" s="30" t="s">
        <v>196</v>
      </c>
      <c r="C186" s="31">
        <v>181</v>
      </c>
      <c r="D186" s="32" t="s">
        <v>120</v>
      </c>
      <c r="E186" s="32" t="s">
        <v>242</v>
      </c>
      <c r="F186" s="32" t="s">
        <v>88</v>
      </c>
      <c r="G186" s="33">
        <v>349.1</v>
      </c>
      <c r="H186" s="39">
        <f t="shared" si="170"/>
        <v>18.1130621598396</v>
      </c>
      <c r="I186" s="34">
        <f t="shared" si="129"/>
        <v>6323.27</v>
      </c>
      <c r="J186" s="34">
        <f t="shared" si="130"/>
        <v>2914.47</v>
      </c>
      <c r="K186" s="34">
        <f t="shared" si="131"/>
        <v>819.87</v>
      </c>
      <c r="L186" s="36">
        <f t="shared" si="159"/>
        <v>6</v>
      </c>
      <c r="M186" s="36">
        <f t="shared" si="160"/>
        <v>698.2</v>
      </c>
      <c r="N186" s="36">
        <f t="shared" si="171"/>
        <v>10.5198224004583</v>
      </c>
      <c r="O186" s="33">
        <v>3672.47</v>
      </c>
      <c r="P186" s="36">
        <f t="shared" si="161"/>
        <v>2094.6</v>
      </c>
      <c r="Q186" s="37" t="s">
        <v>62</v>
      </c>
      <c r="R186" s="38">
        <f t="shared" si="133"/>
        <v>819.87</v>
      </c>
      <c r="S186" s="31">
        <f t="shared" si="179"/>
        <v>0</v>
      </c>
      <c r="T186" s="33">
        <v>0</v>
      </c>
      <c r="U186" s="39">
        <f t="shared" si="172"/>
        <v>2.34852477800057</v>
      </c>
      <c r="V186" s="33">
        <v>819.87</v>
      </c>
      <c r="W186" s="33">
        <v>0</v>
      </c>
      <c r="X186" s="45">
        <v>0</v>
      </c>
      <c r="Y186" s="33">
        <f t="shared" si="135"/>
        <v>0</v>
      </c>
      <c r="Z186" s="39">
        <v>0</v>
      </c>
      <c r="AA186" s="33">
        <v>191.09</v>
      </c>
      <c r="AB186" s="45">
        <v>1639.84</v>
      </c>
      <c r="AC186" s="39">
        <f t="shared" ref="AC186:AC205" si="181">AL186</f>
        <v>0.6982</v>
      </c>
      <c r="AD186" s="41">
        <f t="shared" ref="AD186:AD205" si="182">AL186*1</f>
        <v>0.6982</v>
      </c>
      <c r="AE186" s="34">
        <f t="shared" ref="AE186:AE189" si="183">G186*1/1000*1</f>
        <v>0.3491</v>
      </c>
      <c r="AF186" s="31">
        <v>0</v>
      </c>
      <c r="AG186" s="57">
        <v>0</v>
      </c>
      <c r="AH186" s="42" t="s">
        <v>82</v>
      </c>
      <c r="AI186" s="41"/>
      <c r="AJ186" s="39">
        <f t="shared" si="138"/>
        <v>2.79378866964</v>
      </c>
      <c r="AK186" s="33">
        <v>2</v>
      </c>
      <c r="AL186" s="39">
        <f t="shared" si="173"/>
        <v>0.6982</v>
      </c>
      <c r="AM186" s="41">
        <f t="shared" ref="AM186:AM205" si="184">R186*18.88/10000</f>
        <v>1.54791456</v>
      </c>
      <c r="AN186" s="41">
        <v>0</v>
      </c>
      <c r="AO186" s="41">
        <f t="shared" si="141"/>
        <v>0.305301914</v>
      </c>
      <c r="AP186" s="41">
        <f t="shared" si="142"/>
        <v>0.474772509</v>
      </c>
      <c r="AQ186" s="41">
        <f t="shared" si="143"/>
        <v>0.140903742</v>
      </c>
      <c r="AR186" s="41">
        <f t="shared" si="180"/>
        <v>0</v>
      </c>
      <c r="AS186" s="41">
        <f t="shared" si="144"/>
        <v>0</v>
      </c>
      <c r="AT186" s="41">
        <f t="shared" si="145"/>
        <v>0</v>
      </c>
      <c r="AU186" s="44">
        <f t="shared" si="146"/>
        <v>0</v>
      </c>
      <c r="AV186" s="34">
        <f t="shared" si="147"/>
        <v>0.20274343256</v>
      </c>
      <c r="AW186" s="41">
        <f t="shared" si="148"/>
        <v>0.081992</v>
      </c>
      <c r="AX186" s="41">
        <f t="shared" si="149"/>
        <v>0.04016051208</v>
      </c>
    </row>
    <row r="187" customHeight="1" spans="1:50">
      <c r="A187" s="29"/>
      <c r="B187" s="30" t="s">
        <v>196</v>
      </c>
      <c r="C187" s="31">
        <v>182</v>
      </c>
      <c r="D187" s="32" t="s">
        <v>120</v>
      </c>
      <c r="E187" s="32" t="s">
        <v>209</v>
      </c>
      <c r="F187" s="32" t="s">
        <v>88</v>
      </c>
      <c r="G187" s="33">
        <v>84.88</v>
      </c>
      <c r="H187" s="39">
        <f t="shared" si="170"/>
        <v>22.7865221489161</v>
      </c>
      <c r="I187" s="34">
        <f t="shared" si="129"/>
        <v>1934.12</v>
      </c>
      <c r="J187" s="34">
        <f t="shared" si="130"/>
        <v>1109.67</v>
      </c>
      <c r="K187" s="34">
        <f t="shared" si="131"/>
        <v>880.79</v>
      </c>
      <c r="L187" s="36">
        <f t="shared" si="159"/>
        <v>6</v>
      </c>
      <c r="M187" s="36">
        <f t="shared" si="160"/>
        <v>169.76</v>
      </c>
      <c r="N187" s="36">
        <f t="shared" si="171"/>
        <v>9.28958529688973</v>
      </c>
      <c r="O187" s="33">
        <v>788.5</v>
      </c>
      <c r="P187" s="36">
        <f t="shared" si="161"/>
        <v>509.28</v>
      </c>
      <c r="Q187" s="37" t="s">
        <v>62</v>
      </c>
      <c r="R187" s="38">
        <f t="shared" si="133"/>
        <v>880.79</v>
      </c>
      <c r="S187" s="36">
        <f t="shared" si="179"/>
        <v>5.68508482563619</v>
      </c>
      <c r="T187" s="33">
        <v>482.55</v>
      </c>
      <c r="U187" s="39">
        <f t="shared" si="172"/>
        <v>1.38831291234684</v>
      </c>
      <c r="V187" s="33">
        <v>117.84</v>
      </c>
      <c r="W187" s="33">
        <v>0</v>
      </c>
      <c r="X187" s="45">
        <v>140.2</v>
      </c>
      <c r="Y187" s="44">
        <f t="shared" si="135"/>
        <v>280.4</v>
      </c>
      <c r="Z187" s="39">
        <v>0</v>
      </c>
      <c r="AA187" s="33">
        <v>330.13</v>
      </c>
      <c r="AB187" s="45">
        <v>215.1</v>
      </c>
      <c r="AC187" s="39">
        <f t="shared" si="181"/>
        <v>0.16976</v>
      </c>
      <c r="AD187" s="41">
        <f t="shared" si="182"/>
        <v>0.16976</v>
      </c>
      <c r="AE187" s="34">
        <f t="shared" si="183"/>
        <v>0.08488</v>
      </c>
      <c r="AF187" s="31">
        <v>0</v>
      </c>
      <c r="AG187" s="57">
        <v>0</v>
      </c>
      <c r="AH187" s="42" t="s">
        <v>82</v>
      </c>
      <c r="AI187" s="41"/>
      <c r="AJ187" s="39">
        <f t="shared" si="138"/>
        <v>2.68742641448</v>
      </c>
      <c r="AK187" s="33">
        <v>2</v>
      </c>
      <c r="AL187" s="39">
        <f t="shared" si="173"/>
        <v>0.16976</v>
      </c>
      <c r="AM187" s="41">
        <f t="shared" si="184"/>
        <v>1.66293152</v>
      </c>
      <c r="AN187" s="41">
        <v>0</v>
      </c>
      <c r="AO187" s="41">
        <f t="shared" si="141"/>
        <v>0.0742309552</v>
      </c>
      <c r="AP187" s="41">
        <f t="shared" si="142"/>
        <v>0.1154359512</v>
      </c>
      <c r="AQ187" s="41">
        <f t="shared" si="143"/>
        <v>0.0342592656</v>
      </c>
      <c r="AR187" s="41">
        <f t="shared" si="180"/>
        <v>0</v>
      </c>
      <c r="AS187" s="41">
        <f t="shared" si="144"/>
        <v>0</v>
      </c>
      <c r="AT187" s="41">
        <f t="shared" si="145"/>
        <v>0.4337788</v>
      </c>
      <c r="AU187" s="44">
        <f t="shared" si="146"/>
        <v>0</v>
      </c>
      <c r="AV187" s="34">
        <f t="shared" si="147"/>
        <v>0.35026264792</v>
      </c>
      <c r="AW187" s="41">
        <f t="shared" si="148"/>
        <v>0.010755</v>
      </c>
      <c r="AX187" s="41">
        <f t="shared" si="149"/>
        <v>0.00577227456</v>
      </c>
    </row>
    <row r="188" customHeight="1" spans="1:50">
      <c r="A188" s="29"/>
      <c r="B188" s="30" t="s">
        <v>196</v>
      </c>
      <c r="C188" s="31">
        <v>183</v>
      </c>
      <c r="D188" s="32" t="s">
        <v>120</v>
      </c>
      <c r="E188" s="32" t="s">
        <v>248</v>
      </c>
      <c r="F188" s="32" t="s">
        <v>88</v>
      </c>
      <c r="G188" s="33">
        <v>227.58</v>
      </c>
      <c r="H188" s="39">
        <f t="shared" si="170"/>
        <v>20.4370770717989</v>
      </c>
      <c r="I188" s="34">
        <f t="shared" si="129"/>
        <v>4651.07</v>
      </c>
      <c r="J188" s="34">
        <f t="shared" si="130"/>
        <v>1936.67</v>
      </c>
      <c r="K188" s="34">
        <f t="shared" si="131"/>
        <v>571.19</v>
      </c>
      <c r="L188" s="36">
        <f t="shared" si="159"/>
        <v>6</v>
      </c>
      <c r="M188" s="36">
        <f t="shared" si="160"/>
        <v>455.16</v>
      </c>
      <c r="N188" s="36">
        <f t="shared" si="171"/>
        <v>10.0209596625363</v>
      </c>
      <c r="O188" s="33">
        <v>2280.57</v>
      </c>
      <c r="P188" s="36">
        <f t="shared" si="161"/>
        <v>1365.48</v>
      </c>
      <c r="Q188" s="37" t="s">
        <v>62</v>
      </c>
      <c r="R188" s="38">
        <f t="shared" si="133"/>
        <v>571.19</v>
      </c>
      <c r="S188" s="31">
        <f t="shared" si="179"/>
        <v>0</v>
      </c>
      <c r="T188" s="33">
        <v>0</v>
      </c>
      <c r="U188" s="39">
        <f t="shared" si="172"/>
        <v>2.5098426926795</v>
      </c>
      <c r="V188" s="33">
        <v>571.19</v>
      </c>
      <c r="W188" s="33">
        <v>0</v>
      </c>
      <c r="X188" s="45">
        <v>0</v>
      </c>
      <c r="Y188" s="33">
        <f t="shared" si="135"/>
        <v>0</v>
      </c>
      <c r="Z188" s="39">
        <v>0</v>
      </c>
      <c r="AA188" s="33">
        <v>173.45</v>
      </c>
      <c r="AB188" s="45">
        <v>1625.86</v>
      </c>
      <c r="AC188" s="39">
        <f t="shared" si="181"/>
        <v>0.45516</v>
      </c>
      <c r="AD188" s="41">
        <f t="shared" si="182"/>
        <v>0.45516</v>
      </c>
      <c r="AE188" s="34">
        <f t="shared" si="183"/>
        <v>0.22758</v>
      </c>
      <c r="AF188" s="31">
        <v>0</v>
      </c>
      <c r="AG188" s="57">
        <v>0</v>
      </c>
      <c r="AH188" s="42" t="s">
        <v>82</v>
      </c>
      <c r="AI188" s="41"/>
      <c r="AJ188" s="39">
        <f t="shared" si="138"/>
        <v>1.97209674276</v>
      </c>
      <c r="AK188" s="33">
        <v>2</v>
      </c>
      <c r="AL188" s="39">
        <f t="shared" si="173"/>
        <v>0.45516</v>
      </c>
      <c r="AM188" s="41">
        <f t="shared" si="184"/>
        <v>1.07840672</v>
      </c>
      <c r="AN188" s="41">
        <v>0</v>
      </c>
      <c r="AO188" s="41">
        <f t="shared" si="141"/>
        <v>0.1990278132</v>
      </c>
      <c r="AP188" s="41">
        <f t="shared" si="142"/>
        <v>0.3095065242</v>
      </c>
      <c r="AQ188" s="41">
        <f t="shared" si="143"/>
        <v>0.0918558396</v>
      </c>
      <c r="AR188" s="41">
        <f t="shared" si="180"/>
        <v>0</v>
      </c>
      <c r="AS188" s="41">
        <f t="shared" si="144"/>
        <v>0</v>
      </c>
      <c r="AT188" s="41">
        <f t="shared" si="145"/>
        <v>0</v>
      </c>
      <c r="AU188" s="44">
        <f t="shared" si="146"/>
        <v>0</v>
      </c>
      <c r="AV188" s="34">
        <f t="shared" si="147"/>
        <v>0.1840276748</v>
      </c>
      <c r="AW188" s="41">
        <f t="shared" si="148"/>
        <v>0.081293</v>
      </c>
      <c r="AX188" s="41">
        <f t="shared" si="149"/>
        <v>0.02797917096</v>
      </c>
    </row>
    <row r="189" customHeight="1" spans="1:50">
      <c r="A189" s="29"/>
      <c r="B189" s="30" t="s">
        <v>196</v>
      </c>
      <c r="C189" s="31">
        <v>184</v>
      </c>
      <c r="D189" s="32" t="s">
        <v>120</v>
      </c>
      <c r="E189" s="32" t="s">
        <v>250</v>
      </c>
      <c r="F189" s="32" t="s">
        <v>88</v>
      </c>
      <c r="G189" s="33">
        <v>221.23</v>
      </c>
      <c r="H189" s="39">
        <f t="shared" si="170"/>
        <v>19.0495864032907</v>
      </c>
      <c r="I189" s="34">
        <f t="shared" si="129"/>
        <v>4214.34</v>
      </c>
      <c r="J189" s="34">
        <f t="shared" si="130"/>
        <v>2006.47</v>
      </c>
      <c r="K189" s="34">
        <f t="shared" si="131"/>
        <v>679.09</v>
      </c>
      <c r="L189" s="36">
        <f t="shared" si="159"/>
        <v>6</v>
      </c>
      <c r="M189" s="36">
        <f t="shared" si="160"/>
        <v>442.46</v>
      </c>
      <c r="N189" s="36">
        <f t="shared" si="171"/>
        <v>10.0747186186322</v>
      </c>
      <c r="O189" s="33">
        <v>2228.83</v>
      </c>
      <c r="P189" s="36">
        <f t="shared" si="161"/>
        <v>1327.38</v>
      </c>
      <c r="Q189" s="37" t="s">
        <v>62</v>
      </c>
      <c r="R189" s="38">
        <f t="shared" si="133"/>
        <v>679.09</v>
      </c>
      <c r="S189" s="31">
        <f t="shared" si="179"/>
        <v>0</v>
      </c>
      <c r="T189" s="33">
        <v>0</v>
      </c>
      <c r="U189" s="39">
        <f t="shared" si="172"/>
        <v>3.06961081227682</v>
      </c>
      <c r="V189" s="33">
        <v>679.09</v>
      </c>
      <c r="W189" s="33">
        <v>0</v>
      </c>
      <c r="X189" s="45">
        <v>0</v>
      </c>
      <c r="Y189" s="33">
        <f t="shared" si="135"/>
        <v>0</v>
      </c>
      <c r="Z189" s="39">
        <v>0</v>
      </c>
      <c r="AA189" s="33">
        <v>0</v>
      </c>
      <c r="AB189" s="45">
        <v>1306.42</v>
      </c>
      <c r="AC189" s="39">
        <f t="shared" si="181"/>
        <v>0.44246</v>
      </c>
      <c r="AD189" s="41">
        <f t="shared" si="182"/>
        <v>0.44246</v>
      </c>
      <c r="AE189" s="34">
        <f t="shared" si="183"/>
        <v>0.22123</v>
      </c>
      <c r="AF189" s="31">
        <v>0</v>
      </c>
      <c r="AG189" s="57">
        <v>0</v>
      </c>
      <c r="AH189" s="42" t="s">
        <v>82</v>
      </c>
      <c r="AI189" s="41"/>
      <c r="AJ189" s="39">
        <f t="shared" si="138"/>
        <v>1.96434538906</v>
      </c>
      <c r="AK189" s="33">
        <v>2</v>
      </c>
      <c r="AL189" s="39">
        <f t="shared" si="173"/>
        <v>0.44246</v>
      </c>
      <c r="AM189" s="41">
        <f t="shared" si="184"/>
        <v>1.28212192</v>
      </c>
      <c r="AN189" s="41">
        <v>0</v>
      </c>
      <c r="AO189" s="41">
        <f t="shared" si="141"/>
        <v>0.1934744842</v>
      </c>
      <c r="AP189" s="41">
        <f t="shared" si="142"/>
        <v>0.3008705877</v>
      </c>
      <c r="AQ189" s="41">
        <f t="shared" si="143"/>
        <v>0.0892928526</v>
      </c>
      <c r="AR189" s="41">
        <f t="shared" si="180"/>
        <v>0</v>
      </c>
      <c r="AS189" s="41">
        <f t="shared" si="144"/>
        <v>0</v>
      </c>
      <c r="AT189" s="41">
        <f t="shared" si="145"/>
        <v>0</v>
      </c>
      <c r="AU189" s="44">
        <f t="shared" si="146"/>
        <v>0</v>
      </c>
      <c r="AV189" s="34">
        <f t="shared" si="147"/>
        <v>0</v>
      </c>
      <c r="AW189" s="41">
        <f t="shared" si="148"/>
        <v>0.065321</v>
      </c>
      <c r="AX189" s="41">
        <f t="shared" si="149"/>
        <v>0.03326454456</v>
      </c>
    </row>
    <row r="190" customHeight="1" spans="1:50">
      <c r="A190" s="29"/>
      <c r="B190" s="30" t="s">
        <v>196</v>
      </c>
      <c r="C190" s="31">
        <v>185</v>
      </c>
      <c r="D190" s="32" t="s">
        <v>123</v>
      </c>
      <c r="E190" s="32" t="s">
        <v>271</v>
      </c>
      <c r="F190" s="32" t="s">
        <v>88</v>
      </c>
      <c r="G190" s="33">
        <v>824.67</v>
      </c>
      <c r="H190" s="39">
        <f t="shared" si="170"/>
        <v>31.1895303575976</v>
      </c>
      <c r="I190" s="34">
        <f t="shared" si="129"/>
        <v>25721.07</v>
      </c>
      <c r="J190" s="34">
        <f t="shared" si="130"/>
        <v>8490.21</v>
      </c>
      <c r="K190" s="34">
        <f t="shared" si="131"/>
        <v>3542.19</v>
      </c>
      <c r="L190" s="36">
        <f t="shared" si="159"/>
        <v>6</v>
      </c>
      <c r="M190" s="36">
        <f t="shared" si="160"/>
        <v>1649.34</v>
      </c>
      <c r="N190" s="36">
        <f t="shared" si="171"/>
        <v>18.761043811464</v>
      </c>
      <c r="O190" s="33">
        <v>15471.67</v>
      </c>
      <c r="P190" s="36">
        <f t="shared" si="161"/>
        <v>4948.02</v>
      </c>
      <c r="Q190" s="37" t="s">
        <v>62</v>
      </c>
      <c r="R190" s="38">
        <f t="shared" si="133"/>
        <v>3542.19</v>
      </c>
      <c r="S190" s="31">
        <f t="shared" si="179"/>
        <v>0</v>
      </c>
      <c r="T190" s="33">
        <v>0</v>
      </c>
      <c r="U190" s="39">
        <f t="shared" si="172"/>
        <v>4.29528174906326</v>
      </c>
      <c r="V190" s="33">
        <v>3542.19</v>
      </c>
      <c r="W190" s="33">
        <v>0</v>
      </c>
      <c r="X190" s="45">
        <v>0</v>
      </c>
      <c r="Y190" s="33">
        <f t="shared" si="135"/>
        <v>0</v>
      </c>
      <c r="Z190" s="39">
        <v>0</v>
      </c>
      <c r="AA190" s="33">
        <v>879.98</v>
      </c>
      <c r="AB190" s="45">
        <v>5827.23</v>
      </c>
      <c r="AC190" s="39">
        <f t="shared" si="181"/>
        <v>1.64934</v>
      </c>
      <c r="AD190" s="41">
        <f t="shared" si="182"/>
        <v>1.64934</v>
      </c>
      <c r="AE190" s="34">
        <f>G190*2/1000*1</f>
        <v>1.64934</v>
      </c>
      <c r="AF190" s="31">
        <v>0</v>
      </c>
      <c r="AG190" s="57">
        <v>0</v>
      </c>
      <c r="AH190" s="42" t="s">
        <v>82</v>
      </c>
      <c r="AI190" s="41"/>
      <c r="AJ190" s="39">
        <f t="shared" si="138"/>
        <v>10.59462802118</v>
      </c>
      <c r="AK190" s="33">
        <v>2</v>
      </c>
      <c r="AL190" s="39">
        <f t="shared" si="173"/>
        <v>1.64934</v>
      </c>
      <c r="AM190" s="41">
        <f t="shared" si="184"/>
        <v>6.68765472</v>
      </c>
      <c r="AN190" s="41">
        <v>0</v>
      </c>
      <c r="AO190" s="41">
        <f t="shared" si="141"/>
        <v>0.7212069018</v>
      </c>
      <c r="AP190" s="41">
        <f t="shared" si="142"/>
        <v>1.1215429533</v>
      </c>
      <c r="AQ190" s="41">
        <f t="shared" si="143"/>
        <v>0.6657066108</v>
      </c>
      <c r="AR190" s="41">
        <f t="shared" si="180"/>
        <v>0</v>
      </c>
      <c r="AS190" s="41">
        <f t="shared" si="144"/>
        <v>0</v>
      </c>
      <c r="AT190" s="41">
        <f t="shared" si="145"/>
        <v>0</v>
      </c>
      <c r="AU190" s="44">
        <f t="shared" si="146"/>
        <v>0</v>
      </c>
      <c r="AV190" s="34">
        <f t="shared" si="147"/>
        <v>0.93364470032</v>
      </c>
      <c r="AW190" s="41">
        <f t="shared" si="148"/>
        <v>0.2913615</v>
      </c>
      <c r="AX190" s="41">
        <f t="shared" si="149"/>
        <v>0.17351063496</v>
      </c>
    </row>
    <row r="191" customHeight="1" spans="1:50">
      <c r="A191" s="29"/>
      <c r="B191" s="30" t="s">
        <v>196</v>
      </c>
      <c r="C191" s="31">
        <v>186</v>
      </c>
      <c r="D191" s="32" t="s">
        <v>272</v>
      </c>
      <c r="E191" s="32" t="s">
        <v>273</v>
      </c>
      <c r="F191" s="32" t="s">
        <v>88</v>
      </c>
      <c r="G191" s="33">
        <v>373.58</v>
      </c>
      <c r="H191" s="39">
        <f t="shared" si="170"/>
        <v>6.29327051769367</v>
      </c>
      <c r="I191" s="34">
        <f t="shared" si="129"/>
        <v>2351.04</v>
      </c>
      <c r="J191" s="34">
        <f t="shared" si="130"/>
        <v>2241.48</v>
      </c>
      <c r="K191" s="35">
        <f t="shared" si="131"/>
        <v>0</v>
      </c>
      <c r="L191" s="36">
        <f t="shared" si="159"/>
        <v>6</v>
      </c>
      <c r="M191" s="36">
        <f t="shared" si="160"/>
        <v>747.16</v>
      </c>
      <c r="N191" s="36">
        <f t="shared" si="171"/>
        <v>6.29327051769367</v>
      </c>
      <c r="O191" s="33">
        <v>2351.04</v>
      </c>
      <c r="P191" s="36">
        <f t="shared" si="161"/>
        <v>2241.48</v>
      </c>
      <c r="Q191" s="37" t="s">
        <v>62</v>
      </c>
      <c r="R191" s="38">
        <f t="shared" si="133"/>
        <v>0</v>
      </c>
      <c r="S191" s="31">
        <f t="shared" si="179"/>
        <v>0</v>
      </c>
      <c r="T191" s="33">
        <v>0</v>
      </c>
      <c r="U191" s="40">
        <f t="shared" si="172"/>
        <v>0</v>
      </c>
      <c r="V191" s="33">
        <v>0</v>
      </c>
      <c r="W191" s="33">
        <v>0</v>
      </c>
      <c r="X191" s="45">
        <v>0</v>
      </c>
      <c r="Y191" s="33">
        <f t="shared" si="135"/>
        <v>0</v>
      </c>
      <c r="Z191" s="39">
        <v>0</v>
      </c>
      <c r="AA191" s="33">
        <v>0</v>
      </c>
      <c r="AB191" s="45">
        <v>0</v>
      </c>
      <c r="AC191" s="39">
        <f t="shared" si="181"/>
        <v>0.74716</v>
      </c>
      <c r="AD191" s="41">
        <f t="shared" si="182"/>
        <v>0.74716</v>
      </c>
      <c r="AE191" s="34">
        <f t="shared" ref="AE191:AE198" si="185">G191*1/1000*1</f>
        <v>0.37358</v>
      </c>
      <c r="AF191" s="31">
        <v>0</v>
      </c>
      <c r="AG191" s="57">
        <v>0</v>
      </c>
      <c r="AH191" s="42" t="s">
        <v>82</v>
      </c>
      <c r="AI191" s="41"/>
      <c r="AJ191" s="39">
        <f t="shared" si="138"/>
        <v>0.985560077</v>
      </c>
      <c r="AK191" s="33">
        <v>2</v>
      </c>
      <c r="AL191" s="39">
        <f t="shared" si="173"/>
        <v>0.74716</v>
      </c>
      <c r="AM191" s="41">
        <f t="shared" si="184"/>
        <v>0</v>
      </c>
      <c r="AN191" s="41">
        <v>0</v>
      </c>
      <c r="AO191" s="41">
        <f t="shared" si="141"/>
        <v>0.3267106532</v>
      </c>
      <c r="AP191" s="41">
        <f t="shared" si="142"/>
        <v>0.5080650642</v>
      </c>
      <c r="AQ191" s="41">
        <f t="shared" si="143"/>
        <v>0.1507843596</v>
      </c>
      <c r="AR191" s="41">
        <f t="shared" si="180"/>
        <v>0</v>
      </c>
      <c r="AS191" s="41">
        <f t="shared" si="144"/>
        <v>0</v>
      </c>
      <c r="AT191" s="41">
        <f t="shared" si="145"/>
        <v>0</v>
      </c>
      <c r="AU191" s="44">
        <f t="shared" si="146"/>
        <v>0</v>
      </c>
      <c r="AV191" s="34">
        <f t="shared" si="147"/>
        <v>0</v>
      </c>
      <c r="AW191" s="41">
        <f t="shared" si="148"/>
        <v>0</v>
      </c>
      <c r="AX191" s="41">
        <f t="shared" si="149"/>
        <v>0</v>
      </c>
    </row>
    <row r="192" s="2" customFormat="1" customHeight="1" spans="1:50">
      <c r="A192" s="29"/>
      <c r="B192" s="30" t="s">
        <v>196</v>
      </c>
      <c r="C192" s="31">
        <v>187</v>
      </c>
      <c r="D192" s="32" t="s">
        <v>274</v>
      </c>
      <c r="E192" s="32" t="s">
        <v>233</v>
      </c>
      <c r="F192" s="32" t="s">
        <v>88</v>
      </c>
      <c r="G192" s="33">
        <v>377.53</v>
      </c>
      <c r="H192" s="39">
        <f t="shared" si="170"/>
        <v>27.6566630466453</v>
      </c>
      <c r="I192" s="34">
        <f t="shared" si="129"/>
        <v>10441.22</v>
      </c>
      <c r="J192" s="34">
        <f t="shared" si="130"/>
        <v>3821.78</v>
      </c>
      <c r="K192" s="35">
        <f t="shared" si="131"/>
        <v>1556.6</v>
      </c>
      <c r="L192" s="36">
        <f t="shared" si="159"/>
        <v>6</v>
      </c>
      <c r="M192" s="36">
        <f t="shared" si="160"/>
        <v>755.06</v>
      </c>
      <c r="N192" s="36">
        <f t="shared" si="171"/>
        <v>19.3567398617328</v>
      </c>
      <c r="O192" s="33">
        <v>7307.75</v>
      </c>
      <c r="P192" s="36">
        <f t="shared" si="161"/>
        <v>2265.18</v>
      </c>
      <c r="Q192" s="37" t="s">
        <v>62</v>
      </c>
      <c r="R192" s="38">
        <f t="shared" si="133"/>
        <v>1556.6</v>
      </c>
      <c r="S192" s="31">
        <f t="shared" si="179"/>
        <v>0</v>
      </c>
      <c r="T192" s="33">
        <v>0</v>
      </c>
      <c r="U192" s="40">
        <f t="shared" si="172"/>
        <v>4.12311604375811</v>
      </c>
      <c r="V192" s="33">
        <v>1556.6</v>
      </c>
      <c r="W192" s="33">
        <v>0</v>
      </c>
      <c r="X192" s="45">
        <v>0</v>
      </c>
      <c r="Y192" s="33">
        <f t="shared" si="135"/>
        <v>0</v>
      </c>
      <c r="Z192" s="39">
        <v>0</v>
      </c>
      <c r="AA192" s="33">
        <v>0</v>
      </c>
      <c r="AB192" s="45">
        <v>1576.87</v>
      </c>
      <c r="AC192" s="39">
        <f t="shared" si="181"/>
        <v>0.75506</v>
      </c>
      <c r="AD192" s="41">
        <f t="shared" si="182"/>
        <v>0.75506</v>
      </c>
      <c r="AE192" s="34">
        <f t="shared" si="185"/>
        <v>0.37753</v>
      </c>
      <c r="AF192" s="31">
        <v>0</v>
      </c>
      <c r="AG192" s="57">
        <v>0</v>
      </c>
      <c r="AH192" s="42" t="s">
        <v>82</v>
      </c>
      <c r="AI192" s="41"/>
      <c r="AJ192" s="39">
        <f t="shared" si="138"/>
        <v>4.0899335639</v>
      </c>
      <c r="AK192" s="33">
        <v>2</v>
      </c>
      <c r="AL192" s="39">
        <f t="shared" si="173"/>
        <v>0.75506</v>
      </c>
      <c r="AM192" s="41">
        <f t="shared" si="184"/>
        <v>2.9388608</v>
      </c>
      <c r="AN192" s="41">
        <v>0</v>
      </c>
      <c r="AO192" s="41">
        <f t="shared" si="141"/>
        <v>0.3301650862</v>
      </c>
      <c r="AP192" s="41">
        <f t="shared" si="142"/>
        <v>0.5134370247</v>
      </c>
      <c r="AQ192" s="41">
        <f t="shared" si="143"/>
        <v>0.1523786586</v>
      </c>
      <c r="AR192" s="41">
        <f t="shared" si="180"/>
        <v>0</v>
      </c>
      <c r="AS192" s="41">
        <f t="shared" si="144"/>
        <v>0</v>
      </c>
      <c r="AT192" s="41">
        <f t="shared" si="145"/>
        <v>0</v>
      </c>
      <c r="AU192" s="44">
        <f t="shared" si="146"/>
        <v>0</v>
      </c>
      <c r="AV192" s="34">
        <f t="shared" si="147"/>
        <v>0</v>
      </c>
      <c r="AW192" s="41">
        <f t="shared" si="148"/>
        <v>0.0788435</v>
      </c>
      <c r="AX192" s="41">
        <f t="shared" si="149"/>
        <v>0.0762484944</v>
      </c>
    </row>
    <row r="193" customHeight="1" spans="1:50">
      <c r="A193" s="29"/>
      <c r="B193" s="30" t="s">
        <v>196</v>
      </c>
      <c r="C193" s="31">
        <v>188</v>
      </c>
      <c r="D193" s="32" t="s">
        <v>274</v>
      </c>
      <c r="E193" s="32" t="s">
        <v>207</v>
      </c>
      <c r="F193" s="32" t="s">
        <v>88</v>
      </c>
      <c r="G193" s="33">
        <v>304.21</v>
      </c>
      <c r="H193" s="39">
        <f t="shared" si="170"/>
        <v>18.3006804510042</v>
      </c>
      <c r="I193" s="34">
        <f t="shared" si="129"/>
        <v>5567.25</v>
      </c>
      <c r="J193" s="34">
        <f t="shared" si="130"/>
        <v>1917.36</v>
      </c>
      <c r="K193" s="34">
        <f t="shared" si="131"/>
        <v>92.1</v>
      </c>
      <c r="L193" s="36">
        <f t="shared" si="159"/>
        <v>6</v>
      </c>
      <c r="M193" s="36">
        <f t="shared" si="160"/>
        <v>608.42</v>
      </c>
      <c r="N193" s="36">
        <f t="shared" si="171"/>
        <v>7.31737944183295</v>
      </c>
      <c r="O193" s="33">
        <v>2226.02</v>
      </c>
      <c r="P193" s="36">
        <f t="shared" si="161"/>
        <v>1825.26</v>
      </c>
      <c r="Q193" s="37" t="s">
        <v>62</v>
      </c>
      <c r="R193" s="38">
        <f t="shared" si="133"/>
        <v>92.1</v>
      </c>
      <c r="S193" s="31">
        <f t="shared" si="179"/>
        <v>0</v>
      </c>
      <c r="T193" s="33">
        <v>0</v>
      </c>
      <c r="U193" s="39">
        <f t="shared" si="172"/>
        <v>0.302751388843233</v>
      </c>
      <c r="V193" s="33">
        <v>92.1</v>
      </c>
      <c r="W193" s="33">
        <v>0</v>
      </c>
      <c r="X193" s="45">
        <v>0</v>
      </c>
      <c r="Y193" s="33">
        <f t="shared" si="135"/>
        <v>0</v>
      </c>
      <c r="Z193" s="39">
        <v>0</v>
      </c>
      <c r="AA193" s="33">
        <v>0</v>
      </c>
      <c r="AB193" s="45">
        <v>3249.13</v>
      </c>
      <c r="AC193" s="39">
        <f t="shared" si="181"/>
        <v>0.60842</v>
      </c>
      <c r="AD193" s="41">
        <f t="shared" si="182"/>
        <v>0.60842</v>
      </c>
      <c r="AE193" s="34">
        <f t="shared" si="185"/>
        <v>0.30421</v>
      </c>
      <c r="AF193" s="31">
        <v>0</v>
      </c>
      <c r="AG193" s="57">
        <v>0</v>
      </c>
      <c r="AH193" s="42" t="s">
        <v>82</v>
      </c>
      <c r="AI193" s="41"/>
      <c r="AJ193" s="39">
        <f t="shared" si="138"/>
        <v>1.1434043379</v>
      </c>
      <c r="AK193" s="33">
        <v>2</v>
      </c>
      <c r="AL193" s="39">
        <f t="shared" si="173"/>
        <v>0.60842</v>
      </c>
      <c r="AM193" s="41">
        <f t="shared" si="184"/>
        <v>0.1738848</v>
      </c>
      <c r="AN193" s="41">
        <v>0</v>
      </c>
      <c r="AO193" s="41">
        <f t="shared" si="141"/>
        <v>0.2660438134</v>
      </c>
      <c r="AP193" s="41">
        <f t="shared" si="142"/>
        <v>0.4137225579</v>
      </c>
      <c r="AQ193" s="41">
        <f t="shared" si="143"/>
        <v>0.1227852402</v>
      </c>
      <c r="AR193" s="41">
        <f t="shared" si="180"/>
        <v>0</v>
      </c>
      <c r="AS193" s="41">
        <f t="shared" si="144"/>
        <v>0</v>
      </c>
      <c r="AT193" s="41">
        <f t="shared" si="145"/>
        <v>0</v>
      </c>
      <c r="AU193" s="44">
        <f t="shared" si="146"/>
        <v>0</v>
      </c>
      <c r="AV193" s="34">
        <f t="shared" si="147"/>
        <v>0</v>
      </c>
      <c r="AW193" s="41">
        <f t="shared" si="148"/>
        <v>0.1624565</v>
      </c>
      <c r="AX193" s="41">
        <f t="shared" si="149"/>
        <v>0.0045114264</v>
      </c>
    </row>
    <row r="194" customHeight="1" spans="1:50">
      <c r="A194" s="29"/>
      <c r="B194" s="30" t="s">
        <v>196</v>
      </c>
      <c r="C194" s="31">
        <v>189</v>
      </c>
      <c r="D194" s="32" t="s">
        <v>274</v>
      </c>
      <c r="E194" s="32" t="s">
        <v>206</v>
      </c>
      <c r="F194" s="32" t="s">
        <v>88</v>
      </c>
      <c r="G194" s="33">
        <v>359.8</v>
      </c>
      <c r="H194" s="39">
        <f t="shared" si="170"/>
        <v>25.8407170650361</v>
      </c>
      <c r="I194" s="34">
        <f t="shared" si="129"/>
        <v>9297.49</v>
      </c>
      <c r="J194" s="34">
        <f t="shared" si="130"/>
        <v>2158.8</v>
      </c>
      <c r="K194" s="34">
        <f t="shared" si="131"/>
        <v>710.2</v>
      </c>
      <c r="L194" s="36">
        <f t="shared" si="159"/>
        <v>6</v>
      </c>
      <c r="M194" s="36">
        <f t="shared" si="160"/>
        <v>719.6</v>
      </c>
      <c r="N194" s="36">
        <f t="shared" si="171"/>
        <v>13.9258476931629</v>
      </c>
      <c r="O194" s="33">
        <v>5010.52</v>
      </c>
      <c r="P194" s="36">
        <f t="shared" si="161"/>
        <v>2158.8</v>
      </c>
      <c r="Q194" s="37" t="s">
        <v>62</v>
      </c>
      <c r="R194" s="38">
        <f t="shared" si="133"/>
        <v>710.2</v>
      </c>
      <c r="S194" s="31">
        <f t="shared" si="179"/>
        <v>0</v>
      </c>
      <c r="T194" s="33">
        <v>0</v>
      </c>
      <c r="U194" s="40">
        <f t="shared" si="172"/>
        <v>0</v>
      </c>
      <c r="V194" s="33">
        <v>0</v>
      </c>
      <c r="W194" s="33">
        <v>0</v>
      </c>
      <c r="X194" s="45">
        <v>355.1</v>
      </c>
      <c r="Y194" s="44">
        <f t="shared" si="135"/>
        <v>710.2</v>
      </c>
      <c r="Z194" s="39">
        <v>0</v>
      </c>
      <c r="AA194" s="33">
        <v>234</v>
      </c>
      <c r="AB194" s="45">
        <v>4052.97</v>
      </c>
      <c r="AC194" s="39">
        <f t="shared" si="181"/>
        <v>0.7196</v>
      </c>
      <c r="AD194" s="41">
        <f t="shared" si="182"/>
        <v>0.7196</v>
      </c>
      <c r="AE194" s="34">
        <f t="shared" si="185"/>
        <v>0.3598</v>
      </c>
      <c r="AF194" s="31">
        <v>0</v>
      </c>
      <c r="AG194" s="57">
        <v>0</v>
      </c>
      <c r="AH194" s="42" t="s">
        <v>82</v>
      </c>
      <c r="AI194" s="41"/>
      <c r="AJ194" s="39">
        <f t="shared" si="138"/>
        <v>3.839662126</v>
      </c>
      <c r="AK194" s="33">
        <v>2</v>
      </c>
      <c r="AL194" s="39">
        <f t="shared" si="173"/>
        <v>0.7196</v>
      </c>
      <c r="AM194" s="41">
        <f t="shared" si="184"/>
        <v>1.3408576</v>
      </c>
      <c r="AN194" s="41">
        <v>0</v>
      </c>
      <c r="AO194" s="41">
        <f t="shared" si="141"/>
        <v>0.314659492</v>
      </c>
      <c r="AP194" s="41">
        <f t="shared" si="142"/>
        <v>0.489324402</v>
      </c>
      <c r="AQ194" s="41">
        <f t="shared" si="143"/>
        <v>0.145222476</v>
      </c>
      <c r="AR194" s="41">
        <f t="shared" si="180"/>
        <v>0</v>
      </c>
      <c r="AS194" s="41">
        <f t="shared" si="144"/>
        <v>0</v>
      </c>
      <c r="AT194" s="41">
        <f t="shared" si="145"/>
        <v>1.0986794</v>
      </c>
      <c r="AU194" s="44">
        <f t="shared" si="146"/>
        <v>0</v>
      </c>
      <c r="AV194" s="34">
        <f t="shared" si="147"/>
        <v>0.248270256</v>
      </c>
      <c r="AW194" s="41">
        <f t="shared" si="148"/>
        <v>0.2026485</v>
      </c>
      <c r="AX194" s="41">
        <f t="shared" si="149"/>
        <v>0</v>
      </c>
    </row>
    <row r="195" customHeight="1" spans="1:50">
      <c r="A195" s="29"/>
      <c r="B195" s="30" t="s">
        <v>196</v>
      </c>
      <c r="C195" s="31">
        <v>190</v>
      </c>
      <c r="D195" s="32" t="s">
        <v>274</v>
      </c>
      <c r="E195" s="32" t="s">
        <v>205</v>
      </c>
      <c r="F195" s="32" t="s">
        <v>88</v>
      </c>
      <c r="G195" s="33">
        <v>288.21</v>
      </c>
      <c r="H195" s="39">
        <f t="shared" si="170"/>
        <v>25.3071024600118</v>
      </c>
      <c r="I195" s="34">
        <f t="shared" ref="I195:I216" si="186">O195+T195+V195+W195+Z195+AB195+AA195</f>
        <v>7293.76</v>
      </c>
      <c r="J195" s="34">
        <f t="shared" ref="J195:J216" si="187">P195+T195+V195+W195</f>
        <v>3473.37</v>
      </c>
      <c r="K195" s="34">
        <f t="shared" ref="K195:K216" si="188">Q195+T195+V195+Y195</f>
        <v>1557.52</v>
      </c>
      <c r="L195" s="36">
        <f t="shared" si="159"/>
        <v>6</v>
      </c>
      <c r="M195" s="36">
        <f t="shared" si="160"/>
        <v>576.42</v>
      </c>
      <c r="N195" s="36">
        <f t="shared" si="171"/>
        <v>7.58648207903959</v>
      </c>
      <c r="O195" s="33">
        <v>2186.5</v>
      </c>
      <c r="P195" s="36">
        <f t="shared" si="161"/>
        <v>1729.26</v>
      </c>
      <c r="Q195" s="37" t="s">
        <v>62</v>
      </c>
      <c r="R195" s="38">
        <f t="shared" ref="R195:R216" si="189">T195+V195+Y195+Z195</f>
        <v>2428.47</v>
      </c>
      <c r="S195" s="31">
        <f t="shared" si="179"/>
        <v>0</v>
      </c>
      <c r="T195" s="33">
        <v>0</v>
      </c>
      <c r="U195" s="39">
        <f t="shared" si="172"/>
        <v>5.40411505499462</v>
      </c>
      <c r="V195" s="33">
        <v>1557.52</v>
      </c>
      <c r="W195" s="33">
        <v>186.59</v>
      </c>
      <c r="X195" s="45">
        <v>0</v>
      </c>
      <c r="Y195" s="33">
        <f t="shared" ref="Y195:Y216" si="190">X195*2</f>
        <v>0</v>
      </c>
      <c r="Z195" s="39">
        <v>870.95</v>
      </c>
      <c r="AA195" s="33">
        <v>481.53</v>
      </c>
      <c r="AB195" s="45">
        <v>2010.67</v>
      </c>
      <c r="AC195" s="39">
        <f t="shared" si="181"/>
        <v>0.57642</v>
      </c>
      <c r="AD195" s="41">
        <f t="shared" si="182"/>
        <v>0.57642</v>
      </c>
      <c r="AE195" s="34">
        <f t="shared" si="185"/>
        <v>0.28821</v>
      </c>
      <c r="AF195" s="31">
        <v>0</v>
      </c>
      <c r="AG195" s="57">
        <v>0</v>
      </c>
      <c r="AH195" s="42" t="s">
        <v>82</v>
      </c>
      <c r="AI195" s="41"/>
      <c r="AJ195" s="39">
        <f t="shared" ref="AJ195:AJ216" si="191">SUM(AM195:AX195)</f>
        <v>6.04331950286</v>
      </c>
      <c r="AK195" s="33">
        <v>2</v>
      </c>
      <c r="AL195" s="39">
        <f t="shared" si="173"/>
        <v>0.57642</v>
      </c>
      <c r="AM195" s="41">
        <f t="shared" si="184"/>
        <v>4.58495136</v>
      </c>
      <c r="AN195" s="41">
        <v>0</v>
      </c>
      <c r="AO195" s="41">
        <f t="shared" ref="AO195:AO216" si="192">AC195*365*11.98/10000</f>
        <v>0.2520511734</v>
      </c>
      <c r="AP195" s="41">
        <f t="shared" ref="AP195:AP216" si="193">AD195*365*18.63/10000</f>
        <v>0.3919627179</v>
      </c>
      <c r="AQ195" s="41">
        <f t="shared" ref="AQ195:AQ216" si="194">AE195*310*13.02/10000</f>
        <v>0.1163273202</v>
      </c>
      <c r="AR195" s="41">
        <f t="shared" si="180"/>
        <v>0</v>
      </c>
      <c r="AS195" s="41">
        <f t="shared" ref="AS195:AS216" si="195">W195/1000*15.34*36/10000</f>
        <v>0.01030424616</v>
      </c>
      <c r="AT195" s="41">
        <f t="shared" ref="AT195:AT216" si="196">X195*30.94/10000</f>
        <v>0</v>
      </c>
      <c r="AU195" s="44">
        <f t="shared" ref="AU195:AU216" si="197">AG195*1306.97/10000</f>
        <v>0</v>
      </c>
      <c r="AV195" s="34">
        <f t="shared" ref="AV195:AV216" si="198">(AA195*10.12+9.42*52/1000*AA195)/10000</f>
        <v>0.51089562552</v>
      </c>
      <c r="AW195" s="41">
        <f t="shared" ref="AW195:AW227" si="199">AB195*0.5/10000</f>
        <v>0.1005335</v>
      </c>
      <c r="AX195" s="41">
        <f t="shared" ref="AX195:AX216" si="200">(9.42*52/1000*V195)/10000</f>
        <v>0.07629355968</v>
      </c>
    </row>
    <row r="196" customHeight="1" spans="1:50">
      <c r="A196" s="29"/>
      <c r="B196" s="30" t="s">
        <v>196</v>
      </c>
      <c r="C196" s="31">
        <v>191</v>
      </c>
      <c r="D196" s="32" t="s">
        <v>253</v>
      </c>
      <c r="E196" s="32" t="s">
        <v>204</v>
      </c>
      <c r="F196" s="32" t="s">
        <v>88</v>
      </c>
      <c r="G196" s="33">
        <v>156.31</v>
      </c>
      <c r="H196" s="39">
        <f t="shared" si="170"/>
        <v>11.7748064743139</v>
      </c>
      <c r="I196" s="34">
        <f t="shared" si="186"/>
        <v>1840.52</v>
      </c>
      <c r="J196" s="34">
        <f t="shared" si="187"/>
        <v>1347.04</v>
      </c>
      <c r="K196" s="34">
        <f t="shared" si="188"/>
        <v>409.18</v>
      </c>
      <c r="L196" s="36">
        <f t="shared" si="159"/>
        <v>6</v>
      </c>
      <c r="M196" s="36">
        <f t="shared" si="160"/>
        <v>312.62</v>
      </c>
      <c r="N196" s="36">
        <f t="shared" si="171"/>
        <v>9.15705968907939</v>
      </c>
      <c r="O196" s="33">
        <v>1431.34</v>
      </c>
      <c r="P196" s="36">
        <f t="shared" si="161"/>
        <v>937.86</v>
      </c>
      <c r="Q196" s="37" t="s">
        <v>62</v>
      </c>
      <c r="R196" s="38">
        <f t="shared" si="189"/>
        <v>409.18</v>
      </c>
      <c r="S196" s="31">
        <f t="shared" si="179"/>
        <v>0</v>
      </c>
      <c r="T196" s="33">
        <v>0</v>
      </c>
      <c r="U196" s="39">
        <f t="shared" si="172"/>
        <v>2.61774678523447</v>
      </c>
      <c r="V196" s="33">
        <v>409.18</v>
      </c>
      <c r="W196" s="33">
        <v>0</v>
      </c>
      <c r="X196" s="45">
        <v>0</v>
      </c>
      <c r="Y196" s="33">
        <f t="shared" si="190"/>
        <v>0</v>
      </c>
      <c r="Z196" s="39">
        <v>0</v>
      </c>
      <c r="AA196" s="33">
        <v>0</v>
      </c>
      <c r="AB196" s="45">
        <v>0</v>
      </c>
      <c r="AC196" s="39">
        <f t="shared" si="181"/>
        <v>0.31262</v>
      </c>
      <c r="AD196" s="41">
        <f t="shared" si="182"/>
        <v>0.31262</v>
      </c>
      <c r="AE196" s="34">
        <f t="shared" si="185"/>
        <v>0.15631</v>
      </c>
      <c r="AF196" s="31">
        <v>0</v>
      </c>
      <c r="AG196" s="57">
        <v>0</v>
      </c>
      <c r="AH196" s="42" t="s">
        <v>82</v>
      </c>
      <c r="AI196" s="41"/>
      <c r="AJ196" s="39">
        <f t="shared" si="191"/>
        <v>1.20494433962</v>
      </c>
      <c r="AK196" s="33">
        <v>2</v>
      </c>
      <c r="AL196" s="39">
        <f t="shared" si="173"/>
        <v>0.31262</v>
      </c>
      <c r="AM196" s="41">
        <f t="shared" si="184"/>
        <v>0.77253184</v>
      </c>
      <c r="AN196" s="41">
        <v>0</v>
      </c>
      <c r="AO196" s="41">
        <f t="shared" si="192"/>
        <v>0.1366993474</v>
      </c>
      <c r="AP196" s="41">
        <f t="shared" si="193"/>
        <v>0.2125800369</v>
      </c>
      <c r="AQ196" s="41">
        <f t="shared" si="194"/>
        <v>0.0630898422</v>
      </c>
      <c r="AR196" s="41">
        <f t="shared" si="180"/>
        <v>0</v>
      </c>
      <c r="AS196" s="41">
        <f t="shared" si="195"/>
        <v>0</v>
      </c>
      <c r="AT196" s="41">
        <f t="shared" si="196"/>
        <v>0</v>
      </c>
      <c r="AU196" s="44">
        <f t="shared" si="197"/>
        <v>0</v>
      </c>
      <c r="AV196" s="34">
        <f t="shared" si="198"/>
        <v>0</v>
      </c>
      <c r="AW196" s="41">
        <f t="shared" si="199"/>
        <v>0</v>
      </c>
      <c r="AX196" s="41">
        <f t="shared" si="200"/>
        <v>0.02004327312</v>
      </c>
    </row>
    <row r="197" customHeight="1" spans="1:50">
      <c r="A197" s="29"/>
      <c r="B197" s="30" t="s">
        <v>196</v>
      </c>
      <c r="C197" s="31">
        <v>192</v>
      </c>
      <c r="D197" s="32" t="s">
        <v>253</v>
      </c>
      <c r="E197" s="32" t="s">
        <v>205</v>
      </c>
      <c r="F197" s="32" t="s">
        <v>88</v>
      </c>
      <c r="G197" s="33">
        <v>294.12</v>
      </c>
      <c r="H197" s="39">
        <f t="shared" si="170"/>
        <v>16.6367129062967</v>
      </c>
      <c r="I197" s="34">
        <f t="shared" si="186"/>
        <v>4893.19</v>
      </c>
      <c r="J197" s="34">
        <f t="shared" si="187"/>
        <v>2730.33</v>
      </c>
      <c r="K197" s="34">
        <f t="shared" si="188"/>
        <v>949.71</v>
      </c>
      <c r="L197" s="36">
        <f t="shared" si="159"/>
        <v>6</v>
      </c>
      <c r="M197" s="36">
        <f t="shared" si="160"/>
        <v>588.24</v>
      </c>
      <c r="N197" s="36">
        <f t="shared" si="171"/>
        <v>8.10828913368693</v>
      </c>
      <c r="O197" s="33">
        <v>2384.81</v>
      </c>
      <c r="P197" s="36">
        <f t="shared" si="161"/>
        <v>1764.72</v>
      </c>
      <c r="Q197" s="37" t="s">
        <v>62</v>
      </c>
      <c r="R197" s="38">
        <f t="shared" si="189"/>
        <v>949.71</v>
      </c>
      <c r="S197" s="31">
        <f t="shared" si="179"/>
        <v>0</v>
      </c>
      <c r="T197" s="33">
        <v>0</v>
      </c>
      <c r="U197" s="39">
        <f t="shared" si="172"/>
        <v>3.08707330341357</v>
      </c>
      <c r="V197" s="33">
        <v>907.97</v>
      </c>
      <c r="W197" s="33">
        <v>57.64</v>
      </c>
      <c r="X197" s="45">
        <v>20.87</v>
      </c>
      <c r="Y197" s="44">
        <f t="shared" si="190"/>
        <v>41.74</v>
      </c>
      <c r="Z197" s="39">
        <v>0</v>
      </c>
      <c r="AA197" s="33">
        <v>0</v>
      </c>
      <c r="AB197" s="45">
        <v>1542.77</v>
      </c>
      <c r="AC197" s="39">
        <f t="shared" si="181"/>
        <v>0.58824</v>
      </c>
      <c r="AD197" s="41">
        <f t="shared" si="182"/>
        <v>0.58824</v>
      </c>
      <c r="AE197" s="34">
        <f t="shared" si="185"/>
        <v>0.29412</v>
      </c>
      <c r="AF197" s="31">
        <v>0</v>
      </c>
      <c r="AG197" s="57">
        <v>0</v>
      </c>
      <c r="AH197" s="42" t="s">
        <v>82</v>
      </c>
      <c r="AI197" s="41"/>
      <c r="AJ197" s="39">
        <f t="shared" si="191"/>
        <v>2.75835455184</v>
      </c>
      <c r="AK197" s="33">
        <v>2</v>
      </c>
      <c r="AL197" s="39">
        <f t="shared" si="173"/>
        <v>0.58824</v>
      </c>
      <c r="AM197" s="41">
        <f t="shared" si="184"/>
        <v>1.79305248</v>
      </c>
      <c r="AN197" s="41">
        <v>0</v>
      </c>
      <c r="AO197" s="41">
        <f t="shared" si="192"/>
        <v>0.2572197048</v>
      </c>
      <c r="AP197" s="41">
        <f t="shared" si="193"/>
        <v>0.4000002588</v>
      </c>
      <c r="AQ197" s="41">
        <f t="shared" si="194"/>
        <v>0.1187127144</v>
      </c>
      <c r="AR197" s="41">
        <f t="shared" si="180"/>
        <v>0</v>
      </c>
      <c r="AS197" s="41">
        <f t="shared" si="195"/>
        <v>0.00318311136</v>
      </c>
      <c r="AT197" s="41">
        <f t="shared" si="196"/>
        <v>0.06457178</v>
      </c>
      <c r="AU197" s="44">
        <f t="shared" si="197"/>
        <v>0</v>
      </c>
      <c r="AV197" s="34">
        <f t="shared" si="198"/>
        <v>0</v>
      </c>
      <c r="AW197" s="41">
        <f t="shared" si="199"/>
        <v>0.0771385</v>
      </c>
      <c r="AX197" s="41">
        <f t="shared" si="200"/>
        <v>0.04447600248</v>
      </c>
    </row>
    <row r="198" customHeight="1" spans="1:50">
      <c r="A198" s="29"/>
      <c r="B198" s="30" t="s">
        <v>196</v>
      </c>
      <c r="C198" s="31">
        <v>193</v>
      </c>
      <c r="D198" s="32" t="s">
        <v>253</v>
      </c>
      <c r="E198" s="32" t="s">
        <v>207</v>
      </c>
      <c r="F198" s="32" t="s">
        <v>88</v>
      </c>
      <c r="G198" s="33">
        <v>299.98</v>
      </c>
      <c r="H198" s="39">
        <f t="shared" si="170"/>
        <v>18.5200013334222</v>
      </c>
      <c r="I198" s="34">
        <f t="shared" si="186"/>
        <v>5555.63</v>
      </c>
      <c r="J198" s="34">
        <f t="shared" si="187"/>
        <v>3000</v>
      </c>
      <c r="K198" s="34">
        <f t="shared" si="188"/>
        <v>1200.12</v>
      </c>
      <c r="L198" s="36">
        <f t="shared" si="159"/>
        <v>6</v>
      </c>
      <c r="M198" s="36">
        <f t="shared" si="160"/>
        <v>599.96</v>
      </c>
      <c r="N198" s="36">
        <f t="shared" si="171"/>
        <v>10.1298086539103</v>
      </c>
      <c r="O198" s="33">
        <v>3038.74</v>
      </c>
      <c r="P198" s="36">
        <f t="shared" si="161"/>
        <v>1799.88</v>
      </c>
      <c r="Q198" s="37" t="s">
        <v>62</v>
      </c>
      <c r="R198" s="38">
        <f t="shared" si="189"/>
        <v>1200.12</v>
      </c>
      <c r="S198" s="31">
        <f t="shared" si="179"/>
        <v>0</v>
      </c>
      <c r="T198" s="33">
        <v>0</v>
      </c>
      <c r="U198" s="39">
        <f t="shared" si="172"/>
        <v>4.00066671111407</v>
      </c>
      <c r="V198" s="33">
        <v>1200.12</v>
      </c>
      <c r="W198" s="33">
        <v>0</v>
      </c>
      <c r="X198" s="45">
        <v>0</v>
      </c>
      <c r="Y198" s="33">
        <f t="shared" si="190"/>
        <v>0</v>
      </c>
      <c r="Z198" s="39">
        <v>0</v>
      </c>
      <c r="AA198" s="33">
        <v>0</v>
      </c>
      <c r="AB198" s="45">
        <v>1316.77</v>
      </c>
      <c r="AC198" s="39">
        <f t="shared" si="181"/>
        <v>0.59996</v>
      </c>
      <c r="AD198" s="41">
        <f t="shared" si="182"/>
        <v>0.59996</v>
      </c>
      <c r="AE198" s="34">
        <f t="shared" si="185"/>
        <v>0.29998</v>
      </c>
      <c r="AF198" s="31">
        <v>0</v>
      </c>
      <c r="AG198" s="57">
        <v>0</v>
      </c>
      <c r="AH198" s="42" t="s">
        <v>82</v>
      </c>
      <c r="AI198" s="41"/>
      <c r="AJ198" s="39">
        <f t="shared" si="191"/>
        <v>3.18184397508</v>
      </c>
      <c r="AK198" s="33">
        <v>2</v>
      </c>
      <c r="AL198" s="39">
        <f t="shared" si="173"/>
        <v>0.59996</v>
      </c>
      <c r="AM198" s="41">
        <f t="shared" si="184"/>
        <v>2.26582656</v>
      </c>
      <c r="AN198" s="41">
        <v>0</v>
      </c>
      <c r="AO198" s="41">
        <f t="shared" si="192"/>
        <v>0.2623445092</v>
      </c>
      <c r="AP198" s="41">
        <f t="shared" si="193"/>
        <v>0.4079698002</v>
      </c>
      <c r="AQ198" s="41">
        <f t="shared" si="194"/>
        <v>0.1210779276</v>
      </c>
      <c r="AR198" s="41">
        <f t="shared" si="180"/>
        <v>0</v>
      </c>
      <c r="AS198" s="41">
        <f t="shared" si="195"/>
        <v>0</v>
      </c>
      <c r="AT198" s="41">
        <f t="shared" si="196"/>
        <v>0</v>
      </c>
      <c r="AU198" s="44">
        <f t="shared" si="197"/>
        <v>0</v>
      </c>
      <c r="AV198" s="34">
        <f t="shared" si="198"/>
        <v>0</v>
      </c>
      <c r="AW198" s="41">
        <f t="shared" si="199"/>
        <v>0.0658385</v>
      </c>
      <c r="AX198" s="41">
        <f t="shared" si="200"/>
        <v>0.05878667808</v>
      </c>
    </row>
    <row r="199" customHeight="1" spans="1:50">
      <c r="A199" s="29"/>
      <c r="B199" s="30" t="s">
        <v>196</v>
      </c>
      <c r="C199" s="31">
        <v>194</v>
      </c>
      <c r="D199" s="58" t="s">
        <v>275</v>
      </c>
      <c r="E199" s="59"/>
      <c r="F199" s="32" t="s">
        <v>88</v>
      </c>
      <c r="G199" s="59">
        <v>35.61</v>
      </c>
      <c r="H199" s="41">
        <f t="shared" si="170"/>
        <v>85.3338949733221</v>
      </c>
      <c r="I199" s="34">
        <f t="shared" si="186"/>
        <v>3038.74</v>
      </c>
      <c r="J199" s="34">
        <f t="shared" si="187"/>
        <v>213.66</v>
      </c>
      <c r="K199" s="35">
        <f t="shared" si="188"/>
        <v>0</v>
      </c>
      <c r="L199" s="34">
        <f t="shared" si="159"/>
        <v>6</v>
      </c>
      <c r="M199" s="34">
        <f t="shared" si="160"/>
        <v>71.22</v>
      </c>
      <c r="N199" s="36">
        <f t="shared" si="171"/>
        <v>85.3338949733221</v>
      </c>
      <c r="O199" s="59">
        <v>3038.74</v>
      </c>
      <c r="P199" s="34">
        <f t="shared" si="161"/>
        <v>213.66</v>
      </c>
      <c r="Q199" s="37" t="s">
        <v>62</v>
      </c>
      <c r="R199" s="38">
        <f t="shared" si="189"/>
        <v>0</v>
      </c>
      <c r="S199" s="31">
        <f t="shared" si="179"/>
        <v>0</v>
      </c>
      <c r="T199" s="33">
        <v>0</v>
      </c>
      <c r="U199" s="57">
        <f t="shared" si="172"/>
        <v>0</v>
      </c>
      <c r="V199" s="33">
        <v>0</v>
      </c>
      <c r="W199" s="33">
        <v>0</v>
      </c>
      <c r="X199" s="60">
        <v>0</v>
      </c>
      <c r="Y199" s="33">
        <f t="shared" si="190"/>
        <v>0</v>
      </c>
      <c r="Z199" s="39">
        <v>0</v>
      </c>
      <c r="AA199" s="59">
        <v>0</v>
      </c>
      <c r="AB199" s="59">
        <v>0</v>
      </c>
      <c r="AC199" s="41">
        <f t="shared" si="181"/>
        <v>0.07122</v>
      </c>
      <c r="AD199" s="41">
        <f t="shared" si="182"/>
        <v>0.07122</v>
      </c>
      <c r="AE199" s="34">
        <f t="shared" ref="AE199:AE205" si="201">G199*2/1000*1</f>
        <v>0.07122</v>
      </c>
      <c r="AF199" s="31">
        <v>0</v>
      </c>
      <c r="AG199" s="59">
        <v>0</v>
      </c>
      <c r="AH199" s="42" t="s">
        <v>82</v>
      </c>
      <c r="AI199" s="41"/>
      <c r="AJ199" s="39">
        <f t="shared" si="191"/>
        <v>0.1083174297</v>
      </c>
      <c r="AK199" s="59">
        <v>2</v>
      </c>
      <c r="AL199" s="41">
        <f t="shared" si="173"/>
        <v>0.07122</v>
      </c>
      <c r="AM199" s="41">
        <f t="shared" si="184"/>
        <v>0</v>
      </c>
      <c r="AN199" s="41">
        <v>0</v>
      </c>
      <c r="AO199" s="41">
        <f t="shared" si="192"/>
        <v>0.0311423694</v>
      </c>
      <c r="AP199" s="41">
        <f t="shared" si="193"/>
        <v>0.0484292439</v>
      </c>
      <c r="AQ199" s="41">
        <f t="shared" si="194"/>
        <v>0.0287458164</v>
      </c>
      <c r="AR199" s="41">
        <f t="shared" si="180"/>
        <v>0</v>
      </c>
      <c r="AS199" s="41">
        <f t="shared" si="195"/>
        <v>0</v>
      </c>
      <c r="AT199" s="41">
        <f t="shared" si="196"/>
        <v>0</v>
      </c>
      <c r="AU199" s="44">
        <f t="shared" si="197"/>
        <v>0</v>
      </c>
      <c r="AV199" s="34">
        <f t="shared" si="198"/>
        <v>0</v>
      </c>
      <c r="AW199" s="41">
        <f t="shared" si="199"/>
        <v>0</v>
      </c>
      <c r="AX199" s="41">
        <f t="shared" si="200"/>
        <v>0</v>
      </c>
    </row>
    <row r="200" customHeight="1" spans="1:50">
      <c r="A200" s="29"/>
      <c r="B200" s="30" t="s">
        <v>196</v>
      </c>
      <c r="C200" s="31">
        <v>195</v>
      </c>
      <c r="D200" s="32" t="s">
        <v>276</v>
      </c>
      <c r="E200" s="33"/>
      <c r="F200" s="32" t="s">
        <v>88</v>
      </c>
      <c r="G200" s="33">
        <v>24.84</v>
      </c>
      <c r="H200" s="39">
        <f t="shared" si="170"/>
        <v>122.332528180354</v>
      </c>
      <c r="I200" s="34">
        <f t="shared" si="186"/>
        <v>3038.74</v>
      </c>
      <c r="J200" s="34">
        <f t="shared" si="187"/>
        <v>149.04</v>
      </c>
      <c r="K200" s="35">
        <f t="shared" si="188"/>
        <v>0</v>
      </c>
      <c r="L200" s="36">
        <f t="shared" si="159"/>
        <v>6</v>
      </c>
      <c r="M200" s="36">
        <f t="shared" si="160"/>
        <v>49.68</v>
      </c>
      <c r="N200" s="36">
        <f t="shared" si="171"/>
        <v>122.332528180354</v>
      </c>
      <c r="O200" s="33">
        <v>3038.74</v>
      </c>
      <c r="P200" s="36">
        <f t="shared" si="161"/>
        <v>149.04</v>
      </c>
      <c r="Q200" s="37" t="s">
        <v>62</v>
      </c>
      <c r="R200" s="38">
        <f t="shared" si="189"/>
        <v>0</v>
      </c>
      <c r="S200" s="31">
        <f t="shared" si="179"/>
        <v>0</v>
      </c>
      <c r="T200" s="33">
        <v>0</v>
      </c>
      <c r="U200" s="40">
        <f t="shared" si="172"/>
        <v>0</v>
      </c>
      <c r="V200" s="33">
        <v>0</v>
      </c>
      <c r="W200" s="33">
        <v>0</v>
      </c>
      <c r="X200" s="45">
        <v>0</v>
      </c>
      <c r="Y200" s="33">
        <f t="shared" si="190"/>
        <v>0</v>
      </c>
      <c r="Z200" s="39">
        <v>0</v>
      </c>
      <c r="AA200" s="59">
        <v>0</v>
      </c>
      <c r="AB200" s="59">
        <v>0</v>
      </c>
      <c r="AC200" s="39">
        <f t="shared" si="181"/>
        <v>0.04968</v>
      </c>
      <c r="AD200" s="41">
        <f t="shared" si="182"/>
        <v>0.04968</v>
      </c>
      <c r="AE200" s="34">
        <f t="shared" si="201"/>
        <v>0.04968</v>
      </c>
      <c r="AF200" s="31">
        <v>0</v>
      </c>
      <c r="AG200" s="59">
        <v>0</v>
      </c>
      <c r="AH200" s="42" t="s">
        <v>82</v>
      </c>
      <c r="AI200" s="41"/>
      <c r="AJ200" s="39">
        <f t="shared" si="191"/>
        <v>0.0755575668</v>
      </c>
      <c r="AK200" s="33">
        <v>2</v>
      </c>
      <c r="AL200" s="39">
        <f t="shared" si="173"/>
        <v>0.04968</v>
      </c>
      <c r="AM200" s="41">
        <f t="shared" si="184"/>
        <v>0</v>
      </c>
      <c r="AN200" s="41">
        <v>0</v>
      </c>
      <c r="AO200" s="41">
        <f t="shared" si="192"/>
        <v>0.0217235736</v>
      </c>
      <c r="AP200" s="41">
        <f t="shared" si="193"/>
        <v>0.0337821516</v>
      </c>
      <c r="AQ200" s="41">
        <f t="shared" si="194"/>
        <v>0.0200518416</v>
      </c>
      <c r="AR200" s="41">
        <f t="shared" si="180"/>
        <v>0</v>
      </c>
      <c r="AS200" s="41">
        <f t="shared" si="195"/>
        <v>0</v>
      </c>
      <c r="AT200" s="41">
        <f t="shared" si="196"/>
        <v>0</v>
      </c>
      <c r="AU200" s="44">
        <f t="shared" si="197"/>
        <v>0</v>
      </c>
      <c r="AV200" s="34">
        <f t="shared" si="198"/>
        <v>0</v>
      </c>
      <c r="AW200" s="41">
        <f t="shared" si="199"/>
        <v>0</v>
      </c>
      <c r="AX200" s="41">
        <f t="shared" si="200"/>
        <v>0</v>
      </c>
    </row>
    <row r="201" customHeight="1" spans="1:50">
      <c r="A201" s="29"/>
      <c r="B201" s="30" t="s">
        <v>196</v>
      </c>
      <c r="C201" s="31">
        <v>196</v>
      </c>
      <c r="D201" s="32" t="s">
        <v>277</v>
      </c>
      <c r="E201" s="33"/>
      <c r="F201" s="32" t="s">
        <v>88</v>
      </c>
      <c r="G201" s="33">
        <v>44.43</v>
      </c>
      <c r="H201" s="39">
        <f t="shared" si="170"/>
        <v>68.3938780103534</v>
      </c>
      <c r="I201" s="34">
        <f t="shared" si="186"/>
        <v>3038.74</v>
      </c>
      <c r="J201" s="34">
        <f t="shared" si="187"/>
        <v>266.58</v>
      </c>
      <c r="K201" s="35">
        <f t="shared" si="188"/>
        <v>0</v>
      </c>
      <c r="L201" s="36">
        <f t="shared" si="159"/>
        <v>6</v>
      </c>
      <c r="M201" s="36">
        <f t="shared" si="160"/>
        <v>88.86</v>
      </c>
      <c r="N201" s="36">
        <f t="shared" si="171"/>
        <v>68.3938780103534</v>
      </c>
      <c r="O201" s="33">
        <v>3038.74</v>
      </c>
      <c r="P201" s="36">
        <f t="shared" si="161"/>
        <v>266.58</v>
      </c>
      <c r="Q201" s="37" t="s">
        <v>62</v>
      </c>
      <c r="R201" s="38">
        <f t="shared" si="189"/>
        <v>0</v>
      </c>
      <c r="S201" s="31">
        <f t="shared" si="179"/>
        <v>0</v>
      </c>
      <c r="T201" s="33">
        <v>0</v>
      </c>
      <c r="U201" s="40">
        <f t="shared" si="172"/>
        <v>0</v>
      </c>
      <c r="V201" s="33">
        <v>0</v>
      </c>
      <c r="W201" s="33">
        <v>0</v>
      </c>
      <c r="X201" s="45">
        <v>0</v>
      </c>
      <c r="Y201" s="33">
        <f t="shared" si="190"/>
        <v>0</v>
      </c>
      <c r="Z201" s="39">
        <v>0</v>
      </c>
      <c r="AA201" s="59">
        <v>0</v>
      </c>
      <c r="AB201" s="59">
        <v>0</v>
      </c>
      <c r="AC201" s="39">
        <f t="shared" si="181"/>
        <v>0.08886</v>
      </c>
      <c r="AD201" s="41">
        <f t="shared" si="182"/>
        <v>0.08886</v>
      </c>
      <c r="AE201" s="34">
        <f t="shared" si="201"/>
        <v>0.08886</v>
      </c>
      <c r="AF201" s="31">
        <v>0</v>
      </c>
      <c r="AG201" s="59">
        <v>0</v>
      </c>
      <c r="AH201" s="42" t="s">
        <v>82</v>
      </c>
      <c r="AI201" s="41"/>
      <c r="AJ201" s="39">
        <f t="shared" si="191"/>
        <v>0.1351458411</v>
      </c>
      <c r="AK201" s="33">
        <v>2</v>
      </c>
      <c r="AL201" s="39">
        <f t="shared" si="173"/>
        <v>0.08886</v>
      </c>
      <c r="AM201" s="41">
        <f t="shared" si="184"/>
        <v>0</v>
      </c>
      <c r="AN201" s="41">
        <v>0</v>
      </c>
      <c r="AO201" s="41">
        <f t="shared" si="192"/>
        <v>0.0388558122</v>
      </c>
      <c r="AP201" s="41">
        <f t="shared" si="193"/>
        <v>0.0604243557</v>
      </c>
      <c r="AQ201" s="41">
        <f t="shared" si="194"/>
        <v>0.0358656732</v>
      </c>
      <c r="AR201" s="41">
        <f t="shared" si="180"/>
        <v>0</v>
      </c>
      <c r="AS201" s="41">
        <f t="shared" si="195"/>
        <v>0</v>
      </c>
      <c r="AT201" s="41">
        <f t="shared" si="196"/>
        <v>0</v>
      </c>
      <c r="AU201" s="44">
        <f t="shared" si="197"/>
        <v>0</v>
      </c>
      <c r="AV201" s="34">
        <f t="shared" si="198"/>
        <v>0</v>
      </c>
      <c r="AW201" s="41">
        <f t="shared" si="199"/>
        <v>0</v>
      </c>
      <c r="AX201" s="41">
        <f t="shared" si="200"/>
        <v>0</v>
      </c>
    </row>
    <row r="202" customHeight="1" spans="1:50">
      <c r="A202" s="29"/>
      <c r="B202" s="30" t="s">
        <v>196</v>
      </c>
      <c r="C202" s="31">
        <v>197</v>
      </c>
      <c r="D202" s="32" t="s">
        <v>278</v>
      </c>
      <c r="E202" s="33"/>
      <c r="F202" s="32" t="s">
        <v>88</v>
      </c>
      <c r="G202" s="33">
        <v>25.25</v>
      </c>
      <c r="H202" s="39">
        <f t="shared" si="170"/>
        <v>120.346138613861</v>
      </c>
      <c r="I202" s="34">
        <f t="shared" si="186"/>
        <v>3038.74</v>
      </c>
      <c r="J202" s="34">
        <f t="shared" si="187"/>
        <v>151.5</v>
      </c>
      <c r="K202" s="35">
        <f t="shared" si="188"/>
        <v>0</v>
      </c>
      <c r="L202" s="36">
        <f t="shared" si="159"/>
        <v>6</v>
      </c>
      <c r="M202" s="36">
        <f t="shared" si="160"/>
        <v>50.5</v>
      </c>
      <c r="N202" s="36">
        <f t="shared" si="171"/>
        <v>120.346138613861</v>
      </c>
      <c r="O202" s="33">
        <v>3038.74</v>
      </c>
      <c r="P202" s="36">
        <f t="shared" si="161"/>
        <v>151.5</v>
      </c>
      <c r="Q202" s="37" t="s">
        <v>62</v>
      </c>
      <c r="R202" s="38">
        <f t="shared" si="189"/>
        <v>0</v>
      </c>
      <c r="S202" s="31">
        <f t="shared" si="179"/>
        <v>0</v>
      </c>
      <c r="T202" s="33">
        <v>0</v>
      </c>
      <c r="U202" s="40">
        <f t="shared" si="172"/>
        <v>0</v>
      </c>
      <c r="V202" s="33">
        <v>0</v>
      </c>
      <c r="W202" s="33">
        <v>0</v>
      </c>
      <c r="X202" s="45">
        <v>0</v>
      </c>
      <c r="Y202" s="33">
        <f t="shared" si="190"/>
        <v>0</v>
      </c>
      <c r="Z202" s="39">
        <v>0</v>
      </c>
      <c r="AA202" s="59">
        <v>0</v>
      </c>
      <c r="AB202" s="59">
        <v>0</v>
      </c>
      <c r="AC202" s="39">
        <f t="shared" si="181"/>
        <v>0.0505</v>
      </c>
      <c r="AD202" s="41">
        <f t="shared" si="182"/>
        <v>0.0505</v>
      </c>
      <c r="AE202" s="34">
        <f t="shared" si="201"/>
        <v>0.0505</v>
      </c>
      <c r="AF202" s="31">
        <v>0</v>
      </c>
      <c r="AG202" s="59">
        <v>0</v>
      </c>
      <c r="AH202" s="42" t="s">
        <v>82</v>
      </c>
      <c r="AI202" s="41"/>
      <c r="AJ202" s="39">
        <f t="shared" si="191"/>
        <v>0.0768046925</v>
      </c>
      <c r="AK202" s="33">
        <v>2</v>
      </c>
      <c r="AL202" s="39">
        <f t="shared" si="173"/>
        <v>0.0505</v>
      </c>
      <c r="AM202" s="41">
        <f t="shared" si="184"/>
        <v>0</v>
      </c>
      <c r="AN202" s="41">
        <v>0</v>
      </c>
      <c r="AO202" s="41">
        <f t="shared" si="192"/>
        <v>0.022082135</v>
      </c>
      <c r="AP202" s="41">
        <f t="shared" si="193"/>
        <v>0.0343397475</v>
      </c>
      <c r="AQ202" s="41">
        <f t="shared" si="194"/>
        <v>0.02038281</v>
      </c>
      <c r="AR202" s="41">
        <f t="shared" si="180"/>
        <v>0</v>
      </c>
      <c r="AS202" s="41">
        <f t="shared" si="195"/>
        <v>0</v>
      </c>
      <c r="AT202" s="41">
        <f t="shared" si="196"/>
        <v>0</v>
      </c>
      <c r="AU202" s="44">
        <f t="shared" si="197"/>
        <v>0</v>
      </c>
      <c r="AV202" s="34">
        <f t="shared" si="198"/>
        <v>0</v>
      </c>
      <c r="AW202" s="41">
        <f t="shared" si="199"/>
        <v>0</v>
      </c>
      <c r="AX202" s="41">
        <f t="shared" si="200"/>
        <v>0</v>
      </c>
    </row>
    <row r="203" customHeight="1" spans="1:50">
      <c r="A203" s="29"/>
      <c r="B203" s="30" t="s">
        <v>196</v>
      </c>
      <c r="C203" s="31">
        <v>198</v>
      </c>
      <c r="D203" s="32" t="s">
        <v>279</v>
      </c>
      <c r="E203" s="33"/>
      <c r="F203" s="32" t="s">
        <v>88</v>
      </c>
      <c r="G203" s="33">
        <v>25.49</v>
      </c>
      <c r="H203" s="39">
        <f t="shared" si="170"/>
        <v>119.213024715575</v>
      </c>
      <c r="I203" s="34">
        <f t="shared" si="186"/>
        <v>3038.74</v>
      </c>
      <c r="J203" s="34">
        <f t="shared" si="187"/>
        <v>152.94</v>
      </c>
      <c r="K203" s="35">
        <f t="shared" si="188"/>
        <v>0</v>
      </c>
      <c r="L203" s="36">
        <f t="shared" si="159"/>
        <v>6</v>
      </c>
      <c r="M203" s="36">
        <f t="shared" si="160"/>
        <v>50.98</v>
      </c>
      <c r="N203" s="36">
        <f t="shared" si="171"/>
        <v>119.213024715575</v>
      </c>
      <c r="O203" s="33">
        <v>3038.74</v>
      </c>
      <c r="P203" s="36">
        <f t="shared" si="161"/>
        <v>152.94</v>
      </c>
      <c r="Q203" s="37" t="s">
        <v>62</v>
      </c>
      <c r="R203" s="38">
        <f t="shared" si="189"/>
        <v>0</v>
      </c>
      <c r="S203" s="31">
        <f t="shared" si="179"/>
        <v>0</v>
      </c>
      <c r="T203" s="33">
        <v>0</v>
      </c>
      <c r="U203" s="40">
        <f t="shared" si="172"/>
        <v>0</v>
      </c>
      <c r="V203" s="33">
        <v>0</v>
      </c>
      <c r="W203" s="33">
        <v>0</v>
      </c>
      <c r="X203" s="45">
        <v>0</v>
      </c>
      <c r="Y203" s="33">
        <f t="shared" si="190"/>
        <v>0</v>
      </c>
      <c r="Z203" s="39">
        <v>0</v>
      </c>
      <c r="AA203" s="59">
        <v>0</v>
      </c>
      <c r="AB203" s="59">
        <v>0</v>
      </c>
      <c r="AC203" s="39">
        <f t="shared" si="181"/>
        <v>0.05098</v>
      </c>
      <c r="AD203" s="41">
        <f t="shared" si="182"/>
        <v>0.05098</v>
      </c>
      <c r="AE203" s="34">
        <f t="shared" si="201"/>
        <v>0.05098</v>
      </c>
      <c r="AF203" s="31">
        <v>0</v>
      </c>
      <c r="AG203" s="59">
        <v>0</v>
      </c>
      <c r="AH203" s="42" t="s">
        <v>82</v>
      </c>
      <c r="AI203" s="41"/>
      <c r="AJ203" s="39">
        <f t="shared" si="191"/>
        <v>0.0775347173</v>
      </c>
      <c r="AK203" s="33">
        <v>2</v>
      </c>
      <c r="AL203" s="39">
        <f t="shared" si="173"/>
        <v>0.05098</v>
      </c>
      <c r="AM203" s="41">
        <f t="shared" si="184"/>
        <v>0</v>
      </c>
      <c r="AN203" s="41">
        <v>0</v>
      </c>
      <c r="AO203" s="41">
        <f t="shared" si="192"/>
        <v>0.0222920246</v>
      </c>
      <c r="AP203" s="41">
        <f t="shared" si="193"/>
        <v>0.0346661451</v>
      </c>
      <c r="AQ203" s="41">
        <f t="shared" si="194"/>
        <v>0.0205765476</v>
      </c>
      <c r="AR203" s="41">
        <f t="shared" si="180"/>
        <v>0</v>
      </c>
      <c r="AS203" s="41">
        <f t="shared" si="195"/>
        <v>0</v>
      </c>
      <c r="AT203" s="41">
        <f t="shared" si="196"/>
        <v>0</v>
      </c>
      <c r="AU203" s="44">
        <f t="shared" si="197"/>
        <v>0</v>
      </c>
      <c r="AV203" s="34">
        <f t="shared" si="198"/>
        <v>0</v>
      </c>
      <c r="AW203" s="41">
        <f t="shared" si="199"/>
        <v>0</v>
      </c>
      <c r="AX203" s="41">
        <f t="shared" si="200"/>
        <v>0</v>
      </c>
    </row>
    <row r="204" customHeight="1" spans="1:50">
      <c r="A204" s="29"/>
      <c r="B204" s="30" t="s">
        <v>196</v>
      </c>
      <c r="C204" s="31">
        <v>199</v>
      </c>
      <c r="D204" s="32" t="s">
        <v>280</v>
      </c>
      <c r="E204" s="33"/>
      <c r="F204" s="32" t="s">
        <v>88</v>
      </c>
      <c r="G204" s="33">
        <v>25.59</v>
      </c>
      <c r="H204" s="39">
        <f t="shared" si="170"/>
        <v>118.747166862055</v>
      </c>
      <c r="I204" s="34">
        <f t="shared" si="186"/>
        <v>3038.74</v>
      </c>
      <c r="J204" s="34">
        <f t="shared" si="187"/>
        <v>153.54</v>
      </c>
      <c r="K204" s="35">
        <f t="shared" si="188"/>
        <v>0</v>
      </c>
      <c r="L204" s="36">
        <f t="shared" si="159"/>
        <v>6</v>
      </c>
      <c r="M204" s="36">
        <f t="shared" si="160"/>
        <v>51.18</v>
      </c>
      <c r="N204" s="36">
        <f t="shared" si="171"/>
        <v>118.747166862055</v>
      </c>
      <c r="O204" s="33">
        <v>3038.74</v>
      </c>
      <c r="P204" s="36">
        <f t="shared" si="161"/>
        <v>153.54</v>
      </c>
      <c r="Q204" s="37" t="s">
        <v>62</v>
      </c>
      <c r="R204" s="38">
        <f t="shared" si="189"/>
        <v>0</v>
      </c>
      <c r="S204" s="31">
        <f t="shared" si="179"/>
        <v>0</v>
      </c>
      <c r="T204" s="33">
        <v>0</v>
      </c>
      <c r="U204" s="40">
        <f t="shared" si="172"/>
        <v>0</v>
      </c>
      <c r="V204" s="33">
        <v>0</v>
      </c>
      <c r="W204" s="33">
        <v>0</v>
      </c>
      <c r="X204" s="45">
        <v>0</v>
      </c>
      <c r="Y204" s="33">
        <f t="shared" si="190"/>
        <v>0</v>
      </c>
      <c r="Z204" s="39">
        <v>0</v>
      </c>
      <c r="AA204" s="59">
        <v>0</v>
      </c>
      <c r="AB204" s="59">
        <v>0</v>
      </c>
      <c r="AC204" s="39">
        <f t="shared" si="181"/>
        <v>0.05118</v>
      </c>
      <c r="AD204" s="41">
        <f t="shared" si="182"/>
        <v>0.05118</v>
      </c>
      <c r="AE204" s="34">
        <f t="shared" si="201"/>
        <v>0.05118</v>
      </c>
      <c r="AF204" s="31">
        <v>0</v>
      </c>
      <c r="AG204" s="59">
        <v>0</v>
      </c>
      <c r="AH204" s="42" t="s">
        <v>82</v>
      </c>
      <c r="AI204" s="41"/>
      <c r="AJ204" s="39">
        <f t="shared" si="191"/>
        <v>0.0778388943</v>
      </c>
      <c r="AK204" s="33">
        <v>2</v>
      </c>
      <c r="AL204" s="39">
        <f t="shared" si="173"/>
        <v>0.05118</v>
      </c>
      <c r="AM204" s="41">
        <f t="shared" si="184"/>
        <v>0</v>
      </c>
      <c r="AN204" s="41">
        <v>0</v>
      </c>
      <c r="AO204" s="41">
        <f t="shared" si="192"/>
        <v>0.0223794786</v>
      </c>
      <c r="AP204" s="41">
        <f t="shared" si="193"/>
        <v>0.0348021441</v>
      </c>
      <c r="AQ204" s="41">
        <f t="shared" si="194"/>
        <v>0.0206572716</v>
      </c>
      <c r="AR204" s="41">
        <f t="shared" si="180"/>
        <v>0</v>
      </c>
      <c r="AS204" s="41">
        <f t="shared" si="195"/>
        <v>0</v>
      </c>
      <c r="AT204" s="41">
        <f t="shared" si="196"/>
        <v>0</v>
      </c>
      <c r="AU204" s="44">
        <f t="shared" si="197"/>
        <v>0</v>
      </c>
      <c r="AV204" s="34">
        <f t="shared" si="198"/>
        <v>0</v>
      </c>
      <c r="AW204" s="41">
        <f t="shared" si="199"/>
        <v>0</v>
      </c>
      <c r="AX204" s="41">
        <f t="shared" si="200"/>
        <v>0</v>
      </c>
    </row>
    <row r="205" customHeight="1" spans="1:50">
      <c r="A205" s="29"/>
      <c r="B205" s="30" t="s">
        <v>196</v>
      </c>
      <c r="C205" s="31">
        <v>200</v>
      </c>
      <c r="D205" s="32" t="s">
        <v>281</v>
      </c>
      <c r="E205" s="33"/>
      <c r="F205" s="32" t="s">
        <v>88</v>
      </c>
      <c r="G205" s="33">
        <v>29.16</v>
      </c>
      <c r="H205" s="39">
        <f t="shared" si="170"/>
        <v>104.209190672154</v>
      </c>
      <c r="I205" s="34">
        <f t="shared" si="186"/>
        <v>3038.74</v>
      </c>
      <c r="J205" s="34">
        <f t="shared" si="187"/>
        <v>174.96</v>
      </c>
      <c r="K205" s="35">
        <f t="shared" si="188"/>
        <v>0</v>
      </c>
      <c r="L205" s="36">
        <f t="shared" si="159"/>
        <v>6</v>
      </c>
      <c r="M205" s="36">
        <f t="shared" si="160"/>
        <v>58.32</v>
      </c>
      <c r="N205" s="36">
        <f t="shared" si="171"/>
        <v>104.209190672154</v>
      </c>
      <c r="O205" s="33">
        <v>3038.74</v>
      </c>
      <c r="P205" s="36">
        <f t="shared" si="161"/>
        <v>174.96</v>
      </c>
      <c r="Q205" s="37" t="s">
        <v>62</v>
      </c>
      <c r="R205" s="38">
        <f t="shared" si="189"/>
        <v>0</v>
      </c>
      <c r="S205" s="31">
        <f t="shared" si="179"/>
        <v>0</v>
      </c>
      <c r="T205" s="33">
        <v>0</v>
      </c>
      <c r="U205" s="40">
        <f t="shared" si="172"/>
        <v>0</v>
      </c>
      <c r="V205" s="33">
        <v>0</v>
      </c>
      <c r="W205" s="33">
        <v>0</v>
      </c>
      <c r="X205" s="45">
        <v>0</v>
      </c>
      <c r="Y205" s="33">
        <f t="shared" si="190"/>
        <v>0</v>
      </c>
      <c r="Z205" s="39">
        <v>0</v>
      </c>
      <c r="AA205" s="59">
        <v>0</v>
      </c>
      <c r="AB205" s="59">
        <v>0</v>
      </c>
      <c r="AC205" s="39">
        <f t="shared" si="181"/>
        <v>0.05832</v>
      </c>
      <c r="AD205" s="41">
        <f t="shared" si="182"/>
        <v>0.05832</v>
      </c>
      <c r="AE205" s="34">
        <f t="shared" si="201"/>
        <v>0.05832</v>
      </c>
      <c r="AF205" s="31">
        <v>0</v>
      </c>
      <c r="AG205" s="59">
        <v>0</v>
      </c>
      <c r="AH205" s="42" t="s">
        <v>82</v>
      </c>
      <c r="AI205" s="41"/>
      <c r="AJ205" s="39">
        <f t="shared" si="191"/>
        <v>0.0886980132</v>
      </c>
      <c r="AK205" s="33">
        <v>2</v>
      </c>
      <c r="AL205" s="39">
        <f t="shared" si="173"/>
        <v>0.05832</v>
      </c>
      <c r="AM205" s="41">
        <f t="shared" si="184"/>
        <v>0</v>
      </c>
      <c r="AN205" s="41">
        <v>0</v>
      </c>
      <c r="AO205" s="41">
        <f t="shared" si="192"/>
        <v>0.0255015864</v>
      </c>
      <c r="AP205" s="41">
        <f t="shared" si="193"/>
        <v>0.0396573084</v>
      </c>
      <c r="AQ205" s="41">
        <f t="shared" si="194"/>
        <v>0.0235391184</v>
      </c>
      <c r="AR205" s="41">
        <f t="shared" si="180"/>
        <v>0</v>
      </c>
      <c r="AS205" s="41">
        <f t="shared" si="195"/>
        <v>0</v>
      </c>
      <c r="AT205" s="41">
        <f t="shared" si="196"/>
        <v>0</v>
      </c>
      <c r="AU205" s="44">
        <f t="shared" si="197"/>
        <v>0</v>
      </c>
      <c r="AV205" s="34">
        <f t="shared" si="198"/>
        <v>0</v>
      </c>
      <c r="AW205" s="41">
        <f t="shared" si="199"/>
        <v>0</v>
      </c>
      <c r="AX205" s="41">
        <f t="shared" si="200"/>
        <v>0</v>
      </c>
    </row>
    <row r="206" s="2" customFormat="1" customHeight="1" spans="1:50">
      <c r="A206" s="29"/>
      <c r="B206" s="30" t="s">
        <v>196</v>
      </c>
      <c r="C206" s="31">
        <v>201</v>
      </c>
      <c r="D206" s="30" t="s">
        <v>282</v>
      </c>
      <c r="E206" s="33"/>
      <c r="F206" s="32" t="s">
        <v>194</v>
      </c>
      <c r="G206" s="45">
        <v>0</v>
      </c>
      <c r="H206" s="45">
        <v>0</v>
      </c>
      <c r="I206" s="34">
        <f t="shared" si="186"/>
        <v>25169.322649</v>
      </c>
      <c r="J206" s="35">
        <f t="shared" si="187"/>
        <v>0</v>
      </c>
      <c r="K206" s="35">
        <f t="shared" si="188"/>
        <v>0</v>
      </c>
      <c r="L206" s="45">
        <v>0</v>
      </c>
      <c r="M206" s="45">
        <v>0</v>
      </c>
      <c r="N206" s="45">
        <v>0</v>
      </c>
      <c r="O206" s="45">
        <v>0</v>
      </c>
      <c r="P206" s="45">
        <v>0</v>
      </c>
      <c r="Q206" s="45">
        <v>0</v>
      </c>
      <c r="R206" s="52">
        <f t="shared" si="189"/>
        <v>0</v>
      </c>
      <c r="S206" s="40">
        <v>0</v>
      </c>
      <c r="T206" s="33">
        <v>0</v>
      </c>
      <c r="U206" s="45">
        <v>0</v>
      </c>
      <c r="V206" s="45">
        <v>0</v>
      </c>
      <c r="W206" s="45">
        <v>0</v>
      </c>
      <c r="X206" s="40">
        <v>0</v>
      </c>
      <c r="Y206" s="33">
        <f t="shared" si="190"/>
        <v>0</v>
      </c>
      <c r="Z206" s="39">
        <v>0</v>
      </c>
      <c r="AA206" s="39">
        <v>21819.227417</v>
      </c>
      <c r="AB206" s="39">
        <v>3350.095232</v>
      </c>
      <c r="AC206" s="45">
        <v>0</v>
      </c>
      <c r="AD206" s="45">
        <v>0</v>
      </c>
      <c r="AE206" s="45">
        <v>0</v>
      </c>
      <c r="AF206" s="45">
        <v>0</v>
      </c>
      <c r="AG206" s="45">
        <v>4</v>
      </c>
      <c r="AH206" s="42" t="s">
        <v>82</v>
      </c>
      <c r="AI206" s="45"/>
      <c r="AJ206" s="39">
        <f t="shared" si="191"/>
        <v>23.8401439433983</v>
      </c>
      <c r="AK206" s="45">
        <v>0</v>
      </c>
      <c r="AL206" s="45">
        <v>0</v>
      </c>
      <c r="AM206" s="45">
        <v>0</v>
      </c>
      <c r="AN206" s="39">
        <v>0</v>
      </c>
      <c r="AO206" s="41">
        <f t="shared" si="192"/>
        <v>0</v>
      </c>
      <c r="AP206" s="41">
        <f t="shared" si="193"/>
        <v>0</v>
      </c>
      <c r="AQ206" s="41">
        <f t="shared" si="194"/>
        <v>0</v>
      </c>
      <c r="AR206" s="41">
        <f t="shared" si="180"/>
        <v>0</v>
      </c>
      <c r="AS206" s="41">
        <f t="shared" si="195"/>
        <v>0</v>
      </c>
      <c r="AT206" s="41">
        <f t="shared" si="196"/>
        <v>0</v>
      </c>
      <c r="AU206" s="44">
        <f t="shared" si="197"/>
        <v>0.522788</v>
      </c>
      <c r="AV206" s="34">
        <f t="shared" si="198"/>
        <v>23.1498511817983</v>
      </c>
      <c r="AW206" s="41">
        <f t="shared" si="199"/>
        <v>0.1675047616</v>
      </c>
      <c r="AX206" s="41">
        <f t="shared" si="200"/>
        <v>0</v>
      </c>
    </row>
    <row r="207" customHeight="1" spans="1:50">
      <c r="A207" s="29"/>
      <c r="B207" s="30" t="s">
        <v>196</v>
      </c>
      <c r="C207" s="31">
        <v>202</v>
      </c>
      <c r="D207" s="30" t="s">
        <v>283</v>
      </c>
      <c r="E207" s="33"/>
      <c r="F207" s="32" t="s">
        <v>194</v>
      </c>
      <c r="G207" s="45">
        <v>0</v>
      </c>
      <c r="H207" s="45">
        <v>0</v>
      </c>
      <c r="I207" s="34">
        <f t="shared" si="186"/>
        <v>35825.102855</v>
      </c>
      <c r="J207" s="35">
        <f t="shared" si="187"/>
        <v>0</v>
      </c>
      <c r="K207" s="34">
        <f t="shared" si="188"/>
        <v>3683.089026</v>
      </c>
      <c r="L207" s="45">
        <v>0</v>
      </c>
      <c r="M207" s="45">
        <v>0</v>
      </c>
      <c r="N207" s="45">
        <v>0</v>
      </c>
      <c r="O207" s="45">
        <v>0</v>
      </c>
      <c r="P207" s="45">
        <v>0</v>
      </c>
      <c r="Q207" s="45">
        <v>0</v>
      </c>
      <c r="R207" s="38">
        <f t="shared" si="189"/>
        <v>3683.089026</v>
      </c>
      <c r="S207" s="40">
        <v>0</v>
      </c>
      <c r="T207" s="33">
        <v>0</v>
      </c>
      <c r="U207" s="45">
        <v>0</v>
      </c>
      <c r="V207" s="45">
        <v>0</v>
      </c>
      <c r="W207" s="45">
        <v>0</v>
      </c>
      <c r="X207" s="39">
        <v>1841.544513</v>
      </c>
      <c r="Y207" s="44">
        <f t="shared" si="190"/>
        <v>3683.089026</v>
      </c>
      <c r="Z207" s="39">
        <v>0</v>
      </c>
      <c r="AA207" s="39">
        <v>11309.276946</v>
      </c>
      <c r="AB207" s="39">
        <v>24515.825909</v>
      </c>
      <c r="AC207" s="45">
        <v>0</v>
      </c>
      <c r="AD207" s="45">
        <v>0</v>
      </c>
      <c r="AE207" s="45">
        <v>0</v>
      </c>
      <c r="AF207" s="45">
        <v>0</v>
      </c>
      <c r="AG207" s="45">
        <v>25</v>
      </c>
      <c r="AH207" s="42" t="s">
        <v>82</v>
      </c>
      <c r="AI207" s="45"/>
      <c r="AJ207" s="39">
        <f t="shared" si="191"/>
        <v>22.1899169099469</v>
      </c>
      <c r="AK207" s="45">
        <v>0</v>
      </c>
      <c r="AL207" s="45">
        <v>0</v>
      </c>
      <c r="AM207" s="45">
        <v>0</v>
      </c>
      <c r="AN207" s="39">
        <v>0</v>
      </c>
      <c r="AO207" s="41">
        <f t="shared" si="192"/>
        <v>0</v>
      </c>
      <c r="AP207" s="41">
        <f t="shared" si="193"/>
        <v>0</v>
      </c>
      <c r="AQ207" s="41">
        <f t="shared" si="194"/>
        <v>0</v>
      </c>
      <c r="AR207" s="41">
        <f t="shared" si="180"/>
        <v>0</v>
      </c>
      <c r="AS207" s="41">
        <f t="shared" si="195"/>
        <v>0</v>
      </c>
      <c r="AT207" s="41">
        <f t="shared" si="196"/>
        <v>5.697738723222</v>
      </c>
      <c r="AU207" s="44">
        <f t="shared" si="197"/>
        <v>3.267425</v>
      </c>
      <c r="AV207" s="34">
        <f t="shared" si="198"/>
        <v>11.9989618912749</v>
      </c>
      <c r="AW207" s="41">
        <f t="shared" si="199"/>
        <v>1.22579129545</v>
      </c>
      <c r="AX207" s="41">
        <f t="shared" si="200"/>
        <v>0</v>
      </c>
    </row>
    <row r="208" customHeight="1" spans="1:50">
      <c r="A208" s="29"/>
      <c r="B208" s="30" t="s">
        <v>196</v>
      </c>
      <c r="C208" s="31">
        <v>203</v>
      </c>
      <c r="D208" s="30" t="s">
        <v>284</v>
      </c>
      <c r="E208" s="33"/>
      <c r="F208" s="32" t="s">
        <v>194</v>
      </c>
      <c r="G208" s="45">
        <v>0</v>
      </c>
      <c r="H208" s="45">
        <v>0</v>
      </c>
      <c r="I208" s="34">
        <f t="shared" si="186"/>
        <v>6340.583715</v>
      </c>
      <c r="J208" s="35">
        <f t="shared" si="187"/>
        <v>0</v>
      </c>
      <c r="K208" s="35">
        <f t="shared" si="188"/>
        <v>0</v>
      </c>
      <c r="L208" s="45">
        <v>0</v>
      </c>
      <c r="M208" s="45">
        <v>0</v>
      </c>
      <c r="N208" s="45">
        <v>0</v>
      </c>
      <c r="O208" s="45">
        <v>0</v>
      </c>
      <c r="P208" s="45">
        <v>0</v>
      </c>
      <c r="Q208" s="45">
        <v>0</v>
      </c>
      <c r="R208" s="52">
        <f t="shared" si="189"/>
        <v>0</v>
      </c>
      <c r="S208" s="40">
        <v>0</v>
      </c>
      <c r="T208" s="33">
        <v>0</v>
      </c>
      <c r="U208" s="45">
        <v>0</v>
      </c>
      <c r="V208" s="45">
        <v>0</v>
      </c>
      <c r="W208" s="45">
        <v>0</v>
      </c>
      <c r="X208" s="40">
        <v>0</v>
      </c>
      <c r="Y208" s="33">
        <f t="shared" si="190"/>
        <v>0</v>
      </c>
      <c r="Z208" s="39">
        <v>0</v>
      </c>
      <c r="AA208" s="39">
        <v>3999.836398</v>
      </c>
      <c r="AB208" s="39">
        <v>2340.747317</v>
      </c>
      <c r="AC208" s="45">
        <v>0</v>
      </c>
      <c r="AD208" s="45">
        <v>0</v>
      </c>
      <c r="AE208" s="45">
        <v>0</v>
      </c>
      <c r="AF208" s="45">
        <v>0</v>
      </c>
      <c r="AG208" s="45">
        <v>6</v>
      </c>
      <c r="AH208" s="42" t="s">
        <v>82</v>
      </c>
      <c r="AI208" s="45"/>
      <c r="AJ208" s="39">
        <f t="shared" si="191"/>
        <v>5.14498178674563</v>
      </c>
      <c r="AK208" s="45">
        <v>0</v>
      </c>
      <c r="AL208" s="45">
        <v>0</v>
      </c>
      <c r="AM208" s="45">
        <v>0</v>
      </c>
      <c r="AN208" s="39">
        <v>0</v>
      </c>
      <c r="AO208" s="41">
        <f t="shared" si="192"/>
        <v>0</v>
      </c>
      <c r="AP208" s="41">
        <f t="shared" si="193"/>
        <v>0</v>
      </c>
      <c r="AQ208" s="41">
        <f t="shared" si="194"/>
        <v>0</v>
      </c>
      <c r="AR208" s="41">
        <f t="shared" si="180"/>
        <v>0</v>
      </c>
      <c r="AS208" s="41">
        <f t="shared" si="195"/>
        <v>0</v>
      </c>
      <c r="AT208" s="41">
        <f t="shared" si="196"/>
        <v>0</v>
      </c>
      <c r="AU208" s="44">
        <f t="shared" si="197"/>
        <v>0.784182</v>
      </c>
      <c r="AV208" s="34">
        <f t="shared" si="198"/>
        <v>4.24376242089563</v>
      </c>
      <c r="AW208" s="41">
        <f t="shared" si="199"/>
        <v>0.11703736585</v>
      </c>
      <c r="AX208" s="41">
        <f t="shared" si="200"/>
        <v>0</v>
      </c>
    </row>
    <row r="209" customHeight="1" spans="1:50">
      <c r="A209" s="29"/>
      <c r="B209" s="30" t="s">
        <v>196</v>
      </c>
      <c r="C209" s="31">
        <v>204</v>
      </c>
      <c r="D209" s="30" t="s">
        <v>285</v>
      </c>
      <c r="E209" s="33"/>
      <c r="F209" s="32" t="s">
        <v>194</v>
      </c>
      <c r="G209" s="45">
        <v>0</v>
      </c>
      <c r="H209" s="45">
        <v>0</v>
      </c>
      <c r="I209" s="34">
        <f t="shared" si="186"/>
        <v>11999.503996</v>
      </c>
      <c r="J209" s="35">
        <f t="shared" si="187"/>
        <v>0</v>
      </c>
      <c r="K209" s="35">
        <f t="shared" si="188"/>
        <v>0</v>
      </c>
      <c r="L209" s="45">
        <v>0</v>
      </c>
      <c r="M209" s="45">
        <v>0</v>
      </c>
      <c r="N209" s="45">
        <v>0</v>
      </c>
      <c r="O209" s="45">
        <v>0</v>
      </c>
      <c r="P209" s="45">
        <v>0</v>
      </c>
      <c r="Q209" s="45">
        <v>0</v>
      </c>
      <c r="R209" s="52">
        <f t="shared" si="189"/>
        <v>0</v>
      </c>
      <c r="S209" s="40">
        <v>0</v>
      </c>
      <c r="T209" s="33">
        <v>0</v>
      </c>
      <c r="U209" s="45">
        <v>0</v>
      </c>
      <c r="V209" s="45">
        <v>0</v>
      </c>
      <c r="W209" s="45">
        <v>0</v>
      </c>
      <c r="X209" s="40">
        <v>0</v>
      </c>
      <c r="Y209" s="33">
        <f t="shared" si="190"/>
        <v>0</v>
      </c>
      <c r="Z209" s="39">
        <v>0</v>
      </c>
      <c r="AA209" s="39">
        <v>3934.04038</v>
      </c>
      <c r="AB209" s="39">
        <v>8065.463616</v>
      </c>
      <c r="AC209" s="45">
        <v>0</v>
      </c>
      <c r="AD209" s="45">
        <v>0</v>
      </c>
      <c r="AE209" s="45">
        <v>0</v>
      </c>
      <c r="AF209" s="45">
        <v>0</v>
      </c>
      <c r="AG209" s="45">
        <v>8</v>
      </c>
      <c r="AH209" s="42" t="s">
        <v>82</v>
      </c>
      <c r="AI209" s="45"/>
      <c r="AJ209" s="39">
        <f t="shared" si="191"/>
        <v>5.62280307933392</v>
      </c>
      <c r="AK209" s="45">
        <v>0</v>
      </c>
      <c r="AL209" s="45">
        <v>0</v>
      </c>
      <c r="AM209" s="45">
        <v>0</v>
      </c>
      <c r="AN209" s="39">
        <v>0</v>
      </c>
      <c r="AO209" s="41">
        <f t="shared" si="192"/>
        <v>0</v>
      </c>
      <c r="AP209" s="41">
        <f t="shared" si="193"/>
        <v>0</v>
      </c>
      <c r="AQ209" s="41">
        <f t="shared" si="194"/>
        <v>0</v>
      </c>
      <c r="AR209" s="41">
        <f t="shared" si="180"/>
        <v>0</v>
      </c>
      <c r="AS209" s="41">
        <f t="shared" si="195"/>
        <v>0</v>
      </c>
      <c r="AT209" s="41">
        <f t="shared" si="196"/>
        <v>0</v>
      </c>
      <c r="AU209" s="44">
        <f t="shared" si="197"/>
        <v>1.045576</v>
      </c>
      <c r="AV209" s="34">
        <f t="shared" si="198"/>
        <v>4.17395389853392</v>
      </c>
      <c r="AW209" s="41">
        <f t="shared" si="199"/>
        <v>0.4032731808</v>
      </c>
      <c r="AX209" s="41">
        <f t="shared" si="200"/>
        <v>0</v>
      </c>
    </row>
    <row r="210" customHeight="1" spans="1:50">
      <c r="A210" s="29"/>
      <c r="B210" s="30" t="s">
        <v>196</v>
      </c>
      <c r="C210" s="31">
        <v>205</v>
      </c>
      <c r="D210" s="30" t="s">
        <v>286</v>
      </c>
      <c r="E210" s="33"/>
      <c r="F210" s="32" t="s">
        <v>194</v>
      </c>
      <c r="G210" s="45">
        <v>0</v>
      </c>
      <c r="H210" s="45">
        <v>0</v>
      </c>
      <c r="I210" s="34">
        <f t="shared" si="186"/>
        <v>7955.693127</v>
      </c>
      <c r="J210" s="35">
        <f t="shared" si="187"/>
        <v>0</v>
      </c>
      <c r="K210" s="35">
        <f t="shared" si="188"/>
        <v>0</v>
      </c>
      <c r="L210" s="45">
        <v>0</v>
      </c>
      <c r="M210" s="45">
        <v>0</v>
      </c>
      <c r="N210" s="45">
        <v>0</v>
      </c>
      <c r="O210" s="45">
        <v>0</v>
      </c>
      <c r="P210" s="45">
        <v>0</v>
      </c>
      <c r="Q210" s="45">
        <v>0</v>
      </c>
      <c r="R210" s="52">
        <f t="shared" si="189"/>
        <v>0</v>
      </c>
      <c r="S210" s="40">
        <v>0</v>
      </c>
      <c r="T210" s="33">
        <v>0</v>
      </c>
      <c r="U210" s="45">
        <v>0</v>
      </c>
      <c r="V210" s="45">
        <v>0</v>
      </c>
      <c r="W210" s="45">
        <v>0</v>
      </c>
      <c r="X210" s="40">
        <v>0</v>
      </c>
      <c r="Y210" s="33">
        <f t="shared" si="190"/>
        <v>0</v>
      </c>
      <c r="Z210" s="39">
        <v>0</v>
      </c>
      <c r="AA210" s="39">
        <v>4455.32067</v>
      </c>
      <c r="AB210" s="39">
        <v>3500.372457</v>
      </c>
      <c r="AC210" s="45">
        <v>0</v>
      </c>
      <c r="AD210" s="45">
        <v>0</v>
      </c>
      <c r="AE210" s="45">
        <v>0</v>
      </c>
      <c r="AF210" s="45">
        <v>0</v>
      </c>
      <c r="AG210" s="45">
        <v>0</v>
      </c>
      <c r="AH210" s="42" t="s">
        <v>82</v>
      </c>
      <c r="AI210" s="45"/>
      <c r="AJ210" s="39">
        <f t="shared" si="191"/>
        <v>4.90204256858928</v>
      </c>
      <c r="AK210" s="45">
        <v>0</v>
      </c>
      <c r="AL210" s="45">
        <v>0</v>
      </c>
      <c r="AM210" s="45">
        <v>0</v>
      </c>
      <c r="AN210" s="39">
        <v>0</v>
      </c>
      <c r="AO210" s="41">
        <f t="shared" si="192"/>
        <v>0</v>
      </c>
      <c r="AP210" s="41">
        <f t="shared" si="193"/>
        <v>0</v>
      </c>
      <c r="AQ210" s="41">
        <f t="shared" si="194"/>
        <v>0</v>
      </c>
      <c r="AR210" s="41">
        <f t="shared" si="180"/>
        <v>0</v>
      </c>
      <c r="AS210" s="41">
        <f t="shared" si="195"/>
        <v>0</v>
      </c>
      <c r="AT210" s="41">
        <f t="shared" si="196"/>
        <v>0</v>
      </c>
      <c r="AU210" s="44">
        <f t="shared" si="197"/>
        <v>0</v>
      </c>
      <c r="AV210" s="34">
        <f t="shared" si="198"/>
        <v>4.72702394573928</v>
      </c>
      <c r="AW210" s="41">
        <f t="shared" si="199"/>
        <v>0.17501862285</v>
      </c>
      <c r="AX210" s="41">
        <f t="shared" si="200"/>
        <v>0</v>
      </c>
    </row>
    <row r="211" customHeight="1" spans="1:50">
      <c r="A211" s="29"/>
      <c r="B211" s="30" t="s">
        <v>196</v>
      </c>
      <c r="C211" s="31">
        <v>206</v>
      </c>
      <c r="D211" s="30" t="s">
        <v>287</v>
      </c>
      <c r="E211" s="33"/>
      <c r="F211" s="32" t="s">
        <v>194</v>
      </c>
      <c r="G211" s="45">
        <v>0</v>
      </c>
      <c r="H211" s="45">
        <v>0</v>
      </c>
      <c r="I211" s="34">
        <f t="shared" si="186"/>
        <v>7897.325923</v>
      </c>
      <c r="J211" s="35">
        <f t="shared" si="187"/>
        <v>0</v>
      </c>
      <c r="K211" s="35">
        <f t="shared" si="188"/>
        <v>0</v>
      </c>
      <c r="L211" s="45">
        <v>0</v>
      </c>
      <c r="M211" s="45">
        <v>0</v>
      </c>
      <c r="N211" s="45">
        <v>0</v>
      </c>
      <c r="O211" s="45">
        <v>0</v>
      </c>
      <c r="P211" s="45">
        <v>0</v>
      </c>
      <c r="Q211" s="45">
        <v>0</v>
      </c>
      <c r="R211" s="52">
        <f t="shared" si="189"/>
        <v>0</v>
      </c>
      <c r="S211" s="40">
        <v>0</v>
      </c>
      <c r="T211" s="33">
        <v>0</v>
      </c>
      <c r="U211" s="45">
        <v>0</v>
      </c>
      <c r="V211" s="45">
        <v>0</v>
      </c>
      <c r="W211" s="45">
        <v>0</v>
      </c>
      <c r="X211" s="40">
        <v>0</v>
      </c>
      <c r="Y211" s="33">
        <f t="shared" si="190"/>
        <v>0</v>
      </c>
      <c r="Z211" s="39">
        <v>0</v>
      </c>
      <c r="AA211" s="39">
        <v>6993.172687</v>
      </c>
      <c r="AB211" s="39">
        <v>904.153236</v>
      </c>
      <c r="AC211" s="45">
        <v>0</v>
      </c>
      <c r="AD211" s="45">
        <v>0</v>
      </c>
      <c r="AE211" s="45">
        <v>0</v>
      </c>
      <c r="AF211" s="45">
        <v>0</v>
      </c>
      <c r="AG211" s="45">
        <v>0</v>
      </c>
      <c r="AH211" s="42" t="s">
        <v>82</v>
      </c>
      <c r="AI211" s="45"/>
      <c r="AJ211" s="39">
        <f t="shared" si="191"/>
        <v>7.46485199194401</v>
      </c>
      <c r="AK211" s="45">
        <v>0</v>
      </c>
      <c r="AL211" s="45">
        <v>0</v>
      </c>
      <c r="AM211" s="45">
        <v>0</v>
      </c>
      <c r="AN211" s="39">
        <v>0</v>
      </c>
      <c r="AO211" s="41">
        <f t="shared" si="192"/>
        <v>0</v>
      </c>
      <c r="AP211" s="41">
        <f t="shared" si="193"/>
        <v>0</v>
      </c>
      <c r="AQ211" s="41">
        <f t="shared" si="194"/>
        <v>0</v>
      </c>
      <c r="AR211" s="41">
        <f t="shared" si="180"/>
        <v>0</v>
      </c>
      <c r="AS211" s="41">
        <f t="shared" si="195"/>
        <v>0</v>
      </c>
      <c r="AT211" s="41">
        <f t="shared" si="196"/>
        <v>0</v>
      </c>
      <c r="AU211" s="44">
        <f t="shared" si="197"/>
        <v>0</v>
      </c>
      <c r="AV211" s="34">
        <f t="shared" si="198"/>
        <v>7.41964433014401</v>
      </c>
      <c r="AW211" s="41">
        <f t="shared" si="199"/>
        <v>0.0452076618</v>
      </c>
      <c r="AX211" s="41">
        <f t="shared" si="200"/>
        <v>0</v>
      </c>
    </row>
    <row r="212" customHeight="1" spans="1:50">
      <c r="A212" s="29"/>
      <c r="B212" s="30" t="s">
        <v>196</v>
      </c>
      <c r="C212" s="31">
        <v>207</v>
      </c>
      <c r="D212" s="30" t="s">
        <v>288</v>
      </c>
      <c r="E212" s="33"/>
      <c r="F212" s="32" t="s">
        <v>194</v>
      </c>
      <c r="G212" s="45">
        <v>0</v>
      </c>
      <c r="H212" s="45">
        <v>0</v>
      </c>
      <c r="I212" s="34">
        <f t="shared" si="186"/>
        <v>11240.63924</v>
      </c>
      <c r="J212" s="35">
        <f t="shared" si="187"/>
        <v>0</v>
      </c>
      <c r="K212" s="35">
        <f t="shared" si="188"/>
        <v>0</v>
      </c>
      <c r="L212" s="45">
        <v>0</v>
      </c>
      <c r="M212" s="45">
        <v>0</v>
      </c>
      <c r="N212" s="45">
        <v>0</v>
      </c>
      <c r="O212" s="45">
        <v>0</v>
      </c>
      <c r="P212" s="45">
        <v>0</v>
      </c>
      <c r="Q212" s="45">
        <v>0</v>
      </c>
      <c r="R212" s="52">
        <f t="shared" si="189"/>
        <v>0</v>
      </c>
      <c r="S212" s="40">
        <v>0</v>
      </c>
      <c r="T212" s="33">
        <v>0</v>
      </c>
      <c r="U212" s="45">
        <v>0</v>
      </c>
      <c r="V212" s="45">
        <v>0</v>
      </c>
      <c r="W212" s="45">
        <v>0</v>
      </c>
      <c r="X212" s="40">
        <v>0</v>
      </c>
      <c r="Y212" s="33">
        <f t="shared" si="190"/>
        <v>0</v>
      </c>
      <c r="Z212" s="39">
        <v>0</v>
      </c>
      <c r="AA212" s="39">
        <v>7723.842121</v>
      </c>
      <c r="AB212" s="39">
        <v>3516.797119</v>
      </c>
      <c r="AC212" s="45">
        <v>0</v>
      </c>
      <c r="AD212" s="45">
        <v>0</v>
      </c>
      <c r="AE212" s="45">
        <v>0</v>
      </c>
      <c r="AF212" s="45">
        <v>0</v>
      </c>
      <c r="AG212" s="45">
        <v>0</v>
      </c>
      <c r="AH212" s="42" t="s">
        <v>82</v>
      </c>
      <c r="AI212" s="45"/>
      <c r="AJ212" s="39">
        <f t="shared" si="191"/>
        <v>8.37071276485706</v>
      </c>
      <c r="AK212" s="45">
        <v>0</v>
      </c>
      <c r="AL212" s="45">
        <v>0</v>
      </c>
      <c r="AM212" s="45">
        <v>0</v>
      </c>
      <c r="AN212" s="39">
        <v>0</v>
      </c>
      <c r="AO212" s="41">
        <f t="shared" si="192"/>
        <v>0</v>
      </c>
      <c r="AP212" s="41">
        <f t="shared" si="193"/>
        <v>0</v>
      </c>
      <c r="AQ212" s="41">
        <f t="shared" si="194"/>
        <v>0</v>
      </c>
      <c r="AR212" s="41">
        <f t="shared" si="180"/>
        <v>0</v>
      </c>
      <c r="AS212" s="41">
        <f t="shared" si="195"/>
        <v>0</v>
      </c>
      <c r="AT212" s="41">
        <f t="shared" si="196"/>
        <v>0</v>
      </c>
      <c r="AU212" s="44">
        <f t="shared" si="197"/>
        <v>0</v>
      </c>
      <c r="AV212" s="34">
        <f t="shared" si="198"/>
        <v>8.19487290890706</v>
      </c>
      <c r="AW212" s="41">
        <f t="shared" si="199"/>
        <v>0.17583985595</v>
      </c>
      <c r="AX212" s="41">
        <f t="shared" si="200"/>
        <v>0</v>
      </c>
    </row>
    <row r="213" s="2" customFormat="1" customHeight="1" spans="1:50">
      <c r="A213" s="29"/>
      <c r="B213" s="30" t="s">
        <v>196</v>
      </c>
      <c r="C213" s="31">
        <v>208</v>
      </c>
      <c r="D213" s="30" t="s">
        <v>289</v>
      </c>
      <c r="E213" s="33"/>
      <c r="F213" s="32" t="s">
        <v>194</v>
      </c>
      <c r="G213" s="45">
        <v>0</v>
      </c>
      <c r="H213" s="45">
        <v>0</v>
      </c>
      <c r="I213" s="34">
        <f t="shared" si="186"/>
        <v>9701.722792</v>
      </c>
      <c r="J213" s="35">
        <f t="shared" si="187"/>
        <v>0</v>
      </c>
      <c r="K213" s="35">
        <f t="shared" si="188"/>
        <v>0</v>
      </c>
      <c r="L213" s="45">
        <v>0</v>
      </c>
      <c r="M213" s="45">
        <v>0</v>
      </c>
      <c r="N213" s="45">
        <v>0</v>
      </c>
      <c r="O213" s="45">
        <v>0</v>
      </c>
      <c r="P213" s="45">
        <v>0</v>
      </c>
      <c r="Q213" s="45">
        <v>0</v>
      </c>
      <c r="R213" s="52">
        <f t="shared" si="189"/>
        <v>0</v>
      </c>
      <c r="S213" s="40">
        <v>0</v>
      </c>
      <c r="T213" s="33">
        <v>0</v>
      </c>
      <c r="U213" s="45">
        <v>0</v>
      </c>
      <c r="V213" s="45">
        <v>0</v>
      </c>
      <c r="W213" s="45">
        <v>0</v>
      </c>
      <c r="X213" s="40">
        <v>0</v>
      </c>
      <c r="Y213" s="33">
        <f t="shared" si="190"/>
        <v>0</v>
      </c>
      <c r="Z213" s="39">
        <v>0</v>
      </c>
      <c r="AA213" s="39">
        <v>2680.636466</v>
      </c>
      <c r="AB213" s="39">
        <v>7021.086326</v>
      </c>
      <c r="AC213" s="45">
        <v>0</v>
      </c>
      <c r="AD213" s="45">
        <v>0</v>
      </c>
      <c r="AE213" s="45">
        <v>0</v>
      </c>
      <c r="AF213" s="45">
        <v>0</v>
      </c>
      <c r="AG213" s="45">
        <v>0</v>
      </c>
      <c r="AH213" s="42" t="s">
        <v>82</v>
      </c>
      <c r="AI213" s="45"/>
      <c r="AJ213" s="39">
        <f t="shared" si="191"/>
        <v>3.19516671654254</v>
      </c>
      <c r="AK213" s="45">
        <v>0</v>
      </c>
      <c r="AL213" s="45">
        <v>0</v>
      </c>
      <c r="AM213" s="45">
        <v>0</v>
      </c>
      <c r="AN213" s="39">
        <v>0</v>
      </c>
      <c r="AO213" s="41">
        <f t="shared" si="192"/>
        <v>0</v>
      </c>
      <c r="AP213" s="41">
        <f t="shared" si="193"/>
        <v>0</v>
      </c>
      <c r="AQ213" s="41">
        <f t="shared" si="194"/>
        <v>0</v>
      </c>
      <c r="AR213" s="41">
        <f t="shared" si="180"/>
        <v>0</v>
      </c>
      <c r="AS213" s="41">
        <f t="shared" si="195"/>
        <v>0</v>
      </c>
      <c r="AT213" s="41">
        <f t="shared" si="196"/>
        <v>0</v>
      </c>
      <c r="AU213" s="44">
        <f t="shared" si="197"/>
        <v>0</v>
      </c>
      <c r="AV213" s="34">
        <f t="shared" si="198"/>
        <v>2.84411240024254</v>
      </c>
      <c r="AW213" s="41">
        <f t="shared" si="199"/>
        <v>0.3510543163</v>
      </c>
      <c r="AX213" s="41">
        <f t="shared" si="200"/>
        <v>0</v>
      </c>
    </row>
    <row r="214" s="2" customFormat="1" customHeight="1" spans="1:50">
      <c r="A214" s="29"/>
      <c r="B214" s="30" t="s">
        <v>196</v>
      </c>
      <c r="C214" s="31">
        <v>209</v>
      </c>
      <c r="D214" s="30" t="s">
        <v>290</v>
      </c>
      <c r="E214" s="33"/>
      <c r="F214" s="32" t="s">
        <v>194</v>
      </c>
      <c r="G214" s="45">
        <v>0</v>
      </c>
      <c r="H214" s="45">
        <v>0</v>
      </c>
      <c r="I214" s="34">
        <f t="shared" si="186"/>
        <v>9782.934196</v>
      </c>
      <c r="J214" s="35">
        <f t="shared" si="187"/>
        <v>0</v>
      </c>
      <c r="K214" s="34">
        <f t="shared" si="188"/>
        <v>238.86742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38">
        <f t="shared" si="189"/>
        <v>238.86742</v>
      </c>
      <c r="S214" s="40">
        <v>0</v>
      </c>
      <c r="T214" s="33">
        <v>0</v>
      </c>
      <c r="U214" s="45">
        <v>0</v>
      </c>
      <c r="V214" s="45">
        <v>0</v>
      </c>
      <c r="W214" s="45">
        <v>0</v>
      </c>
      <c r="X214" s="39">
        <v>119.43371</v>
      </c>
      <c r="Y214" s="44">
        <f t="shared" si="190"/>
        <v>238.86742</v>
      </c>
      <c r="Z214" s="39">
        <v>0</v>
      </c>
      <c r="AA214" s="39">
        <v>645.23069</v>
      </c>
      <c r="AB214" s="39">
        <v>9137.703506</v>
      </c>
      <c r="AC214" s="45">
        <v>0</v>
      </c>
      <c r="AD214" s="45">
        <v>0</v>
      </c>
      <c r="AE214" s="45">
        <v>0</v>
      </c>
      <c r="AF214" s="45">
        <v>0</v>
      </c>
      <c r="AG214" s="45">
        <v>2</v>
      </c>
      <c r="AH214" s="42" t="s">
        <v>82</v>
      </c>
      <c r="AI214" s="45"/>
      <c r="AJ214" s="39">
        <f t="shared" si="191"/>
        <v>1.77238651243896</v>
      </c>
      <c r="AK214" s="45">
        <v>0</v>
      </c>
      <c r="AL214" s="45">
        <v>0</v>
      </c>
      <c r="AM214" s="45">
        <v>0</v>
      </c>
      <c r="AN214" s="39">
        <v>0</v>
      </c>
      <c r="AO214" s="41">
        <f t="shared" si="192"/>
        <v>0</v>
      </c>
      <c r="AP214" s="41">
        <f t="shared" si="193"/>
        <v>0</v>
      </c>
      <c r="AQ214" s="41">
        <f t="shared" si="194"/>
        <v>0</v>
      </c>
      <c r="AR214" s="41">
        <f t="shared" si="180"/>
        <v>0</v>
      </c>
      <c r="AS214" s="41">
        <f t="shared" si="195"/>
        <v>0</v>
      </c>
      <c r="AT214" s="41">
        <f t="shared" si="196"/>
        <v>0.36952789874</v>
      </c>
      <c r="AU214" s="44">
        <f t="shared" si="197"/>
        <v>0.261394</v>
      </c>
      <c r="AV214" s="34">
        <f t="shared" si="198"/>
        <v>0.68457943839896</v>
      </c>
      <c r="AW214" s="41">
        <f t="shared" si="199"/>
        <v>0.4568851753</v>
      </c>
      <c r="AX214" s="41">
        <f t="shared" si="200"/>
        <v>0</v>
      </c>
    </row>
    <row r="215" s="3" customFormat="1" customHeight="1" spans="1:50">
      <c r="A215" s="29"/>
      <c r="B215" s="30" t="s">
        <v>58</v>
      </c>
      <c r="C215" s="31">
        <v>210</v>
      </c>
      <c r="D215" s="32" t="s">
        <v>259</v>
      </c>
      <c r="E215" s="32" t="s">
        <v>291</v>
      </c>
      <c r="F215" s="32" t="s">
        <v>88</v>
      </c>
      <c r="G215" s="33">
        <v>1345</v>
      </c>
      <c r="H215" s="39">
        <f>I215/G215</f>
        <v>53.2056505576208</v>
      </c>
      <c r="I215" s="34">
        <f t="shared" si="186"/>
        <v>71561.6</v>
      </c>
      <c r="J215" s="35">
        <f t="shared" si="187"/>
        <v>31964.4</v>
      </c>
      <c r="K215" s="34">
        <f t="shared" si="188"/>
        <v>18597.5</v>
      </c>
      <c r="L215" s="36">
        <f>AK215*3</f>
        <v>12</v>
      </c>
      <c r="M215" s="36">
        <f>G215*AK215</f>
        <v>5380</v>
      </c>
      <c r="N215" s="36">
        <f>O215/G215</f>
        <v>24.7754646840149</v>
      </c>
      <c r="O215" s="33">
        <v>33323</v>
      </c>
      <c r="P215" s="36">
        <f>M215*3</f>
        <v>16140</v>
      </c>
      <c r="Q215" s="37" t="s">
        <v>62</v>
      </c>
      <c r="R215" s="38">
        <f t="shared" si="189"/>
        <v>18597.5</v>
      </c>
      <c r="S215" s="36">
        <f>T215/G215</f>
        <v>5.95144981412639</v>
      </c>
      <c r="T215" s="33">
        <v>8004.7</v>
      </c>
      <c r="U215" s="39">
        <f>V215/G215</f>
        <v>3.95851301115242</v>
      </c>
      <c r="V215" s="45">
        <v>5324.2</v>
      </c>
      <c r="W215" s="33">
        <v>2495.5</v>
      </c>
      <c r="X215" s="33">
        <v>2634.3</v>
      </c>
      <c r="Y215" s="33">
        <f t="shared" si="190"/>
        <v>5268.6</v>
      </c>
      <c r="Z215" s="39">
        <v>0</v>
      </c>
      <c r="AA215" s="59">
        <v>0</v>
      </c>
      <c r="AB215" s="39">
        <v>22414.2</v>
      </c>
      <c r="AC215" s="39">
        <f>AL215</f>
        <v>5.38</v>
      </c>
      <c r="AD215" s="41">
        <f>AL215*1</f>
        <v>5.38</v>
      </c>
      <c r="AE215" s="34">
        <f>G215*2/1000*1</f>
        <v>2.69</v>
      </c>
      <c r="AF215" s="31">
        <v>0</v>
      </c>
      <c r="AG215" s="59">
        <v>0</v>
      </c>
      <c r="AH215" s="42" t="s">
        <v>82</v>
      </c>
      <c r="AI215" s="30" t="s">
        <v>292</v>
      </c>
      <c r="AJ215" s="39">
        <f t="shared" si="191"/>
        <v>51.8785498048</v>
      </c>
      <c r="AK215" s="45">
        <v>4</v>
      </c>
      <c r="AL215" s="39">
        <f>G215*AK215/1000</f>
        <v>5.38</v>
      </c>
      <c r="AM215" s="41">
        <f>R215*18.88/10000</f>
        <v>35.11208</v>
      </c>
      <c r="AN215" s="41">
        <v>0</v>
      </c>
      <c r="AO215" s="41">
        <f t="shared" si="192"/>
        <v>2.3525126</v>
      </c>
      <c r="AP215" s="41">
        <f t="shared" si="193"/>
        <v>3.6583731</v>
      </c>
      <c r="AQ215" s="41">
        <f t="shared" si="194"/>
        <v>1.0857378</v>
      </c>
      <c r="AR215" s="41">
        <f t="shared" si="180"/>
        <v>0</v>
      </c>
      <c r="AS215" s="41">
        <f t="shared" si="195"/>
        <v>0.137811492</v>
      </c>
      <c r="AT215" s="41">
        <f t="shared" si="196"/>
        <v>8.1505242</v>
      </c>
      <c r="AU215" s="44">
        <f t="shared" si="197"/>
        <v>0</v>
      </c>
      <c r="AV215" s="34">
        <f t="shared" si="198"/>
        <v>0</v>
      </c>
      <c r="AW215" s="41">
        <f t="shared" si="199"/>
        <v>1.12071</v>
      </c>
      <c r="AX215" s="41">
        <f t="shared" si="200"/>
        <v>0.2608006128</v>
      </c>
    </row>
    <row r="216" s="3" customFormat="1" customHeight="1" spans="1:50">
      <c r="A216" s="29"/>
      <c r="B216" s="30" t="s">
        <v>196</v>
      </c>
      <c r="C216" s="31">
        <v>211</v>
      </c>
      <c r="D216" s="32" t="s">
        <v>293</v>
      </c>
      <c r="E216" s="61" t="s">
        <v>294</v>
      </c>
      <c r="F216" s="32" t="s">
        <v>88</v>
      </c>
      <c r="G216" s="33">
        <v>457.62</v>
      </c>
      <c r="H216" s="39">
        <f>I216/G216</f>
        <v>30.5801756916219</v>
      </c>
      <c r="I216" s="34">
        <f t="shared" si="186"/>
        <v>13994.1</v>
      </c>
      <c r="J216" s="35">
        <f t="shared" si="187"/>
        <v>7051.72</v>
      </c>
      <c r="K216" s="34">
        <f t="shared" si="188"/>
        <v>5767.04</v>
      </c>
      <c r="L216" s="36">
        <f>AK216*3</f>
        <v>6</v>
      </c>
      <c r="M216" s="36">
        <f>G216*AK216</f>
        <v>915.24</v>
      </c>
      <c r="N216" s="36">
        <f>O216/G216</f>
        <v>15.8611948778462</v>
      </c>
      <c r="O216" s="33">
        <v>7258.4</v>
      </c>
      <c r="P216" s="36">
        <f>M216*3</f>
        <v>2745.72</v>
      </c>
      <c r="Q216" s="37" t="s">
        <v>62</v>
      </c>
      <c r="R216" s="38">
        <f t="shared" si="189"/>
        <v>5767.04</v>
      </c>
      <c r="S216" s="31">
        <f>T216/G216</f>
        <v>0</v>
      </c>
      <c r="T216" s="33">
        <v>0</v>
      </c>
      <c r="U216" s="39">
        <f>V216/G216</f>
        <v>9.40955377824396</v>
      </c>
      <c r="V216" s="39">
        <v>4306</v>
      </c>
      <c r="W216" s="33">
        <v>0</v>
      </c>
      <c r="X216" s="45">
        <v>730.52</v>
      </c>
      <c r="Y216" s="33">
        <f t="shared" si="190"/>
        <v>1461.04</v>
      </c>
      <c r="Z216" s="39">
        <v>0</v>
      </c>
      <c r="AA216" s="59">
        <v>0</v>
      </c>
      <c r="AB216" s="59">
        <v>2429.7</v>
      </c>
      <c r="AC216" s="39">
        <f>AL216</f>
        <v>0.91524</v>
      </c>
      <c r="AD216" s="41">
        <f>AL216*1</f>
        <v>0.91524</v>
      </c>
      <c r="AE216" s="34">
        <f>G216*2/1000*1</f>
        <v>0.91524</v>
      </c>
      <c r="AF216" s="31">
        <v>0</v>
      </c>
      <c r="AG216" s="59">
        <v>0</v>
      </c>
      <c r="AH216" s="42" t="s">
        <v>82</v>
      </c>
      <c r="AI216" s="30" t="s">
        <v>292</v>
      </c>
      <c r="AJ216" s="39">
        <f t="shared" si="191"/>
        <v>14.8727852914</v>
      </c>
      <c r="AK216" s="45">
        <v>2</v>
      </c>
      <c r="AL216" s="39">
        <f>G216*AK216/1000</f>
        <v>0.91524</v>
      </c>
      <c r="AM216" s="41">
        <f>R216*18.88/10000</f>
        <v>10.88817152</v>
      </c>
      <c r="AN216" s="41">
        <v>0</v>
      </c>
      <c r="AO216" s="41">
        <f t="shared" si="192"/>
        <v>0.4002069948</v>
      </c>
      <c r="AP216" s="41">
        <f t="shared" si="193"/>
        <v>0.6223586238</v>
      </c>
      <c r="AQ216" s="41">
        <f t="shared" si="194"/>
        <v>0.3694091688</v>
      </c>
      <c r="AR216" s="41">
        <f t="shared" si="180"/>
        <v>0</v>
      </c>
      <c r="AS216" s="41">
        <f t="shared" si="195"/>
        <v>0</v>
      </c>
      <c r="AT216" s="41">
        <f t="shared" si="196"/>
        <v>2.26022888</v>
      </c>
      <c r="AU216" s="44">
        <f t="shared" si="197"/>
        <v>0</v>
      </c>
      <c r="AV216" s="34">
        <f t="shared" si="198"/>
        <v>0</v>
      </c>
      <c r="AW216" s="41">
        <f t="shared" si="199"/>
        <v>0.121485</v>
      </c>
      <c r="AX216" s="41">
        <f t="shared" si="200"/>
        <v>0.210925104</v>
      </c>
    </row>
    <row r="217" s="4" customFormat="1" customHeight="1" spans="1:50">
      <c r="A217" s="31"/>
      <c r="B217" s="45" t="s">
        <v>295</v>
      </c>
      <c r="C217" s="31">
        <v>212</v>
      </c>
      <c r="D217" s="46" t="s">
        <v>296</v>
      </c>
      <c r="E217" s="62"/>
      <c r="F217" s="45" t="s">
        <v>297</v>
      </c>
      <c r="G217" s="45">
        <v>0</v>
      </c>
      <c r="H217" s="45">
        <v>0</v>
      </c>
      <c r="I217" s="34">
        <f>O217+T217+V217+W217+Z217+AB217+AA217</f>
        <v>69242.338195</v>
      </c>
      <c r="J217" s="35">
        <f>P217+T217+V217+W217</f>
        <v>0</v>
      </c>
      <c r="K217" s="34">
        <f>Q217+T217+V217+Y217</f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45">
        <v>0</v>
      </c>
      <c r="R217" s="52">
        <v>0</v>
      </c>
      <c r="S217" s="40">
        <v>0</v>
      </c>
      <c r="T217" s="33">
        <v>0</v>
      </c>
      <c r="U217" s="45">
        <v>0</v>
      </c>
      <c r="V217" s="45">
        <v>0</v>
      </c>
      <c r="W217" s="45">
        <v>0</v>
      </c>
      <c r="X217" s="40">
        <v>0</v>
      </c>
      <c r="Y217" s="33">
        <v>0</v>
      </c>
      <c r="Z217" s="40">
        <v>0</v>
      </c>
      <c r="AA217" s="50">
        <v>17456.490694</v>
      </c>
      <c r="AB217" s="50">
        <v>51785.847501</v>
      </c>
      <c r="AC217" s="45">
        <v>0</v>
      </c>
      <c r="AD217" s="45">
        <v>0</v>
      </c>
      <c r="AE217" s="45">
        <v>0</v>
      </c>
      <c r="AF217" s="45">
        <v>0</v>
      </c>
      <c r="AG217" s="51">
        <v>0</v>
      </c>
      <c r="AH217" s="39" t="s">
        <v>298</v>
      </c>
      <c r="AI217" s="46"/>
      <c r="AJ217" s="39">
        <v>22.6639251225629</v>
      </c>
      <c r="AK217" s="45">
        <v>0</v>
      </c>
      <c r="AL217" s="45">
        <v>0</v>
      </c>
      <c r="AM217" s="45">
        <v>0</v>
      </c>
      <c r="AN217" s="39">
        <v>0</v>
      </c>
      <c r="AO217" s="41">
        <v>0</v>
      </c>
      <c r="AP217" s="41">
        <v>0</v>
      </c>
      <c r="AQ217" s="41">
        <v>0</v>
      </c>
      <c r="AR217" s="41">
        <v>0</v>
      </c>
      <c r="AS217" s="41">
        <v>0</v>
      </c>
      <c r="AT217" s="41">
        <v>0</v>
      </c>
      <c r="AU217" s="44">
        <v>0</v>
      </c>
      <c r="AV217" s="34">
        <v>18.5210573224829</v>
      </c>
      <c r="AW217" s="41">
        <f t="shared" si="199"/>
        <v>2.58929237505</v>
      </c>
      <c r="AX217" s="41">
        <v>0</v>
      </c>
    </row>
    <row r="218" s="4" customFormat="1" customHeight="1" spans="1:50">
      <c r="A218" s="63"/>
      <c r="B218" s="30" t="s">
        <v>58</v>
      </c>
      <c r="C218" s="31">
        <v>213</v>
      </c>
      <c r="D218" s="46" t="s">
        <v>299</v>
      </c>
      <c r="E218" s="62"/>
      <c r="F218" s="45" t="s">
        <v>297</v>
      </c>
      <c r="G218" s="45">
        <v>0</v>
      </c>
      <c r="H218" s="45">
        <v>0</v>
      </c>
      <c r="I218" s="34">
        <f t="shared" ref="I218:I225" si="202">O218+T218+V218+W218+Z218+AB218+AA218</f>
        <v>3848.259715</v>
      </c>
      <c r="J218" s="35">
        <f t="shared" ref="J218:J225" si="203">P218+T218+V218+W218</f>
        <v>0</v>
      </c>
      <c r="K218" s="34">
        <f t="shared" ref="K218:K225" si="204">Q218+T218+V218+Y218</f>
        <v>0</v>
      </c>
      <c r="L218" s="45">
        <v>0</v>
      </c>
      <c r="M218" s="45">
        <v>0</v>
      </c>
      <c r="N218" s="45">
        <v>0</v>
      </c>
      <c r="O218" s="45">
        <v>0</v>
      </c>
      <c r="P218" s="45">
        <v>0</v>
      </c>
      <c r="Q218" s="45">
        <v>0</v>
      </c>
      <c r="R218" s="52">
        <v>0</v>
      </c>
      <c r="S218" s="40">
        <v>0</v>
      </c>
      <c r="T218" s="33">
        <v>0</v>
      </c>
      <c r="U218" s="45">
        <v>0</v>
      </c>
      <c r="V218" s="45">
        <v>0</v>
      </c>
      <c r="W218" s="45">
        <v>0</v>
      </c>
      <c r="X218" s="40">
        <v>0</v>
      </c>
      <c r="Y218" s="33">
        <v>0</v>
      </c>
      <c r="Z218" s="40">
        <v>0</v>
      </c>
      <c r="AA218" s="50">
        <v>2271.440317</v>
      </c>
      <c r="AB218" s="50">
        <v>1576.819398</v>
      </c>
      <c r="AC218" s="45">
        <v>0</v>
      </c>
      <c r="AD218" s="45">
        <v>0</v>
      </c>
      <c r="AE218" s="45">
        <v>0</v>
      </c>
      <c r="AF218" s="45">
        <v>0</v>
      </c>
      <c r="AG218" s="51">
        <v>0</v>
      </c>
      <c r="AH218" s="39" t="s">
        <v>298</v>
      </c>
      <c r="AI218" s="46"/>
      <c r="AJ218" s="39">
        <v>2.53610738513193</v>
      </c>
      <c r="AK218" s="45">
        <v>0</v>
      </c>
      <c r="AL218" s="45">
        <v>0</v>
      </c>
      <c r="AM218" s="45">
        <v>0</v>
      </c>
      <c r="AN218" s="39">
        <v>0</v>
      </c>
      <c r="AO218" s="41">
        <v>0</v>
      </c>
      <c r="AP218" s="41">
        <v>0</v>
      </c>
      <c r="AQ218" s="41">
        <v>0</v>
      </c>
      <c r="AR218" s="41">
        <v>0</v>
      </c>
      <c r="AS218" s="41">
        <v>0</v>
      </c>
      <c r="AT218" s="41">
        <v>0</v>
      </c>
      <c r="AU218" s="44">
        <v>0</v>
      </c>
      <c r="AV218" s="34">
        <v>2.40996183329193</v>
      </c>
      <c r="AW218" s="41">
        <f>AB218*0.5/10000</f>
        <v>0.0788409699</v>
      </c>
      <c r="AX218" s="41">
        <v>0</v>
      </c>
    </row>
    <row r="219" s="4" customFormat="1" customHeight="1" spans="1:50">
      <c r="A219" s="64"/>
      <c r="B219" s="45" t="s">
        <v>300</v>
      </c>
      <c r="C219" s="31">
        <v>214</v>
      </c>
      <c r="D219" s="46" t="s">
        <v>301</v>
      </c>
      <c r="E219" s="62"/>
      <c r="F219" s="45" t="s">
        <v>297</v>
      </c>
      <c r="G219" s="45"/>
      <c r="H219" s="45"/>
      <c r="I219" s="34">
        <f t="shared" si="202"/>
        <v>6259.73</v>
      </c>
      <c r="J219" s="35">
        <f t="shared" si="203"/>
        <v>0</v>
      </c>
      <c r="K219" s="34">
        <f t="shared" si="204"/>
        <v>0</v>
      </c>
      <c r="L219" s="45">
        <v>0</v>
      </c>
      <c r="M219" s="45">
        <v>0</v>
      </c>
      <c r="N219" s="45">
        <v>0</v>
      </c>
      <c r="O219" s="45">
        <v>0</v>
      </c>
      <c r="P219" s="45">
        <v>0</v>
      </c>
      <c r="Q219" s="45">
        <v>0</v>
      </c>
      <c r="R219" s="52">
        <f t="shared" ref="R219:R224" si="205">T219+V219+Y219+Z219</f>
        <v>0</v>
      </c>
      <c r="S219" s="40">
        <v>0</v>
      </c>
      <c r="T219" s="33">
        <v>0</v>
      </c>
      <c r="U219" s="45">
        <v>0</v>
      </c>
      <c r="V219" s="45">
        <v>0</v>
      </c>
      <c r="W219" s="45">
        <v>0</v>
      </c>
      <c r="X219" s="40">
        <v>0</v>
      </c>
      <c r="Y219" s="33">
        <f t="shared" ref="Y219:Y224" si="206">X219*2</f>
        <v>0</v>
      </c>
      <c r="Z219" s="40">
        <v>0</v>
      </c>
      <c r="AA219" s="50">
        <v>663.5</v>
      </c>
      <c r="AB219" s="50">
        <v>5596.23</v>
      </c>
      <c r="AC219" s="45">
        <v>0</v>
      </c>
      <c r="AD219" s="45">
        <v>0</v>
      </c>
      <c r="AE219" s="45">
        <v>0</v>
      </c>
      <c r="AF219" s="45">
        <v>0</v>
      </c>
      <c r="AG219" s="51">
        <v>0</v>
      </c>
      <c r="AH219" s="39" t="s">
        <v>298</v>
      </c>
      <c r="AI219" s="31" t="s">
        <v>302</v>
      </c>
      <c r="AJ219" s="39">
        <f t="shared" ref="AJ219:AJ225" si="207">SUM(AM219:AX219)</f>
        <v>0.983774384</v>
      </c>
      <c r="AK219" s="45">
        <v>0</v>
      </c>
      <c r="AL219" s="45">
        <v>0</v>
      </c>
      <c r="AM219" s="45">
        <v>0</v>
      </c>
      <c r="AN219" s="39">
        <v>0</v>
      </c>
      <c r="AO219" s="41">
        <f t="shared" ref="AO219:AO225" si="208">AC219*365*11.98/10000</f>
        <v>0</v>
      </c>
      <c r="AP219" s="41">
        <f t="shared" ref="AP219:AP225" si="209">AD219*365*18.63/10000</f>
        <v>0</v>
      </c>
      <c r="AQ219" s="41">
        <f t="shared" ref="AQ219:AQ225" si="210">AE219*310*13.02/10000</f>
        <v>0</v>
      </c>
      <c r="AR219" s="41">
        <f t="shared" ref="AR219:AR224" si="211">AF219*19.41*365/10000</f>
        <v>0</v>
      </c>
      <c r="AS219" s="41">
        <f t="shared" ref="AS219:AS225" si="212">W219/1000*15.34*36/10000</f>
        <v>0</v>
      </c>
      <c r="AT219" s="41">
        <f t="shared" ref="AT219:AT225" si="213">X219*30.94/10000</f>
        <v>0</v>
      </c>
      <c r="AU219" s="44">
        <f t="shared" ref="AU219:AU225" si="214">AG219*1306.97/10000</f>
        <v>0</v>
      </c>
      <c r="AV219" s="34">
        <f t="shared" ref="AV219:AV225" si="215">(AA219*10.12+9.42*52/1000*AA219)/10000</f>
        <v>0.703962884</v>
      </c>
      <c r="AW219" s="41">
        <f>AB219*0.5/10000</f>
        <v>0.2798115</v>
      </c>
      <c r="AX219" s="41">
        <f t="shared" ref="AX219:AX225" si="216">(9.42*52/1000*V219)/10000</f>
        <v>0</v>
      </c>
    </row>
    <row r="220" s="4" customFormat="1" customHeight="1" spans="1:50">
      <c r="A220" s="64"/>
      <c r="B220" s="45" t="s">
        <v>300</v>
      </c>
      <c r="C220" s="31">
        <v>215</v>
      </c>
      <c r="D220" s="46" t="s">
        <v>303</v>
      </c>
      <c r="E220" s="62"/>
      <c r="F220" s="45" t="s">
        <v>297</v>
      </c>
      <c r="G220" s="45"/>
      <c r="H220" s="45"/>
      <c r="I220" s="34">
        <f t="shared" si="202"/>
        <v>7381.19</v>
      </c>
      <c r="J220" s="35">
        <f t="shared" si="203"/>
        <v>0</v>
      </c>
      <c r="K220" s="34">
        <f t="shared" si="204"/>
        <v>613.1</v>
      </c>
      <c r="L220" s="45">
        <v>0</v>
      </c>
      <c r="M220" s="45">
        <v>0</v>
      </c>
      <c r="N220" s="45">
        <v>0</v>
      </c>
      <c r="O220" s="45">
        <v>0</v>
      </c>
      <c r="P220" s="45">
        <v>0</v>
      </c>
      <c r="Q220" s="45">
        <v>0</v>
      </c>
      <c r="R220" s="52">
        <f t="shared" si="205"/>
        <v>613.1</v>
      </c>
      <c r="S220" s="40">
        <v>0</v>
      </c>
      <c r="T220" s="33">
        <v>0</v>
      </c>
      <c r="U220" s="45">
        <v>0</v>
      </c>
      <c r="V220" s="45">
        <v>0</v>
      </c>
      <c r="W220" s="45">
        <v>0</v>
      </c>
      <c r="X220" s="40">
        <v>306.55</v>
      </c>
      <c r="Y220" s="33">
        <f t="shared" si="206"/>
        <v>613.1</v>
      </c>
      <c r="Z220" s="40">
        <v>0</v>
      </c>
      <c r="AA220" s="50">
        <v>876.49</v>
      </c>
      <c r="AB220" s="50">
        <v>6504.7</v>
      </c>
      <c r="AC220" s="45">
        <v>0</v>
      </c>
      <c r="AD220" s="45">
        <v>0</v>
      </c>
      <c r="AE220" s="45">
        <v>0</v>
      </c>
      <c r="AF220" s="45">
        <v>0</v>
      </c>
      <c r="AG220" s="51">
        <v>0</v>
      </c>
      <c r="AH220" s="39" t="s">
        <v>298</v>
      </c>
      <c r="AI220" s="31" t="s">
        <v>302</v>
      </c>
      <c r="AJ220" s="39">
        <f t="shared" si="207"/>
        <v>2.20364256616</v>
      </c>
      <c r="AK220" s="45">
        <v>0</v>
      </c>
      <c r="AL220" s="45">
        <v>0</v>
      </c>
      <c r="AM220" s="45">
        <v>0</v>
      </c>
      <c r="AN220" s="39">
        <v>0</v>
      </c>
      <c r="AO220" s="41">
        <f t="shared" si="208"/>
        <v>0</v>
      </c>
      <c r="AP220" s="41">
        <f t="shared" si="209"/>
        <v>0</v>
      </c>
      <c r="AQ220" s="41">
        <f t="shared" si="210"/>
        <v>0</v>
      </c>
      <c r="AR220" s="41">
        <f t="shared" si="211"/>
        <v>0</v>
      </c>
      <c r="AS220" s="41">
        <f t="shared" si="212"/>
        <v>0</v>
      </c>
      <c r="AT220" s="41">
        <f t="shared" si="213"/>
        <v>0.9484657</v>
      </c>
      <c r="AU220" s="44">
        <f t="shared" si="214"/>
        <v>0</v>
      </c>
      <c r="AV220" s="34">
        <f t="shared" si="215"/>
        <v>0.92994186616</v>
      </c>
      <c r="AW220" s="41">
        <f>AB220*0.5/10000</f>
        <v>0.325235</v>
      </c>
      <c r="AX220" s="41">
        <f t="shared" si="216"/>
        <v>0</v>
      </c>
    </row>
    <row r="221" s="4" customFormat="1" customHeight="1" spans="1:50">
      <c r="A221" s="64"/>
      <c r="B221" s="45" t="s">
        <v>300</v>
      </c>
      <c r="C221" s="31">
        <v>216</v>
      </c>
      <c r="D221" s="46" t="s">
        <v>304</v>
      </c>
      <c r="E221" s="62"/>
      <c r="F221" s="45" t="s">
        <v>297</v>
      </c>
      <c r="G221" s="45"/>
      <c r="H221" s="45"/>
      <c r="I221" s="34">
        <f t="shared" si="202"/>
        <v>34753.4</v>
      </c>
      <c r="J221" s="35">
        <f t="shared" si="203"/>
        <v>0</v>
      </c>
      <c r="K221" s="34">
        <f t="shared" si="204"/>
        <v>1258.28</v>
      </c>
      <c r="L221" s="45">
        <v>0</v>
      </c>
      <c r="M221" s="45">
        <v>0</v>
      </c>
      <c r="N221" s="45">
        <v>0</v>
      </c>
      <c r="O221" s="45">
        <v>0</v>
      </c>
      <c r="P221" s="45">
        <v>0</v>
      </c>
      <c r="Q221" s="45">
        <v>0</v>
      </c>
      <c r="R221" s="52">
        <f t="shared" si="205"/>
        <v>1258.28</v>
      </c>
      <c r="S221" s="40">
        <v>0</v>
      </c>
      <c r="T221" s="33">
        <v>0</v>
      </c>
      <c r="U221" s="45">
        <v>0</v>
      </c>
      <c r="V221" s="45">
        <v>0</v>
      </c>
      <c r="W221" s="45">
        <v>0</v>
      </c>
      <c r="X221" s="40">
        <v>629.14</v>
      </c>
      <c r="Y221" s="33">
        <f t="shared" si="206"/>
        <v>1258.28</v>
      </c>
      <c r="Z221" s="40">
        <v>0</v>
      </c>
      <c r="AA221" s="50">
        <v>12090.13</v>
      </c>
      <c r="AB221" s="50">
        <v>22663.27</v>
      </c>
      <c r="AC221" s="45">
        <v>0</v>
      </c>
      <c r="AD221" s="45">
        <v>0</v>
      </c>
      <c r="AE221" s="45">
        <v>0</v>
      </c>
      <c r="AF221" s="45">
        <v>0</v>
      </c>
      <c r="AG221" s="51">
        <v>0</v>
      </c>
      <c r="AH221" s="39" t="s">
        <v>298</v>
      </c>
      <c r="AI221" s="31" t="s">
        <v>302</v>
      </c>
      <c r="AJ221" s="39">
        <f t="shared" si="207"/>
        <v>15.90715714792</v>
      </c>
      <c r="AK221" s="45">
        <v>0</v>
      </c>
      <c r="AL221" s="45">
        <v>0</v>
      </c>
      <c r="AM221" s="45">
        <v>0</v>
      </c>
      <c r="AN221" s="39">
        <v>0</v>
      </c>
      <c r="AO221" s="41">
        <f t="shared" si="208"/>
        <v>0</v>
      </c>
      <c r="AP221" s="41">
        <f t="shared" si="209"/>
        <v>0</v>
      </c>
      <c r="AQ221" s="41">
        <f t="shared" si="210"/>
        <v>0</v>
      </c>
      <c r="AR221" s="41">
        <f t="shared" si="211"/>
        <v>0</v>
      </c>
      <c r="AS221" s="41">
        <f t="shared" si="212"/>
        <v>0</v>
      </c>
      <c r="AT221" s="41">
        <f t="shared" si="213"/>
        <v>1.94655916</v>
      </c>
      <c r="AU221" s="44">
        <f t="shared" si="214"/>
        <v>0</v>
      </c>
      <c r="AV221" s="34">
        <f t="shared" si="215"/>
        <v>12.82743448792</v>
      </c>
      <c r="AW221" s="41">
        <f>AB221*0.5/10000</f>
        <v>1.1331635</v>
      </c>
      <c r="AX221" s="41">
        <f t="shared" si="216"/>
        <v>0</v>
      </c>
    </row>
    <row r="222" s="4" customFormat="1" customHeight="1" spans="1:50">
      <c r="A222" s="64"/>
      <c r="B222" s="45" t="s">
        <v>300</v>
      </c>
      <c r="C222" s="31">
        <v>217</v>
      </c>
      <c r="D222" s="46" t="s">
        <v>305</v>
      </c>
      <c r="E222" s="62"/>
      <c r="F222" s="45" t="s">
        <v>297</v>
      </c>
      <c r="G222" s="45"/>
      <c r="H222" s="45"/>
      <c r="I222" s="34">
        <f t="shared" si="202"/>
        <v>5326.45</v>
      </c>
      <c r="J222" s="35">
        <f t="shared" si="203"/>
        <v>0</v>
      </c>
      <c r="K222" s="34">
        <f t="shared" si="204"/>
        <v>0</v>
      </c>
      <c r="L222" s="45">
        <v>0</v>
      </c>
      <c r="M222" s="45">
        <v>0</v>
      </c>
      <c r="N222" s="45">
        <v>0</v>
      </c>
      <c r="O222" s="45">
        <v>0</v>
      </c>
      <c r="P222" s="45">
        <v>0</v>
      </c>
      <c r="Q222" s="45">
        <v>0</v>
      </c>
      <c r="R222" s="52">
        <f t="shared" si="205"/>
        <v>0</v>
      </c>
      <c r="S222" s="40">
        <v>0</v>
      </c>
      <c r="T222" s="33">
        <v>0</v>
      </c>
      <c r="U222" s="45">
        <v>0</v>
      </c>
      <c r="V222" s="45">
        <v>0</v>
      </c>
      <c r="W222" s="45">
        <v>0</v>
      </c>
      <c r="X222" s="40">
        <v>0</v>
      </c>
      <c r="Y222" s="33">
        <f t="shared" si="206"/>
        <v>0</v>
      </c>
      <c r="Z222" s="40">
        <v>0</v>
      </c>
      <c r="AA222" s="50">
        <v>1096.91</v>
      </c>
      <c r="AB222" s="50">
        <v>4229.54</v>
      </c>
      <c r="AC222" s="45">
        <v>0</v>
      </c>
      <c r="AD222" s="45">
        <v>0</v>
      </c>
      <c r="AE222" s="45">
        <v>0</v>
      </c>
      <c r="AF222" s="45">
        <v>0</v>
      </c>
      <c r="AG222" s="51">
        <v>0</v>
      </c>
      <c r="AH222" s="39" t="s">
        <v>298</v>
      </c>
      <c r="AI222" s="31" t="s">
        <v>302</v>
      </c>
      <c r="AJ222" s="39">
        <f t="shared" si="207"/>
        <v>1.37528095944</v>
      </c>
      <c r="AK222" s="45">
        <v>0</v>
      </c>
      <c r="AL222" s="45">
        <v>0</v>
      </c>
      <c r="AM222" s="45">
        <v>0</v>
      </c>
      <c r="AN222" s="39">
        <v>0</v>
      </c>
      <c r="AO222" s="41">
        <f t="shared" si="208"/>
        <v>0</v>
      </c>
      <c r="AP222" s="41">
        <f t="shared" si="209"/>
        <v>0</v>
      </c>
      <c r="AQ222" s="41">
        <f t="shared" si="210"/>
        <v>0</v>
      </c>
      <c r="AR222" s="41">
        <f t="shared" si="211"/>
        <v>0</v>
      </c>
      <c r="AS222" s="41">
        <f t="shared" si="212"/>
        <v>0</v>
      </c>
      <c r="AT222" s="41">
        <f t="shared" si="213"/>
        <v>0</v>
      </c>
      <c r="AU222" s="44">
        <f t="shared" si="214"/>
        <v>0</v>
      </c>
      <c r="AV222" s="34">
        <f t="shared" si="215"/>
        <v>1.16380395944</v>
      </c>
      <c r="AW222" s="41">
        <f>AB222*0.5/10000</f>
        <v>0.211477</v>
      </c>
      <c r="AX222" s="41">
        <f t="shared" si="216"/>
        <v>0</v>
      </c>
    </row>
    <row r="223" s="4" customFormat="1" customHeight="1" spans="1:50">
      <c r="A223" s="64"/>
      <c r="B223" s="45" t="s">
        <v>300</v>
      </c>
      <c r="C223" s="31">
        <v>218</v>
      </c>
      <c r="D223" s="46" t="s">
        <v>306</v>
      </c>
      <c r="E223" s="62"/>
      <c r="F223" s="45" t="s">
        <v>297</v>
      </c>
      <c r="G223" s="45"/>
      <c r="H223" s="45"/>
      <c r="I223" s="34">
        <f t="shared" si="202"/>
        <v>9612.38</v>
      </c>
      <c r="J223" s="35">
        <f t="shared" si="203"/>
        <v>0</v>
      </c>
      <c r="K223" s="34">
        <f t="shared" si="204"/>
        <v>79.82</v>
      </c>
      <c r="L223" s="45">
        <v>0</v>
      </c>
      <c r="M223" s="45">
        <v>0</v>
      </c>
      <c r="N223" s="45">
        <v>0</v>
      </c>
      <c r="O223" s="45">
        <v>0</v>
      </c>
      <c r="P223" s="45">
        <v>0</v>
      </c>
      <c r="Q223" s="45">
        <v>0</v>
      </c>
      <c r="R223" s="52">
        <f t="shared" si="205"/>
        <v>79.82</v>
      </c>
      <c r="S223" s="40">
        <v>0</v>
      </c>
      <c r="T223" s="33">
        <v>0</v>
      </c>
      <c r="U223" s="45">
        <v>0</v>
      </c>
      <c r="V223" s="45">
        <v>0</v>
      </c>
      <c r="W223" s="45">
        <v>0</v>
      </c>
      <c r="X223" s="40">
        <v>39.91</v>
      </c>
      <c r="Y223" s="33">
        <f t="shared" si="206"/>
        <v>79.82</v>
      </c>
      <c r="Z223" s="40">
        <v>0</v>
      </c>
      <c r="AA223" s="50">
        <v>2513.55</v>
      </c>
      <c r="AB223" s="50">
        <v>7098.83</v>
      </c>
      <c r="AC223" s="45">
        <v>0</v>
      </c>
      <c r="AD223" s="45">
        <v>0</v>
      </c>
      <c r="AE223" s="45">
        <v>0</v>
      </c>
      <c r="AF223" s="45">
        <v>0</v>
      </c>
      <c r="AG223" s="51">
        <v>0</v>
      </c>
      <c r="AH223" s="39" t="s">
        <v>298</v>
      </c>
      <c r="AI223" s="31" t="s">
        <v>302</v>
      </c>
      <c r="AJ223" s="39">
        <f t="shared" si="207"/>
        <v>3.1452593732</v>
      </c>
      <c r="AK223" s="45">
        <v>0</v>
      </c>
      <c r="AL223" s="45">
        <v>0</v>
      </c>
      <c r="AM223" s="45">
        <v>0</v>
      </c>
      <c r="AN223" s="39">
        <v>0</v>
      </c>
      <c r="AO223" s="41">
        <f t="shared" si="208"/>
        <v>0</v>
      </c>
      <c r="AP223" s="41">
        <f t="shared" si="209"/>
        <v>0</v>
      </c>
      <c r="AQ223" s="41">
        <f t="shared" si="210"/>
        <v>0</v>
      </c>
      <c r="AR223" s="41">
        <f t="shared" si="211"/>
        <v>0</v>
      </c>
      <c r="AS223" s="41">
        <f t="shared" si="212"/>
        <v>0</v>
      </c>
      <c r="AT223" s="41">
        <f t="shared" si="213"/>
        <v>0.12348154</v>
      </c>
      <c r="AU223" s="44">
        <f t="shared" si="214"/>
        <v>0</v>
      </c>
      <c r="AV223" s="34">
        <f t="shared" si="215"/>
        <v>2.6668363332</v>
      </c>
      <c r="AW223" s="41">
        <f>AB223*0.5/10000</f>
        <v>0.3549415</v>
      </c>
      <c r="AX223" s="41">
        <f t="shared" si="216"/>
        <v>0</v>
      </c>
    </row>
    <row r="224" s="4" customFormat="1" customHeight="1" spans="1:50">
      <c r="A224" s="64"/>
      <c r="B224" s="45" t="s">
        <v>300</v>
      </c>
      <c r="C224" s="31">
        <v>219</v>
      </c>
      <c r="D224" s="46" t="s">
        <v>307</v>
      </c>
      <c r="E224" s="62"/>
      <c r="F224" s="45" t="s">
        <v>297</v>
      </c>
      <c r="G224" s="45"/>
      <c r="H224" s="45"/>
      <c r="I224" s="34">
        <f t="shared" si="202"/>
        <v>4163.39</v>
      </c>
      <c r="J224" s="35">
        <f t="shared" si="203"/>
        <v>0</v>
      </c>
      <c r="K224" s="34">
        <f t="shared" si="204"/>
        <v>0</v>
      </c>
      <c r="L224" s="45">
        <v>0</v>
      </c>
      <c r="M224" s="45">
        <v>0</v>
      </c>
      <c r="N224" s="45">
        <v>0</v>
      </c>
      <c r="O224" s="45">
        <v>0</v>
      </c>
      <c r="P224" s="45">
        <v>0</v>
      </c>
      <c r="Q224" s="45">
        <v>0</v>
      </c>
      <c r="R224" s="52">
        <f t="shared" si="205"/>
        <v>0</v>
      </c>
      <c r="S224" s="40">
        <v>0</v>
      </c>
      <c r="T224" s="33">
        <v>0</v>
      </c>
      <c r="U224" s="45">
        <v>0</v>
      </c>
      <c r="V224" s="45">
        <v>0</v>
      </c>
      <c r="W224" s="45">
        <v>0</v>
      </c>
      <c r="X224" s="40">
        <v>0</v>
      </c>
      <c r="Y224" s="33">
        <f t="shared" si="206"/>
        <v>0</v>
      </c>
      <c r="Z224" s="40">
        <v>0</v>
      </c>
      <c r="AA224" s="50">
        <v>1321.13</v>
      </c>
      <c r="AB224" s="50">
        <v>2842.26</v>
      </c>
      <c r="AC224" s="45">
        <v>0</v>
      </c>
      <c r="AD224" s="45">
        <v>0</v>
      </c>
      <c r="AE224" s="45">
        <v>0</v>
      </c>
      <c r="AF224" s="45">
        <v>0</v>
      </c>
      <c r="AG224" s="51">
        <v>0</v>
      </c>
      <c r="AH224" s="39" t="s">
        <v>298</v>
      </c>
      <c r="AI224" s="31" t="s">
        <v>302</v>
      </c>
      <c r="AJ224" s="39">
        <f t="shared" si="207"/>
        <v>1.54381079192</v>
      </c>
      <c r="AK224" s="45">
        <v>0</v>
      </c>
      <c r="AL224" s="45">
        <v>0</v>
      </c>
      <c r="AM224" s="45">
        <v>0</v>
      </c>
      <c r="AN224" s="39">
        <v>0</v>
      </c>
      <c r="AO224" s="41">
        <f t="shared" si="208"/>
        <v>0</v>
      </c>
      <c r="AP224" s="41">
        <f t="shared" si="209"/>
        <v>0</v>
      </c>
      <c r="AQ224" s="41">
        <f t="shared" si="210"/>
        <v>0</v>
      </c>
      <c r="AR224" s="41">
        <f t="shared" si="211"/>
        <v>0</v>
      </c>
      <c r="AS224" s="41">
        <f t="shared" si="212"/>
        <v>0</v>
      </c>
      <c r="AT224" s="41">
        <f t="shared" si="213"/>
        <v>0</v>
      </c>
      <c r="AU224" s="44">
        <f t="shared" si="214"/>
        <v>0</v>
      </c>
      <c r="AV224" s="34">
        <f t="shared" si="215"/>
        <v>1.40169779192</v>
      </c>
      <c r="AW224" s="41">
        <f>AB224*0.5/10000</f>
        <v>0.142113</v>
      </c>
      <c r="AX224" s="41">
        <f t="shared" si="216"/>
        <v>0</v>
      </c>
    </row>
    <row r="225" s="4" customFormat="1" customHeight="1" spans="1:50">
      <c r="A225" s="64"/>
      <c r="B225" s="45" t="s">
        <v>300</v>
      </c>
      <c r="C225" s="31">
        <v>220</v>
      </c>
      <c r="D225" s="46" t="s">
        <v>308</v>
      </c>
      <c r="E225" s="62" t="s">
        <v>309</v>
      </c>
      <c r="F225" s="45" t="s">
        <v>310</v>
      </c>
      <c r="G225" s="45">
        <v>572.88</v>
      </c>
      <c r="H225" s="45">
        <v>20.02</v>
      </c>
      <c r="I225" s="34">
        <f t="shared" si="202"/>
        <v>16502.7</v>
      </c>
      <c r="J225" s="35">
        <f t="shared" si="203"/>
        <v>8370.16</v>
      </c>
      <c r="K225" s="34">
        <f t="shared" si="204"/>
        <v>6704.56</v>
      </c>
      <c r="L225" s="45">
        <f>AK225*3</f>
        <v>6</v>
      </c>
      <c r="M225" s="45">
        <v>1145.76</v>
      </c>
      <c r="N225" s="45">
        <v>20.02</v>
      </c>
      <c r="O225" s="45">
        <v>11469.06</v>
      </c>
      <c r="P225" s="45">
        <v>3437.28</v>
      </c>
      <c r="Q225" s="45" t="s">
        <v>62</v>
      </c>
      <c r="R225" s="52">
        <v>6704.56</v>
      </c>
      <c r="S225" s="40">
        <v>0</v>
      </c>
      <c r="T225" s="33">
        <v>2548.53</v>
      </c>
      <c r="U225" s="45">
        <v>4016</v>
      </c>
      <c r="V225" s="45">
        <v>2384.35</v>
      </c>
      <c r="W225" s="45">
        <v>0</v>
      </c>
      <c r="X225" s="40">
        <v>885.84</v>
      </c>
      <c r="Y225" s="33">
        <v>1771.68</v>
      </c>
      <c r="Z225" s="40">
        <v>0</v>
      </c>
      <c r="AA225" s="50">
        <v>0</v>
      </c>
      <c r="AB225" s="50">
        <v>100.76</v>
      </c>
      <c r="AC225" s="45" t="s">
        <v>311</v>
      </c>
      <c r="AD225" s="45">
        <v>1.15</v>
      </c>
      <c r="AE225" s="45">
        <v>0</v>
      </c>
      <c r="AF225" s="45">
        <v>0</v>
      </c>
      <c r="AG225" s="51" t="s">
        <v>62</v>
      </c>
      <c r="AH225" s="39" t="s">
        <v>298</v>
      </c>
      <c r="AI225" s="31" t="s">
        <v>302</v>
      </c>
      <c r="AJ225" s="39">
        <f t="shared" si="207"/>
        <v>16.8056859904</v>
      </c>
      <c r="AK225" s="45">
        <v>2</v>
      </c>
      <c r="AL225" s="45">
        <f>G225*AK225/1000</f>
        <v>1.14576</v>
      </c>
      <c r="AM225" s="45">
        <f>R225*18.88/10000</f>
        <v>12.65820928</v>
      </c>
      <c r="AN225" s="39">
        <v>0</v>
      </c>
      <c r="AO225" s="41">
        <f t="shared" si="208"/>
        <v>0.5028605</v>
      </c>
      <c r="AP225" s="41">
        <f t="shared" si="209"/>
        <v>0.78199425</v>
      </c>
      <c r="AQ225" s="41">
        <f t="shared" si="210"/>
        <v>0</v>
      </c>
      <c r="AR225" s="41"/>
      <c r="AS225" s="41">
        <f t="shared" si="212"/>
        <v>0</v>
      </c>
      <c r="AT225" s="41">
        <f t="shared" si="213"/>
        <v>2.74078896</v>
      </c>
      <c r="AU225" s="44">
        <f t="shared" si="214"/>
        <v>0</v>
      </c>
      <c r="AV225" s="34">
        <f t="shared" si="215"/>
        <v>0</v>
      </c>
      <c r="AW225" s="41">
        <f>AB225*0.5/10000</f>
        <v>0.005038</v>
      </c>
      <c r="AX225" s="41">
        <f t="shared" si="216"/>
        <v>0.1167950004</v>
      </c>
    </row>
    <row r="226" s="5" customFormat="1" customHeight="1" spans="1:50">
      <c r="A226" s="65" t="s">
        <v>312</v>
      </c>
      <c r="B226" s="66"/>
      <c r="C226" s="66"/>
      <c r="D226" s="66"/>
      <c r="E226" s="66"/>
      <c r="F226" s="66"/>
      <c r="G226" s="67">
        <f>SUM(G6:G225)</f>
        <v>70598.09</v>
      </c>
      <c r="H226" s="67">
        <f t="shared" ref="H226:AX226" si="217">SUM(H6:H225)</f>
        <v>8621.70939512199</v>
      </c>
      <c r="I226" s="67">
        <f t="shared" si="217"/>
        <v>3563612.510751</v>
      </c>
      <c r="J226" s="67">
        <f t="shared" si="217"/>
        <v>1051461.54</v>
      </c>
      <c r="K226" s="67">
        <f t="shared" si="217"/>
        <v>510806.08921</v>
      </c>
      <c r="L226" s="67">
        <f t="shared" si="217"/>
        <v>1551.05770794824</v>
      </c>
      <c r="M226" s="67">
        <f t="shared" si="217"/>
        <v>201276.44</v>
      </c>
      <c r="N226" s="67">
        <f t="shared" si="217"/>
        <v>5021.5343811538</v>
      </c>
      <c r="O226" s="67">
        <f t="shared" si="217"/>
        <v>1340563.11</v>
      </c>
      <c r="P226" s="67">
        <f t="shared" si="217"/>
        <v>603829.32</v>
      </c>
      <c r="Q226" s="67">
        <f t="shared" si="217"/>
        <v>4073.11</v>
      </c>
      <c r="R226" s="67">
        <f t="shared" si="217"/>
        <v>620024.63921</v>
      </c>
      <c r="S226" s="67">
        <f t="shared" si="217"/>
        <v>499.981287876792</v>
      </c>
      <c r="T226" s="67">
        <f t="shared" si="217"/>
        <v>148919.24</v>
      </c>
      <c r="U226" s="67">
        <f t="shared" si="217"/>
        <v>4587.57630715945</v>
      </c>
      <c r="V226" s="67">
        <f t="shared" si="217"/>
        <v>290589.68</v>
      </c>
      <c r="W226" s="67">
        <f t="shared" si="217"/>
        <v>8123.3</v>
      </c>
      <c r="X226" s="67">
        <f t="shared" si="217"/>
        <v>33612.029605</v>
      </c>
      <c r="Y226" s="67">
        <f t="shared" si="217"/>
        <v>67224.05921</v>
      </c>
      <c r="Z226" s="67">
        <f t="shared" si="217"/>
        <v>113291.66</v>
      </c>
      <c r="AA226" s="67">
        <f t="shared" si="217"/>
        <v>229473.857586</v>
      </c>
      <c r="AB226" s="67">
        <f t="shared" si="217"/>
        <v>1432651.663165</v>
      </c>
      <c r="AC226" s="67">
        <f t="shared" si="217"/>
        <v>138.18838</v>
      </c>
      <c r="AD226" s="67">
        <f t="shared" si="217"/>
        <v>251.76478</v>
      </c>
      <c r="AE226" s="67">
        <f t="shared" si="217"/>
        <v>250.84236</v>
      </c>
      <c r="AF226" s="67">
        <f t="shared" si="217"/>
        <v>148.32224</v>
      </c>
      <c r="AG226" s="67">
        <f t="shared" si="217"/>
        <v>500</v>
      </c>
      <c r="AH226" s="67">
        <f t="shared" si="217"/>
        <v>0</v>
      </c>
      <c r="AI226" s="67">
        <f t="shared" si="217"/>
        <v>0</v>
      </c>
      <c r="AJ226" s="67">
        <f t="shared" si="217"/>
        <v>2925.64953510219</v>
      </c>
      <c r="AK226" s="67">
        <f t="shared" si="217"/>
        <v>514</v>
      </c>
      <c r="AL226" s="67">
        <f t="shared" si="217"/>
        <v>201.81744</v>
      </c>
      <c r="AM226" s="67">
        <f t="shared" si="217"/>
        <v>1817.31671465</v>
      </c>
      <c r="AN226" s="67">
        <f t="shared" si="217"/>
        <v>223.23438624665</v>
      </c>
      <c r="AO226" s="67">
        <f t="shared" si="217"/>
        <v>60.9284934226</v>
      </c>
      <c r="AP226" s="67">
        <f t="shared" si="217"/>
        <v>171.1987915761</v>
      </c>
      <c r="AQ226" s="67">
        <f t="shared" si="217"/>
        <v>101.2449933432</v>
      </c>
      <c r="AR226" s="67">
        <f t="shared" si="217"/>
        <v>50.9976357792</v>
      </c>
      <c r="AS226" s="67">
        <f t="shared" si="217"/>
        <v>0.4486011192</v>
      </c>
      <c r="AT226" s="67">
        <f t="shared" si="217"/>
        <v>103.99561959787</v>
      </c>
      <c r="AU226" s="67">
        <f t="shared" si="217"/>
        <v>65.3485</v>
      </c>
      <c r="AV226" s="67">
        <f t="shared" si="217"/>
        <v>243.468091317025</v>
      </c>
      <c r="AW226" s="67">
        <f t="shared" si="217"/>
        <v>71.63258315825</v>
      </c>
      <c r="AX226" s="67">
        <f t="shared" si="217"/>
        <v>14.23424488512</v>
      </c>
    </row>
    <row r="227" customHeight="1" spans="1:50">
      <c r="R227" s="7">
        <f>SUBTOTAL(9,R6:R226)</f>
        <v>1240049.27842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5:BB226" etc:filterBottomFollowUsedRange="0">
    <extLst/>
  </autoFilter>
  <mergeCells count="51">
    <mergeCell ref="K1:AB1"/>
    <mergeCell ref="L2:Q2"/>
    <mergeCell ref="S2:T2"/>
    <mergeCell ref="U2:V2"/>
    <mergeCell ref="X2:Y2"/>
    <mergeCell ref="A1:A5"/>
    <mergeCell ref="A6:A218"/>
    <mergeCell ref="B1:B5"/>
    <mergeCell ref="C1:C5"/>
    <mergeCell ref="D1:D5"/>
    <mergeCell ref="E1:E5"/>
    <mergeCell ref="F1:F5"/>
    <mergeCell ref="G1:G5"/>
    <mergeCell ref="H1:H5"/>
    <mergeCell ref="I1:I5"/>
    <mergeCell ref="J1:J5"/>
    <mergeCell ref="K2:K5"/>
    <mergeCell ref="L3:L5"/>
    <mergeCell ref="M3:M5"/>
    <mergeCell ref="N3:N5"/>
    <mergeCell ref="R2:R5"/>
    <mergeCell ref="S3:S5"/>
    <mergeCell ref="T3:T5"/>
    <mergeCell ref="U3:U5"/>
    <mergeCell ref="V3:V5"/>
    <mergeCell ref="W3:W5"/>
    <mergeCell ref="X3:X5"/>
    <mergeCell ref="Y3:Y5"/>
    <mergeCell ref="AB3:AB5"/>
    <mergeCell ref="AC1:AC5"/>
    <mergeCell ref="AD1:AD5"/>
    <mergeCell ref="AE1:AE5"/>
    <mergeCell ref="AF1:AF5"/>
    <mergeCell ref="AG1:AG5"/>
    <mergeCell ref="AH1:AH5"/>
    <mergeCell ref="AI1:AI5"/>
    <mergeCell ref="AJ1:AJ5"/>
    <mergeCell ref="AK1:AK5"/>
    <mergeCell ref="AL1:AL5"/>
    <mergeCell ref="AM1:AM5"/>
    <mergeCell ref="AN1:AN5"/>
    <mergeCell ref="AO1:AO5"/>
    <mergeCell ref="AP1:AP5"/>
    <mergeCell ref="AQ1:AQ5"/>
    <mergeCell ref="AR1:AR5"/>
    <mergeCell ref="AS1:AS5"/>
    <mergeCell ref="AT1:AT5"/>
    <mergeCell ref="AU1:AU5"/>
    <mergeCell ref="AW1:AW5"/>
    <mergeCell ref="Z2:AA4"/>
    <mergeCell ref="O3:Q4"/>
  </mergeCells>
  <pageMargins left="0.751388888888889" right="0.751388888888889" top="1" bottom="1" header="0.5" footer="0.5"/>
  <pageSetup paperSize="8" scale="2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旺庄2925.65✅️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Qc</cp:lastModifiedBy>
  <dcterms:created xsi:type="dcterms:W3CDTF">2026-04-02T04:53:00Z</dcterms:created>
  <dcterms:modified xsi:type="dcterms:W3CDTF">2026-06-30T01:51:33Z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7D5BF768B8004FF3B3E1676009837613_11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