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总表" sheetId="2" r:id="rId1"/>
  </sheets>
  <definedNames>
    <definedName name="_xlnm._FilterDatabase" localSheetId="0" hidden="1">总表!$A$2:$I$219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 name="ID_E2484D2C053640F5B274BB121A92480E"/>
        <xdr:cNvPicPr>
          <a:picLocks noChangeAspect="1"/>
        </xdr:cNvPicPr>
      </xdr:nvPicPr>
      <xdr:blipFill>
        <a:blip r:embed="rId1"/>
        <a:stretch>
          <a:fillRect/>
        </a:stretch>
      </xdr:blipFill>
      <xdr:spPr>
        <a:xfrm>
          <a:off x="9085580" y="788670"/>
          <a:ext cx="2557780" cy="1532890"/>
        </a:xfrm>
        <a:prstGeom prst="rect">
          <a:avLst/>
        </a:prstGeom>
        <a:noFill/>
        <a:ln w="9525">
          <a:noFill/>
        </a:ln>
      </xdr:spPr>
    </xdr:pic>
  </etc:cellImage>
  <etc:cellImage>
    <xdr:pic>
      <xdr:nvPicPr>
        <xdr:cNvPr id="4" name="ID_EB14D1E4575F454EBD8DCD6BDC93B512"/>
        <xdr:cNvPicPr>
          <a:picLocks noChangeAspect="1"/>
        </xdr:cNvPicPr>
      </xdr:nvPicPr>
      <xdr:blipFill>
        <a:blip r:embed="rId2"/>
        <a:stretch>
          <a:fillRect/>
        </a:stretch>
      </xdr:blipFill>
      <xdr:spPr>
        <a:xfrm>
          <a:off x="9606915" y="1802765"/>
          <a:ext cx="1194435" cy="1796415"/>
        </a:xfrm>
        <a:prstGeom prst="rect">
          <a:avLst/>
        </a:prstGeom>
        <a:noFill/>
        <a:ln w="9525">
          <a:noFill/>
        </a:ln>
      </xdr:spPr>
    </xdr:pic>
  </etc:cellImage>
  <etc:cellImage>
    <xdr:pic>
      <xdr:nvPicPr>
        <xdr:cNvPr id="10" name="ID_848F1ABB4B914B999C09CDBC59713211"/>
        <xdr:cNvPicPr>
          <a:picLocks noChangeAspect="1"/>
        </xdr:cNvPicPr>
      </xdr:nvPicPr>
      <xdr:blipFill>
        <a:blip r:embed="rId3"/>
        <a:stretch>
          <a:fillRect/>
        </a:stretch>
      </xdr:blipFill>
      <xdr:spPr>
        <a:xfrm>
          <a:off x="10643870" y="2872740"/>
          <a:ext cx="2247900" cy="1313180"/>
        </a:xfrm>
        <a:prstGeom prst="rect">
          <a:avLst/>
        </a:prstGeom>
        <a:noFill/>
        <a:ln w="9525">
          <a:noFill/>
        </a:ln>
      </xdr:spPr>
    </xdr:pic>
  </etc:cellImage>
  <etc:cellImage>
    <xdr:pic>
      <xdr:nvPicPr>
        <xdr:cNvPr id="16" name="ID_09CE894932C2470C920E76BB2495D070"/>
        <xdr:cNvPicPr>
          <a:picLocks noChangeAspect="1"/>
        </xdr:cNvPicPr>
      </xdr:nvPicPr>
      <xdr:blipFill>
        <a:blip r:embed="rId4"/>
        <a:stretch>
          <a:fillRect/>
        </a:stretch>
      </xdr:blipFill>
      <xdr:spPr>
        <a:xfrm>
          <a:off x="9432925" y="3204845"/>
          <a:ext cx="1769110" cy="1902460"/>
        </a:xfrm>
        <a:prstGeom prst="rect">
          <a:avLst/>
        </a:prstGeom>
        <a:noFill/>
        <a:ln w="9525">
          <a:noFill/>
        </a:ln>
      </xdr:spPr>
    </xdr:pic>
  </etc:cellImage>
  <etc:cellImage>
    <xdr:pic>
      <xdr:nvPicPr>
        <xdr:cNvPr id="70" name="ID_64B88DA363814D2A9A60D0BE478DC415"/>
        <xdr:cNvPicPr>
          <a:picLocks noChangeAspect="1"/>
        </xdr:cNvPicPr>
      </xdr:nvPicPr>
      <xdr:blipFill>
        <a:blip r:embed="rId5"/>
        <a:stretch>
          <a:fillRect/>
        </a:stretch>
      </xdr:blipFill>
      <xdr:spPr>
        <a:xfrm>
          <a:off x="9212580" y="3930015"/>
          <a:ext cx="1839595" cy="2004695"/>
        </a:xfrm>
        <a:prstGeom prst="rect">
          <a:avLst/>
        </a:prstGeom>
        <a:noFill/>
        <a:ln w="9525">
          <a:noFill/>
        </a:ln>
      </xdr:spPr>
    </xdr:pic>
  </etc:cellImage>
  <etc:cellImage>
    <xdr:pic>
      <xdr:nvPicPr>
        <xdr:cNvPr id="20" name="ID_ACA05AAFDF4D42258D668C2F4DB7B287"/>
        <xdr:cNvPicPr>
          <a:picLocks noChangeAspect="1"/>
        </xdr:cNvPicPr>
      </xdr:nvPicPr>
      <xdr:blipFill>
        <a:blip r:embed="rId6"/>
        <a:stretch>
          <a:fillRect/>
        </a:stretch>
      </xdr:blipFill>
      <xdr:spPr>
        <a:xfrm>
          <a:off x="9147175" y="6202680"/>
          <a:ext cx="4150360" cy="1998980"/>
        </a:xfrm>
        <a:prstGeom prst="rect">
          <a:avLst/>
        </a:prstGeom>
        <a:noFill/>
        <a:ln w="9525">
          <a:noFill/>
        </a:ln>
      </xdr:spPr>
    </xdr:pic>
  </etc:cellImage>
  <etc:cellImage>
    <xdr:pic>
      <xdr:nvPicPr>
        <xdr:cNvPr id="17" name="ID_8E12EC1844524F36BA4985ACFCA4C9DF"/>
        <xdr:cNvPicPr>
          <a:picLocks noChangeAspect="1"/>
        </xdr:cNvPicPr>
      </xdr:nvPicPr>
      <xdr:blipFill>
        <a:blip r:embed="rId7"/>
        <a:stretch>
          <a:fillRect/>
        </a:stretch>
      </xdr:blipFill>
      <xdr:spPr>
        <a:xfrm>
          <a:off x="9223375" y="4102100"/>
          <a:ext cx="3143250" cy="1673225"/>
        </a:xfrm>
        <a:prstGeom prst="rect">
          <a:avLst/>
        </a:prstGeom>
        <a:noFill/>
        <a:ln w="9525">
          <a:noFill/>
        </a:ln>
      </xdr:spPr>
    </xdr:pic>
  </etc:cellImage>
  <etc:cellImage>
    <xdr:pic>
      <xdr:nvPicPr>
        <xdr:cNvPr id="22" name="ID_F001A8BF24D54BEC89E0B0A28DF44BAA" descr="kbpXYa"/>
        <xdr:cNvPicPr/>
      </xdr:nvPicPr>
      <xdr:blipFill>
        <a:blip r:embed="rId8"/>
        <a:stretch>
          <a:fillRect/>
        </a:stretch>
      </xdr:blipFill>
      <xdr:spPr>
        <a:xfrm>
          <a:off x="5986145" y="14621510"/>
          <a:ext cx="609600" cy="609600"/>
        </a:xfrm>
        <a:prstGeom prst="rect">
          <a:avLst/>
        </a:prstGeom>
      </xdr:spPr>
    </xdr:pic>
  </etc:cellImage>
  <etc:cellImage>
    <xdr:pic>
      <xdr:nvPicPr>
        <xdr:cNvPr id="218" name="ID_902FA93873F845DC9D73D91D3EBD8444"/>
        <xdr:cNvPicPr>
          <a:picLocks noChangeAspect="1" noChangeArrowheads="1"/>
        </xdr:cNvPicPr>
      </xdr:nvPicPr>
      <xdr:blipFill>
        <a:blip r:embed="rId9"/>
        <a:srcRect/>
        <a:stretch>
          <a:fillRect/>
        </a:stretch>
      </xdr:blipFill>
      <xdr:spPr>
        <a:xfrm>
          <a:off x="10833735" y="96421575"/>
          <a:ext cx="876300" cy="628650"/>
        </a:xfrm>
        <a:prstGeom prst="rect">
          <a:avLst/>
        </a:prstGeom>
        <a:noFill/>
        <a:ln w="9525">
          <a:noFill/>
          <a:miter lim="800000"/>
          <a:headEnd/>
          <a:tailEnd/>
        </a:ln>
      </xdr:spPr>
    </xdr:pic>
  </etc:cellImage>
  <etc:cellImage>
    <xdr:pic>
      <xdr:nvPicPr>
        <xdr:cNvPr id="217" name="ID_C61FE4AA3CB44E57A57A5AC9D31DB4E8"/>
        <xdr:cNvPicPr>
          <a:picLocks noChangeAspect="1" noChangeArrowheads="1"/>
        </xdr:cNvPicPr>
      </xdr:nvPicPr>
      <xdr:blipFill>
        <a:blip r:embed="rId10"/>
        <a:srcRect b="-172"/>
        <a:stretch>
          <a:fillRect/>
        </a:stretch>
      </xdr:blipFill>
      <xdr:spPr>
        <a:xfrm>
          <a:off x="11005185" y="97231200"/>
          <a:ext cx="514350" cy="504825"/>
        </a:xfrm>
        <a:prstGeom prst="rect">
          <a:avLst/>
        </a:prstGeom>
        <a:noFill/>
        <a:ln w="1">
          <a:noFill/>
          <a:miter lim="800000"/>
          <a:headEnd/>
          <a:tailEnd/>
        </a:ln>
      </xdr:spPr>
    </xdr:pic>
  </etc:cellImage>
  <etc:cellImage>
    <xdr:pic>
      <xdr:nvPicPr>
        <xdr:cNvPr id="73" name="ID_CC9C9976181642A686CC9D33AC6BCD0F" descr="f1c3dcb8701f8710b171458fb2cc60ff"/>
        <xdr:cNvPicPr>
          <a:picLocks noChangeAspect="1"/>
        </xdr:cNvPicPr>
      </xdr:nvPicPr>
      <xdr:blipFill>
        <a:blip r:embed="rId11"/>
        <a:srcRect l="9596" t="10795" r="35101" b="21212"/>
        <a:stretch>
          <a:fillRect/>
        </a:stretch>
      </xdr:blipFill>
      <xdr:spPr>
        <a:xfrm>
          <a:off x="8850630" y="7435850"/>
          <a:ext cx="1647190" cy="2697480"/>
        </a:xfrm>
        <a:prstGeom prst="rect">
          <a:avLst/>
        </a:prstGeom>
      </xdr:spPr>
    </xdr:pic>
  </etc:cellImage>
  <etc:cellImage>
    <xdr:pic>
      <xdr:nvPicPr>
        <xdr:cNvPr id="74" name="ID_3F8238A30B0A490C9CACBA5066DE7D9F"/>
        <xdr:cNvPicPr>
          <a:picLocks noChangeAspect="1"/>
        </xdr:cNvPicPr>
      </xdr:nvPicPr>
      <xdr:blipFill>
        <a:blip r:embed="rId12"/>
        <a:stretch>
          <a:fillRect/>
        </a:stretch>
      </xdr:blipFill>
      <xdr:spPr>
        <a:xfrm>
          <a:off x="8498205" y="10975975"/>
          <a:ext cx="2703195" cy="1866265"/>
        </a:xfrm>
        <a:prstGeom prst="rect">
          <a:avLst/>
        </a:prstGeom>
        <a:noFill/>
        <a:ln w="9525">
          <a:noFill/>
        </a:ln>
      </xdr:spPr>
    </xdr:pic>
  </etc:cellImage>
  <etc:cellImage>
    <xdr:pic>
      <xdr:nvPicPr>
        <xdr:cNvPr id="75" name="ID_09A6FC909ED5473DAB839C70D8E328AA"/>
        <xdr:cNvPicPr>
          <a:picLocks noChangeAspect="1"/>
        </xdr:cNvPicPr>
      </xdr:nvPicPr>
      <xdr:blipFill>
        <a:blip r:embed="rId13"/>
        <a:stretch>
          <a:fillRect/>
        </a:stretch>
      </xdr:blipFill>
      <xdr:spPr>
        <a:xfrm>
          <a:off x="8993505" y="12432030"/>
          <a:ext cx="2218690" cy="4445000"/>
        </a:xfrm>
        <a:prstGeom prst="rect">
          <a:avLst/>
        </a:prstGeom>
        <a:noFill/>
        <a:ln w="9525">
          <a:noFill/>
        </a:ln>
      </xdr:spPr>
    </xdr:pic>
  </etc:cellImage>
  <etc:cellImage>
    <xdr:pic>
      <xdr:nvPicPr>
        <xdr:cNvPr id="111" name="ID_1566AECE1DCE42759EE6992022595D2B"/>
        <xdr:cNvPicPr>
          <a:picLocks noChangeAspect="1"/>
        </xdr:cNvPicPr>
      </xdr:nvPicPr>
      <xdr:blipFill>
        <a:blip r:embed="rId14"/>
        <a:stretch>
          <a:fillRect/>
        </a:stretch>
      </xdr:blipFill>
      <xdr:spPr>
        <a:xfrm>
          <a:off x="8583930" y="824865"/>
          <a:ext cx="4067810" cy="3137535"/>
        </a:xfrm>
        <a:prstGeom prst="rect">
          <a:avLst/>
        </a:prstGeom>
        <a:noFill/>
        <a:ln w="9525">
          <a:noFill/>
        </a:ln>
      </xdr:spPr>
    </xdr:pic>
  </etc:cellImage>
  <etc:cellImage>
    <xdr:pic>
      <xdr:nvPicPr>
        <xdr:cNvPr id="112" name="ID_102943B54CD848EB8CFE0D3C69B9B712"/>
        <xdr:cNvPicPr>
          <a:picLocks noChangeAspect="1"/>
        </xdr:cNvPicPr>
      </xdr:nvPicPr>
      <xdr:blipFill>
        <a:blip r:embed="rId15"/>
        <a:stretch>
          <a:fillRect/>
        </a:stretch>
      </xdr:blipFill>
      <xdr:spPr>
        <a:xfrm>
          <a:off x="8469630" y="2625090"/>
          <a:ext cx="2153920" cy="1708785"/>
        </a:xfrm>
        <a:prstGeom prst="rect">
          <a:avLst/>
        </a:prstGeom>
        <a:noFill/>
        <a:ln w="9525">
          <a:noFill/>
        </a:ln>
      </xdr:spPr>
    </xdr:pic>
  </etc:cellImage>
  <etc:cellImage>
    <xdr:pic>
      <xdr:nvPicPr>
        <xdr:cNvPr id="117" name="ID_F3D79F5847E84D989313C308E5F8B56D" descr="f1c3dcb8701f8710b171458fb2cc60ff"/>
        <xdr:cNvPicPr>
          <a:picLocks noChangeAspect="1"/>
        </xdr:cNvPicPr>
      </xdr:nvPicPr>
      <xdr:blipFill>
        <a:blip r:embed="rId11"/>
        <a:srcRect l="9596" t="10795" r="35101" b="21212"/>
        <a:stretch>
          <a:fillRect/>
        </a:stretch>
      </xdr:blipFill>
      <xdr:spPr>
        <a:xfrm>
          <a:off x="8574405" y="7194550"/>
          <a:ext cx="1647190" cy="2697480"/>
        </a:xfrm>
        <a:prstGeom prst="rect">
          <a:avLst/>
        </a:prstGeom>
      </xdr:spPr>
    </xdr:pic>
  </etc:cellImage>
  <etc:cellImage>
    <xdr:pic>
      <xdr:nvPicPr>
        <xdr:cNvPr id="115" name="ID_A29AA501F1794B3A94686ED1C38D1349"/>
        <xdr:cNvPicPr>
          <a:picLocks noChangeAspect="1"/>
        </xdr:cNvPicPr>
      </xdr:nvPicPr>
      <xdr:blipFill>
        <a:blip r:embed="rId5"/>
        <a:stretch>
          <a:fillRect/>
        </a:stretch>
      </xdr:blipFill>
      <xdr:spPr>
        <a:xfrm>
          <a:off x="8488680" y="4177665"/>
          <a:ext cx="2155190" cy="2348230"/>
        </a:xfrm>
        <a:prstGeom prst="rect">
          <a:avLst/>
        </a:prstGeom>
        <a:noFill/>
        <a:ln w="9525">
          <a:noFill/>
        </a:ln>
      </xdr:spPr>
    </xdr:pic>
  </etc:cellImage>
  <etc:cellImage>
    <xdr:pic>
      <xdr:nvPicPr>
        <xdr:cNvPr id="12" name="ID_1D88663044814B7D838710B8DB09EFE3" descr="5371780105499_.pic_hd"/>
        <xdr:cNvPicPr>
          <a:picLocks noChangeAspect="1"/>
        </xdr:cNvPicPr>
      </xdr:nvPicPr>
      <xdr:blipFill>
        <a:blip r:embed="rId16"/>
        <a:stretch>
          <a:fillRect/>
        </a:stretch>
      </xdr:blipFill>
      <xdr:spPr>
        <a:xfrm flipH="1">
          <a:off x="7866380" y="10674985"/>
          <a:ext cx="767715" cy="1499870"/>
        </a:xfrm>
        <a:prstGeom prst="rect">
          <a:avLst/>
        </a:prstGeom>
      </xdr:spPr>
    </xdr:pic>
  </etc:cellImage>
  <etc:cellImage>
    <xdr:pic>
      <xdr:nvPicPr>
        <xdr:cNvPr id="13" name="ID_920B6013C4AC4D888B4B7D959A2C1197" descr="781780106538_.pic_hd"/>
        <xdr:cNvPicPr>
          <a:picLocks noChangeAspect="1"/>
        </xdr:cNvPicPr>
      </xdr:nvPicPr>
      <xdr:blipFill>
        <a:blip r:embed="rId17"/>
        <a:stretch>
          <a:fillRect/>
        </a:stretch>
      </xdr:blipFill>
      <xdr:spPr>
        <a:xfrm>
          <a:off x="7860665" y="6073140"/>
          <a:ext cx="782320" cy="832485"/>
        </a:xfrm>
        <a:prstGeom prst="rect">
          <a:avLst/>
        </a:prstGeom>
      </xdr:spPr>
    </xdr:pic>
  </etc:cellImage>
  <etc:cellImage>
    <xdr:pic>
      <xdr:nvPicPr>
        <xdr:cNvPr id="30" name="ID_58F0A92D482643D5812333491133932F"/>
        <xdr:cNvPicPr>
          <a:picLocks noChangeAspect="1"/>
        </xdr:cNvPicPr>
      </xdr:nvPicPr>
      <xdr:blipFill>
        <a:blip r:embed="rId18"/>
        <a:stretch>
          <a:fillRect/>
        </a:stretch>
      </xdr:blipFill>
      <xdr:spPr>
        <a:xfrm>
          <a:off x="10099675" y="875030"/>
          <a:ext cx="2181860" cy="2038985"/>
        </a:xfrm>
        <a:prstGeom prst="rect">
          <a:avLst/>
        </a:prstGeom>
        <a:noFill/>
        <a:ln w="9525">
          <a:noFill/>
        </a:ln>
      </xdr:spPr>
    </xdr:pic>
  </etc:cellImage>
  <etc:cellImage>
    <xdr:pic>
      <xdr:nvPicPr>
        <xdr:cNvPr id="15" name="ID_4F776F4784D1456ABDBF7B72B2D2FFEC"/>
        <xdr:cNvPicPr>
          <a:picLocks noChangeAspect="1"/>
        </xdr:cNvPicPr>
      </xdr:nvPicPr>
      <xdr:blipFill>
        <a:blip r:embed="rId19"/>
        <a:stretch>
          <a:fillRect/>
        </a:stretch>
      </xdr:blipFill>
      <xdr:spPr>
        <a:xfrm>
          <a:off x="10194925" y="7731760"/>
          <a:ext cx="1463040" cy="1426210"/>
        </a:xfrm>
        <a:prstGeom prst="rect">
          <a:avLst/>
        </a:prstGeom>
        <a:noFill/>
        <a:ln w="9525">
          <a:noFill/>
        </a:ln>
      </xdr:spPr>
    </xdr:pic>
  </etc:cellImage>
  <etc:cellImage>
    <xdr:pic>
      <xdr:nvPicPr>
        <xdr:cNvPr id="25" name="ID_C1E4D450389B444B87475D424A13BA3A"/>
        <xdr:cNvPicPr>
          <a:picLocks noChangeAspect="1"/>
        </xdr:cNvPicPr>
      </xdr:nvPicPr>
      <xdr:blipFill>
        <a:blip r:embed="rId20"/>
        <a:stretch>
          <a:fillRect/>
        </a:stretch>
      </xdr:blipFill>
      <xdr:spPr>
        <a:xfrm>
          <a:off x="10556875" y="2272030"/>
          <a:ext cx="751205" cy="1137285"/>
        </a:xfrm>
        <a:prstGeom prst="rect">
          <a:avLst/>
        </a:prstGeom>
        <a:noFill/>
        <a:ln w="9525">
          <a:noFill/>
        </a:ln>
      </xdr:spPr>
    </xdr:pic>
  </etc:cellImage>
  <etc:cellImage>
    <xdr:pic>
      <xdr:nvPicPr>
        <xdr:cNvPr id="35" name="ID_1358C20D67734E0195A5CE58D8F16220"/>
        <xdr:cNvPicPr>
          <a:picLocks noChangeAspect="1"/>
        </xdr:cNvPicPr>
      </xdr:nvPicPr>
      <xdr:blipFill>
        <a:blip r:embed="rId21"/>
        <a:stretch>
          <a:fillRect/>
        </a:stretch>
      </xdr:blipFill>
      <xdr:spPr>
        <a:xfrm>
          <a:off x="10385425" y="805815"/>
          <a:ext cx="1476375" cy="1740535"/>
        </a:xfrm>
        <a:prstGeom prst="rect">
          <a:avLst/>
        </a:prstGeom>
        <a:noFill/>
        <a:ln w="9525">
          <a:noFill/>
        </a:ln>
      </xdr:spPr>
    </xdr:pic>
  </etc:cellImage>
  <etc:cellImage>
    <xdr:pic>
      <xdr:nvPicPr>
        <xdr:cNvPr id="42" name="ID_751899B2F39942B48F62A2D93DDD9277"/>
        <xdr:cNvPicPr>
          <a:picLocks noChangeAspect="1"/>
        </xdr:cNvPicPr>
      </xdr:nvPicPr>
      <xdr:blipFill>
        <a:blip r:embed="rId22"/>
        <a:stretch>
          <a:fillRect/>
        </a:stretch>
      </xdr:blipFill>
      <xdr:spPr>
        <a:xfrm>
          <a:off x="10466070" y="6932295"/>
          <a:ext cx="2639060" cy="1867535"/>
        </a:xfrm>
        <a:prstGeom prst="rect">
          <a:avLst/>
        </a:prstGeom>
        <a:noFill/>
        <a:ln w="9525">
          <a:noFill/>
        </a:ln>
      </xdr:spPr>
    </xdr:pic>
  </etc:cellImage>
  <etc:cellImage>
    <xdr:pic>
      <xdr:nvPicPr>
        <xdr:cNvPr id="9" name="ID_5032C2FEF1DB42398CD3BBE9B095073B"/>
        <xdr:cNvPicPr>
          <a:picLocks noChangeAspect="1"/>
        </xdr:cNvPicPr>
      </xdr:nvPicPr>
      <xdr:blipFill>
        <a:blip r:embed="rId23"/>
        <a:srcRect l="26102" t="55113" r="54928" b="32057"/>
        <a:stretch>
          <a:fillRect/>
        </a:stretch>
      </xdr:blipFill>
      <xdr:spPr>
        <a:xfrm>
          <a:off x="8460105" y="4384675"/>
          <a:ext cx="2133600" cy="814070"/>
        </a:xfrm>
        <a:prstGeom prst="rect">
          <a:avLst/>
        </a:prstGeom>
        <a:noFill/>
        <a:ln w="9525">
          <a:noFill/>
        </a:ln>
      </xdr:spPr>
    </xdr:pic>
  </etc:cellImage>
  <etc:cellImage>
    <xdr:pic>
      <xdr:nvPicPr>
        <xdr:cNvPr id="2" name="ID_6EC3791253D147598160E5DB68281558" descr="讲台"/>
        <xdr:cNvPicPr/>
      </xdr:nvPicPr>
      <xdr:blipFill>
        <a:blip r:embed="rId24"/>
        <a:stretch>
          <a:fillRect/>
        </a:stretch>
      </xdr:blipFill>
      <xdr:spPr>
        <a:xfrm>
          <a:off x="0" y="0"/>
          <a:ext cx="3743325" cy="4591050"/>
        </a:xfrm>
        <a:prstGeom prst="rect">
          <a:avLst/>
        </a:prstGeom>
      </xdr:spPr>
    </xdr:pic>
  </etc:cellImage>
  <etc:cellImage>
    <xdr:pic>
      <xdr:nvPicPr>
        <xdr:cNvPr id="47" name="ID_8876F984B64B4BCE935B254B3200F2B3"/>
        <xdr:cNvPicPr>
          <a:picLocks noChangeAspect="1"/>
        </xdr:cNvPicPr>
      </xdr:nvPicPr>
      <xdr:blipFill>
        <a:blip r:embed="rId25"/>
        <a:stretch>
          <a:fillRect/>
        </a:stretch>
      </xdr:blipFill>
      <xdr:spPr>
        <a:xfrm>
          <a:off x="10213975" y="4940300"/>
          <a:ext cx="2811780" cy="2400935"/>
        </a:xfrm>
        <a:prstGeom prst="rect">
          <a:avLst/>
        </a:prstGeom>
        <a:noFill/>
        <a:ln w="9525">
          <a:noFill/>
        </a:ln>
      </xdr:spPr>
    </xdr:pic>
  </etc:cellImage>
  <etc:cellImage>
    <xdr:pic>
      <xdr:nvPicPr>
        <xdr:cNvPr id="34" name="ID_34A11F8B0CE945359EDA84F3DA4891C1" descr="3925d0845853ad683e6b6abf4304ddf7"/>
        <xdr:cNvPicPr>
          <a:picLocks noChangeAspect="1"/>
        </xdr:cNvPicPr>
      </xdr:nvPicPr>
      <xdr:blipFill>
        <a:blip r:embed="rId26"/>
        <a:stretch>
          <a:fillRect/>
        </a:stretch>
      </xdr:blipFill>
      <xdr:spPr>
        <a:xfrm>
          <a:off x="9651365" y="5034915"/>
          <a:ext cx="4276090" cy="4490085"/>
        </a:xfrm>
        <a:prstGeom prst="rect">
          <a:avLst/>
        </a:prstGeom>
      </xdr:spPr>
    </xdr:pic>
  </etc:cellImage>
  <etc:cellImage>
    <xdr:pic>
      <xdr:nvPicPr>
        <xdr:cNvPr id="8" name="ID_FE84CA92EDD34FA2B9A1898E44665F71"/>
        <xdr:cNvPicPr>
          <a:picLocks noChangeAspect="1"/>
        </xdr:cNvPicPr>
      </xdr:nvPicPr>
      <xdr:blipFill>
        <a:blip r:embed="rId23"/>
        <a:srcRect l="26102" t="59193" r="54928" b="32057"/>
        <a:stretch>
          <a:fillRect/>
        </a:stretch>
      </xdr:blipFill>
      <xdr:spPr>
        <a:xfrm>
          <a:off x="8983980" y="11102340"/>
          <a:ext cx="2026920" cy="527050"/>
        </a:xfrm>
        <a:prstGeom prst="rect">
          <a:avLst/>
        </a:prstGeom>
        <a:noFill/>
        <a:ln w="9525">
          <a:noFill/>
        </a:ln>
      </xdr:spPr>
    </xdr:pic>
  </etc:cellImage>
  <etc:cellImage>
    <xdr:pic>
      <xdr:nvPicPr>
        <xdr:cNvPr id="7" name="ID_D3A9C75D4C1E4D8B8F16EDE0F3235F74" descr="六角桌"/>
        <xdr:cNvPicPr/>
      </xdr:nvPicPr>
      <xdr:blipFill>
        <a:blip r:embed="rId27"/>
        <a:stretch>
          <a:fillRect/>
        </a:stretch>
      </xdr:blipFill>
      <xdr:spPr>
        <a:xfrm>
          <a:off x="0" y="0"/>
          <a:ext cx="8899525" cy="7315200"/>
        </a:xfrm>
        <a:prstGeom prst="rect">
          <a:avLst/>
        </a:prstGeom>
      </xdr:spPr>
    </xdr:pic>
  </etc:cellImage>
  <etc:cellImage>
    <xdr:pic>
      <xdr:nvPicPr>
        <xdr:cNvPr id="51" name="ID_BA12ACA6E41D4835ACD6A39C04C2BCF0" descr="f1c3dcb8701f8710b171458fb2cc60ff"/>
        <xdr:cNvPicPr>
          <a:picLocks noChangeAspect="1"/>
        </xdr:cNvPicPr>
      </xdr:nvPicPr>
      <xdr:blipFill>
        <a:blip r:embed="rId11"/>
        <a:srcRect l="9596" t="10795" r="35101" b="21212"/>
        <a:stretch>
          <a:fillRect/>
        </a:stretch>
      </xdr:blipFill>
      <xdr:spPr>
        <a:xfrm>
          <a:off x="10175875" y="6270625"/>
          <a:ext cx="1320800" cy="2164080"/>
        </a:xfrm>
        <a:prstGeom prst="rect">
          <a:avLst/>
        </a:prstGeom>
      </xdr:spPr>
    </xdr:pic>
  </etc:cellImage>
  <etc:cellImage>
    <xdr:pic>
      <xdr:nvPicPr>
        <xdr:cNvPr id="50" name="ID_27F8CA62BDEE48F69F85CFC118638669" descr="镭文顿"/>
        <xdr:cNvPicPr>
          <a:picLocks noChangeAspect="1"/>
        </xdr:cNvPicPr>
      </xdr:nvPicPr>
      <xdr:blipFill>
        <a:blip r:embed="rId28"/>
        <a:stretch>
          <a:fillRect/>
        </a:stretch>
      </xdr:blipFill>
      <xdr:spPr>
        <a:xfrm>
          <a:off x="10071100" y="4562475"/>
          <a:ext cx="2367280" cy="2025015"/>
        </a:xfrm>
        <a:prstGeom prst="rect">
          <a:avLst/>
        </a:prstGeom>
        <a:noFill/>
        <a:ln w="9525">
          <a:noFill/>
        </a:ln>
      </xdr:spPr>
    </xdr:pic>
  </etc:cellImage>
  <etc:cellImage>
    <xdr:pic>
      <xdr:nvPicPr>
        <xdr:cNvPr id="53" name="ID_B62EA0BAECB045A699D3B0FA6357E8D5"/>
        <xdr:cNvPicPr>
          <a:picLocks noChangeAspect="1"/>
        </xdr:cNvPicPr>
      </xdr:nvPicPr>
      <xdr:blipFill>
        <a:blip r:embed="rId29"/>
        <a:stretch>
          <a:fillRect/>
        </a:stretch>
      </xdr:blipFill>
      <xdr:spPr>
        <a:xfrm>
          <a:off x="10061575" y="819785"/>
          <a:ext cx="2900045" cy="1948815"/>
        </a:xfrm>
        <a:prstGeom prst="rect">
          <a:avLst/>
        </a:prstGeom>
        <a:noFill/>
        <a:ln w="9525">
          <a:noFill/>
        </a:ln>
      </xdr:spPr>
    </xdr:pic>
  </etc:cellImage>
  <etc:cellImage>
    <xdr:pic>
      <xdr:nvPicPr>
        <xdr:cNvPr id="55" name="ID_993C8B0361554A5293F515210E59E955" descr="C:\Users\86133\Desktop\高校水龙头.png高校水龙头"/>
        <xdr:cNvPicPr>
          <a:picLocks noChangeAspect="1"/>
        </xdr:cNvPicPr>
      </xdr:nvPicPr>
      <xdr:blipFill>
        <a:blip r:embed="rId30"/>
        <a:stretch>
          <a:fillRect/>
        </a:stretch>
      </xdr:blipFill>
      <xdr:spPr>
        <a:xfrm>
          <a:off x="10404475" y="3449955"/>
          <a:ext cx="1320165" cy="1671955"/>
        </a:xfrm>
        <a:prstGeom prst="rect">
          <a:avLst/>
        </a:prstGeom>
        <a:noFill/>
        <a:ln w="9525">
          <a:noFill/>
        </a:ln>
      </xdr:spPr>
    </xdr:pic>
  </etc:cellImage>
  <etc:cellImage>
    <xdr:pic>
      <xdr:nvPicPr>
        <xdr:cNvPr id="54" name="ID_75B2A7F7A168428D84DA8FF5BD7BFCB5" descr="水槽.png"/>
        <xdr:cNvPicPr>
          <a:picLocks noChangeAspect="1"/>
        </xdr:cNvPicPr>
      </xdr:nvPicPr>
      <xdr:blipFill>
        <a:blip r:embed="rId31"/>
        <a:srcRect l="12143" t="19005" r="4286" b="17369"/>
        <a:stretch>
          <a:fillRect/>
        </a:stretch>
      </xdr:blipFill>
      <xdr:spPr>
        <a:xfrm>
          <a:off x="10118725" y="2266950"/>
          <a:ext cx="3348355" cy="1759585"/>
        </a:xfrm>
        <a:prstGeom prst="rect">
          <a:avLst/>
        </a:prstGeom>
        <a:noFill/>
        <a:ln w="9525">
          <a:noFill/>
        </a:ln>
      </xdr:spPr>
    </xdr:pic>
  </etc:cellImage>
  <etc:cellImage>
    <xdr:pic>
      <xdr:nvPicPr>
        <xdr:cNvPr id="58" name="ID_CB765B3206F84F58962210E55B73A0D3"/>
        <xdr:cNvPicPr>
          <a:picLocks noChangeAspect="1"/>
        </xdr:cNvPicPr>
      </xdr:nvPicPr>
      <xdr:blipFill>
        <a:blip r:embed="rId32"/>
        <a:stretch>
          <a:fillRect/>
        </a:stretch>
      </xdr:blipFill>
      <xdr:spPr>
        <a:xfrm>
          <a:off x="10147300" y="3683000"/>
          <a:ext cx="2693035" cy="2082800"/>
        </a:xfrm>
        <a:prstGeom prst="rect">
          <a:avLst/>
        </a:prstGeom>
        <a:noFill/>
        <a:ln w="9525">
          <a:noFill/>
        </a:ln>
      </xdr:spPr>
    </xdr:pic>
  </etc:cellImage>
  <etc:cellImage>
    <xdr:pic>
      <xdr:nvPicPr>
        <xdr:cNvPr id="57" name="ID_837EA9158C014F2B8FDF20C0A5B8D860" descr="26ec043c4079755b229a82f26c1d63d"/>
        <xdr:cNvPicPr>
          <a:picLocks noChangeAspect="1"/>
        </xdr:cNvPicPr>
      </xdr:nvPicPr>
      <xdr:blipFill>
        <a:blip r:embed="rId33"/>
        <a:srcRect l="29627" t="52471" r="38245" b="3232"/>
        <a:stretch>
          <a:fillRect/>
        </a:stretch>
      </xdr:blipFill>
      <xdr:spPr>
        <a:xfrm>
          <a:off x="10213975" y="2487295"/>
          <a:ext cx="2534285" cy="2306955"/>
        </a:xfrm>
        <a:prstGeom prst="rect">
          <a:avLst/>
        </a:prstGeom>
      </xdr:spPr>
    </xdr:pic>
  </etc:cellImage>
  <etc:cellImage>
    <xdr:pic>
      <xdr:nvPicPr>
        <xdr:cNvPr id="151" name="ID_40FF91DC7EE3411C892A86284F02A7A6" descr="4a85e187edf10f56cefa5df9d6dbbbc"/>
        <xdr:cNvPicPr>
          <a:picLocks noChangeAspect="1"/>
        </xdr:cNvPicPr>
      </xdr:nvPicPr>
      <xdr:blipFill>
        <a:blip r:embed="rId34"/>
        <a:srcRect l="10225" t="27574" r="13701" b="29122"/>
        <a:stretch>
          <a:fillRect/>
        </a:stretch>
      </xdr:blipFill>
      <xdr:spPr>
        <a:xfrm>
          <a:off x="8498205" y="923925"/>
          <a:ext cx="2516505" cy="3104515"/>
        </a:xfrm>
        <a:prstGeom prst="rect">
          <a:avLst/>
        </a:prstGeom>
      </xdr:spPr>
    </xdr:pic>
  </etc:cellImage>
  <etc:cellImage>
    <xdr:pic>
      <xdr:nvPicPr>
        <xdr:cNvPr id="59" name="ID_A6AC0D17CBD3444184A1CE2E0A733C03" descr="2d96941375285b78125e3b10c897431"/>
        <xdr:cNvPicPr>
          <a:picLocks noChangeAspect="1"/>
        </xdr:cNvPicPr>
      </xdr:nvPicPr>
      <xdr:blipFill>
        <a:blip r:embed="rId35"/>
        <a:srcRect l="3999" t="26153" r="3592" b="19931"/>
        <a:stretch>
          <a:fillRect/>
        </a:stretch>
      </xdr:blipFill>
      <xdr:spPr>
        <a:xfrm>
          <a:off x="10328275" y="5273675"/>
          <a:ext cx="1908175" cy="2478405"/>
        </a:xfrm>
        <a:prstGeom prst="rect">
          <a:avLst/>
        </a:prstGeom>
      </xdr:spPr>
    </xdr:pic>
  </etc:cellImage>
  <etc:cellImage>
    <xdr:pic>
      <xdr:nvPicPr>
        <xdr:cNvPr id="150" name="ID_5BCBCF1FE1F341D68A64D219DC0FD1AC"/>
        <xdr:cNvPicPr>
          <a:picLocks noChangeAspect="1"/>
        </xdr:cNvPicPr>
      </xdr:nvPicPr>
      <xdr:blipFill>
        <a:blip r:embed="rId36"/>
        <a:stretch>
          <a:fillRect/>
        </a:stretch>
      </xdr:blipFill>
      <xdr:spPr>
        <a:xfrm>
          <a:off x="8602980" y="10617200"/>
          <a:ext cx="3705225" cy="4476750"/>
        </a:xfrm>
        <a:prstGeom prst="rect">
          <a:avLst/>
        </a:prstGeom>
        <a:noFill/>
        <a:ln w="9525">
          <a:noFill/>
        </a:ln>
      </xdr:spPr>
    </xdr:pic>
  </etc:cellImage>
  <etc:cellImage>
    <xdr:pic>
      <xdr:nvPicPr>
        <xdr:cNvPr id="26" name="ID_8EFC77B3DB5B4BECB5CE3ED7DD66120F"/>
        <xdr:cNvPicPr>
          <a:picLocks noChangeAspect="1"/>
        </xdr:cNvPicPr>
      </xdr:nvPicPr>
      <xdr:blipFill>
        <a:blip r:embed="rId37"/>
        <a:stretch>
          <a:fillRect/>
        </a:stretch>
      </xdr:blipFill>
      <xdr:spPr>
        <a:xfrm>
          <a:off x="10090150" y="849630"/>
          <a:ext cx="3876040" cy="2045970"/>
        </a:xfrm>
        <a:prstGeom prst="rect">
          <a:avLst/>
        </a:prstGeom>
        <a:noFill/>
        <a:ln w="9525">
          <a:noFill/>
        </a:ln>
      </xdr:spPr>
    </xdr:pic>
  </etc:cellImage>
  <etc:cellImage>
    <xdr:pic>
      <xdr:nvPicPr>
        <xdr:cNvPr id="68" name="ID_89AD6ACD0B6749CF8D65916A730C3530"/>
        <xdr:cNvPicPr>
          <a:picLocks noChangeAspect="1"/>
        </xdr:cNvPicPr>
      </xdr:nvPicPr>
      <xdr:blipFill>
        <a:blip r:embed="rId38"/>
        <a:stretch>
          <a:fillRect/>
        </a:stretch>
      </xdr:blipFill>
      <xdr:spPr>
        <a:xfrm>
          <a:off x="10433050" y="7277100"/>
          <a:ext cx="1584960" cy="1609725"/>
        </a:xfrm>
        <a:prstGeom prst="rect">
          <a:avLst/>
        </a:prstGeom>
        <a:noFill/>
        <a:ln w="9525">
          <a:noFill/>
        </a:ln>
      </xdr:spPr>
    </xdr:pic>
  </etc:cellImage>
  <etc:cellImage>
    <xdr:pic>
      <xdr:nvPicPr>
        <xdr:cNvPr id="67" name="ID_1775EAE4DF1C48BF8C78BABF81E2440F"/>
        <xdr:cNvPicPr>
          <a:picLocks noChangeAspect="1"/>
        </xdr:cNvPicPr>
      </xdr:nvPicPr>
      <xdr:blipFill>
        <a:blip r:embed="rId39"/>
        <a:stretch>
          <a:fillRect/>
        </a:stretch>
      </xdr:blipFill>
      <xdr:spPr>
        <a:xfrm>
          <a:off x="10509250" y="6104890"/>
          <a:ext cx="1644650" cy="1768475"/>
        </a:xfrm>
        <a:prstGeom prst="rect">
          <a:avLst/>
        </a:prstGeom>
        <a:noFill/>
        <a:ln w="9525">
          <a:noFill/>
        </a:ln>
      </xdr:spPr>
    </xdr:pic>
  </etc:cellImage>
  <etc:cellImage>
    <xdr:pic>
      <xdr:nvPicPr>
        <xdr:cNvPr id="6" name="ID_48B4B5FE344A4A79A4AFBE8C6275F375" descr="IMG_9553"/>
        <xdr:cNvPicPr>
          <a:picLocks noChangeAspect="1"/>
        </xdr:cNvPicPr>
      </xdr:nvPicPr>
      <xdr:blipFill>
        <a:blip r:embed="rId40"/>
        <a:stretch>
          <a:fillRect/>
        </a:stretch>
      </xdr:blipFill>
      <xdr:spPr>
        <a:xfrm flipH="1">
          <a:off x="10109200" y="2470150"/>
          <a:ext cx="1581150" cy="2069465"/>
        </a:xfrm>
        <a:prstGeom prst="rect">
          <a:avLst/>
        </a:prstGeom>
        <a:noFill/>
        <a:ln w="9525">
          <a:noFill/>
        </a:ln>
      </xdr:spPr>
    </xdr:pic>
  </etc:cellImage>
  <etc:cellImage>
    <xdr:pic>
      <xdr:nvPicPr>
        <xdr:cNvPr id="60" name="ID_1B41284764634EEBBE2DBDB476EA68CB"/>
        <xdr:cNvPicPr>
          <a:picLocks noChangeAspect="1"/>
        </xdr:cNvPicPr>
      </xdr:nvPicPr>
      <xdr:blipFill>
        <a:blip r:embed="rId41"/>
        <a:stretch>
          <a:fillRect/>
        </a:stretch>
      </xdr:blipFill>
      <xdr:spPr>
        <a:xfrm>
          <a:off x="10033000" y="3972560"/>
          <a:ext cx="3261995" cy="2275840"/>
        </a:xfrm>
        <a:prstGeom prst="rect">
          <a:avLst/>
        </a:prstGeom>
        <a:noFill/>
        <a:ln w="9525">
          <a:noFill/>
        </a:ln>
      </xdr:spPr>
    </xdr:pic>
  </etc:cellImage>
  <etc:cellImage>
    <xdr:pic>
      <xdr:nvPicPr>
        <xdr:cNvPr id="69" name="ID_3BC06357523142E2A34D7A2BF7D8A9C3"/>
        <xdr:cNvPicPr>
          <a:picLocks noChangeAspect="1"/>
        </xdr:cNvPicPr>
      </xdr:nvPicPr>
      <xdr:blipFill>
        <a:blip r:embed="rId42"/>
        <a:stretch>
          <a:fillRect/>
        </a:stretch>
      </xdr:blipFill>
      <xdr:spPr>
        <a:xfrm>
          <a:off x="10375900" y="8790940"/>
          <a:ext cx="1966595" cy="1612900"/>
        </a:xfrm>
        <a:prstGeom prst="rect">
          <a:avLst/>
        </a:prstGeom>
        <a:noFill/>
        <a:ln w="9525">
          <a:noFill/>
        </a:ln>
      </xdr:spPr>
    </xdr:pic>
  </etc:cellImage>
  <etc:cellImage>
    <xdr:pic>
      <xdr:nvPicPr>
        <xdr:cNvPr id="113" name="ID_74AD07193B884F688EE999500BF54B1D"/>
        <xdr:cNvPicPr>
          <a:picLocks noChangeAspect="1"/>
        </xdr:cNvPicPr>
      </xdr:nvPicPr>
      <xdr:blipFill>
        <a:blip r:embed="rId43"/>
        <a:stretch>
          <a:fillRect/>
        </a:stretch>
      </xdr:blipFill>
      <xdr:spPr>
        <a:xfrm>
          <a:off x="10252075" y="10243820"/>
          <a:ext cx="2194560" cy="1629410"/>
        </a:xfrm>
        <a:prstGeom prst="rect">
          <a:avLst/>
        </a:prstGeom>
        <a:noFill/>
        <a:ln w="9525">
          <a:noFill/>
        </a:ln>
      </xdr:spPr>
    </xdr:pic>
  </etc:cellImage>
  <etc:cellImage>
    <xdr:pic>
      <xdr:nvPicPr>
        <xdr:cNvPr id="110" name="ID_B457849A7909411696C555F7E447C387"/>
        <xdr:cNvPicPr>
          <a:picLocks noChangeAspect="1"/>
        </xdr:cNvPicPr>
      </xdr:nvPicPr>
      <xdr:blipFill>
        <a:blip r:embed="rId44"/>
        <a:stretch>
          <a:fillRect/>
        </a:stretch>
      </xdr:blipFill>
      <xdr:spPr>
        <a:xfrm>
          <a:off x="5389245" y="2366010"/>
          <a:ext cx="982980" cy="558165"/>
        </a:xfrm>
        <a:prstGeom prst="rect">
          <a:avLst/>
        </a:prstGeom>
        <a:noFill/>
        <a:ln w="9525">
          <a:noFill/>
        </a:ln>
      </xdr:spPr>
    </xdr:pic>
  </etc:cellImage>
  <etc:cellImage>
    <xdr:pic>
      <xdr:nvPicPr>
        <xdr:cNvPr id="196" name="ID_E066B011524D476EB28BA522149515C1" descr="IMG_56308"/>
        <xdr:cNvPicPr>
          <a:picLocks noChangeAspect="1"/>
        </xdr:cNvPicPr>
      </xdr:nvPicPr>
      <xdr:blipFill>
        <a:blip r:embed="rId45"/>
        <a:stretch>
          <a:fillRect/>
        </a:stretch>
      </xdr:blipFill>
      <xdr:spPr>
        <a:xfrm>
          <a:off x="5401945" y="15671800"/>
          <a:ext cx="681355" cy="547370"/>
        </a:xfrm>
        <a:prstGeom prst="rect">
          <a:avLst/>
        </a:prstGeom>
      </xdr:spPr>
    </xdr:pic>
  </etc:cellImage>
  <etc:cellImage>
    <xdr:pic>
      <xdr:nvPicPr>
        <xdr:cNvPr id="139" name="ID_B5E7724879C349F981A7E06A7C51B1DD"/>
        <xdr:cNvPicPr>
          <a:picLocks noChangeAspect="1"/>
        </xdr:cNvPicPr>
      </xdr:nvPicPr>
      <xdr:blipFill>
        <a:blip r:embed="rId46"/>
        <a:stretch>
          <a:fillRect/>
        </a:stretch>
      </xdr:blipFill>
      <xdr:spPr>
        <a:xfrm>
          <a:off x="5321300" y="918845"/>
          <a:ext cx="1087755" cy="525145"/>
        </a:xfrm>
        <a:prstGeom prst="rect">
          <a:avLst/>
        </a:prstGeom>
        <a:noFill/>
        <a:ln w="9525">
          <a:noFill/>
        </a:ln>
      </xdr:spPr>
    </xdr:pic>
  </etc:cellImage>
  <etc:cellImage>
    <xdr:pic>
      <xdr:nvPicPr>
        <xdr:cNvPr id="164" name="ID_4CEBC79C8B354D2F966CA3B6FFB7CDEA" descr="8a3e336060fa3f255f67bbcd3237893c"/>
        <xdr:cNvPicPr>
          <a:picLocks noChangeAspect="1"/>
        </xdr:cNvPicPr>
      </xdr:nvPicPr>
      <xdr:blipFill>
        <a:blip r:embed="rId47"/>
        <a:stretch>
          <a:fillRect/>
        </a:stretch>
      </xdr:blipFill>
      <xdr:spPr>
        <a:xfrm>
          <a:off x="5257165" y="3835400"/>
          <a:ext cx="1196340" cy="697865"/>
        </a:xfrm>
        <a:prstGeom prst="rect">
          <a:avLst/>
        </a:prstGeom>
      </xdr:spPr>
    </xdr:pic>
  </etc:cellImage>
  <etc:cellImage>
    <xdr:pic>
      <xdr:nvPicPr>
        <xdr:cNvPr id="198" name="ID_B5B823F975A9427DA43C137C52513D88" descr="IMG_2786"/>
        <xdr:cNvPicPr>
          <a:picLocks noChangeAspect="1"/>
        </xdr:cNvPicPr>
      </xdr:nvPicPr>
      <xdr:blipFill>
        <a:blip r:embed="rId48"/>
        <a:stretch>
          <a:fillRect/>
        </a:stretch>
      </xdr:blipFill>
      <xdr:spPr>
        <a:xfrm>
          <a:off x="5363210" y="17631410"/>
          <a:ext cx="1146175" cy="450215"/>
        </a:xfrm>
        <a:prstGeom prst="rect">
          <a:avLst/>
        </a:prstGeom>
      </xdr:spPr>
    </xdr:pic>
  </etc:cellImage>
  <etc:cellImage>
    <xdr:pic>
      <xdr:nvPicPr>
        <xdr:cNvPr id="159" name="ID_7178908C5DC647899CAD99BF491CEA8E"/>
        <xdr:cNvPicPr>
          <a:picLocks noChangeAspect="1"/>
        </xdr:cNvPicPr>
      </xdr:nvPicPr>
      <xdr:blipFill>
        <a:blip r:embed="rId49"/>
        <a:stretch>
          <a:fillRect/>
        </a:stretch>
      </xdr:blipFill>
      <xdr:spPr>
        <a:xfrm>
          <a:off x="5022215" y="1524000"/>
          <a:ext cx="4793615" cy="1536700"/>
        </a:xfrm>
        <a:prstGeom prst="rect">
          <a:avLst/>
        </a:prstGeom>
        <a:noFill/>
        <a:ln w="9525">
          <a:noFill/>
        </a:ln>
      </xdr:spPr>
    </xdr:pic>
  </etc:cellImage>
  <etc:cellImage>
    <xdr:pic>
      <xdr:nvPicPr>
        <xdr:cNvPr id="182" name="ID_8B1C8F2C13DA463C8204DCF56A3B606A" descr="1-【高清摄像机】AX-C22DUH(A)正视图-V1.0"/>
        <xdr:cNvPicPr>
          <a:picLocks noChangeAspect="1"/>
        </xdr:cNvPicPr>
      </xdr:nvPicPr>
      <xdr:blipFill>
        <a:blip r:embed="rId50"/>
        <a:srcRect l="5298" t="-7769" r="10247" b="-10042"/>
        <a:stretch>
          <a:fillRect/>
        </a:stretch>
      </xdr:blipFill>
      <xdr:spPr>
        <a:xfrm>
          <a:off x="3497580" y="2032000"/>
          <a:ext cx="797560" cy="854075"/>
        </a:xfrm>
        <a:prstGeom prst="rect">
          <a:avLst/>
        </a:prstGeom>
      </xdr:spPr>
    </xdr:pic>
  </etc:cellImage>
  <etc:cellImage>
    <xdr:pic>
      <xdr:nvPicPr>
        <xdr:cNvPr id="171" name="ID_133AD0E1A3044349843FFD08A740FB94" descr="1-【无线麦克风】GTS-550LM系列-无线麦克风右侧视图"/>
        <xdr:cNvPicPr>
          <a:picLocks noChangeAspect="1"/>
        </xdr:cNvPicPr>
      </xdr:nvPicPr>
      <xdr:blipFill>
        <a:blip r:embed="rId51"/>
        <a:stretch>
          <a:fillRect/>
        </a:stretch>
      </xdr:blipFill>
      <xdr:spPr>
        <a:xfrm>
          <a:off x="3710940" y="515620"/>
          <a:ext cx="6594475" cy="10058400"/>
        </a:xfrm>
        <a:prstGeom prst="rect">
          <a:avLst/>
        </a:prstGeom>
      </xdr:spPr>
    </xdr:pic>
  </etc:cellImage>
  <etc:cellImage>
    <xdr:pic>
      <xdr:nvPicPr>
        <xdr:cNvPr id="200" name="ID_BDEE300A7E79468991A67EA45090C80D"/>
        <xdr:cNvPicPr>
          <a:picLocks noChangeAspect="1"/>
        </xdr:cNvPicPr>
      </xdr:nvPicPr>
      <xdr:blipFill>
        <a:blip r:embed="rId52"/>
        <a:stretch>
          <a:fillRect/>
        </a:stretch>
      </xdr:blipFill>
      <xdr:spPr>
        <a:xfrm>
          <a:off x="5619115" y="19499580"/>
          <a:ext cx="590550" cy="447675"/>
        </a:xfrm>
        <a:prstGeom prst="rect">
          <a:avLst/>
        </a:prstGeom>
        <a:noFill/>
        <a:ln w="9525">
          <a:noFill/>
        </a:ln>
      </xdr:spPr>
    </xdr:pic>
  </etc:cellImage>
  <etc:cellImage>
    <xdr:pic>
      <xdr:nvPicPr>
        <xdr:cNvPr id="172" name="ID_03447D1A776F4383AEF76EE314C0516D" descr="1-【有源音箱】CS-K60系列产品图"/>
        <xdr:cNvPicPr>
          <a:picLocks noChangeAspect="1"/>
        </xdr:cNvPicPr>
      </xdr:nvPicPr>
      <xdr:blipFill>
        <a:blip r:embed="rId53"/>
        <a:stretch>
          <a:fillRect/>
        </a:stretch>
      </xdr:blipFill>
      <xdr:spPr>
        <a:xfrm>
          <a:off x="3710940" y="768985"/>
          <a:ext cx="7360285" cy="10058400"/>
        </a:xfrm>
        <a:prstGeom prst="rect">
          <a:avLst/>
        </a:prstGeom>
      </xdr:spPr>
    </xdr:pic>
  </etc:cellImage>
  <etc:cellImage>
    <xdr:pic>
      <xdr:nvPicPr>
        <xdr:cNvPr id="199" name="ID_7B5252554B8A4E18B4E2DC021F3A13E2"/>
        <xdr:cNvPicPr>
          <a:picLocks noChangeAspect="1"/>
        </xdr:cNvPicPr>
      </xdr:nvPicPr>
      <xdr:blipFill>
        <a:blip r:embed="rId54"/>
        <a:stretch>
          <a:fillRect/>
        </a:stretch>
      </xdr:blipFill>
      <xdr:spPr>
        <a:xfrm>
          <a:off x="5398135" y="18188940"/>
          <a:ext cx="824230" cy="559435"/>
        </a:xfrm>
        <a:prstGeom prst="rect">
          <a:avLst/>
        </a:prstGeom>
        <a:noFill/>
        <a:ln w="9525">
          <a:noFill/>
        </a:ln>
      </xdr:spPr>
    </xdr:pic>
  </etc:cellImage>
  <etc:cellImage>
    <xdr:pic>
      <xdr:nvPicPr>
        <xdr:cNvPr id="170" name="ID_8D9B312676DD473FAF03B8163F745A85" descr="监听耳机"/>
        <xdr:cNvPicPr>
          <a:picLocks noChangeAspect="1"/>
        </xdr:cNvPicPr>
      </xdr:nvPicPr>
      <xdr:blipFill>
        <a:blip r:embed="rId55"/>
        <a:stretch>
          <a:fillRect/>
        </a:stretch>
      </xdr:blipFill>
      <xdr:spPr>
        <a:xfrm>
          <a:off x="5670550" y="5787390"/>
          <a:ext cx="375920" cy="535940"/>
        </a:xfrm>
        <a:prstGeom prst="rect">
          <a:avLst/>
        </a:prstGeom>
      </xdr:spPr>
    </xdr:pic>
  </etc:cellImage>
  <etc:cellImage>
    <xdr:pic>
      <xdr:nvPicPr>
        <xdr:cNvPr id="174" name="ID_A22C1E3C426243659012796A21560A75" descr="【AVA无线麦克风】GTS-650GHM （一手持一鹅颈）系列-无线麦克风左侧视图"/>
        <xdr:cNvPicPr>
          <a:picLocks noChangeAspect="1"/>
        </xdr:cNvPicPr>
      </xdr:nvPicPr>
      <xdr:blipFill>
        <a:blip r:embed="rId56"/>
        <a:stretch>
          <a:fillRect/>
        </a:stretch>
      </xdr:blipFill>
      <xdr:spPr>
        <a:xfrm>
          <a:off x="3710940" y="768985"/>
          <a:ext cx="7533640" cy="10058400"/>
        </a:xfrm>
        <a:prstGeom prst="rect">
          <a:avLst/>
        </a:prstGeom>
      </xdr:spPr>
    </xdr:pic>
  </etc:cellImage>
  <etc:cellImage>
    <xdr:pic>
      <xdr:nvPicPr>
        <xdr:cNvPr id="202" name="ID_C753B0FD07034136A06CDA8B00092F56" descr="aedad767f2ae40a31ce3bc8ecdc8decb"/>
        <xdr:cNvPicPr>
          <a:picLocks noChangeAspect="1"/>
        </xdr:cNvPicPr>
      </xdr:nvPicPr>
      <xdr:blipFill>
        <a:blip r:embed="rId57"/>
        <a:stretch>
          <a:fillRect/>
        </a:stretch>
      </xdr:blipFill>
      <xdr:spPr>
        <a:xfrm>
          <a:off x="5468620" y="20818475"/>
          <a:ext cx="720725" cy="465455"/>
        </a:xfrm>
        <a:prstGeom prst="rect">
          <a:avLst/>
        </a:prstGeom>
      </xdr:spPr>
    </xdr:pic>
  </etc:cellImage>
  <etc:cellImage>
    <xdr:pic>
      <xdr:nvPicPr>
        <xdr:cNvPr id="183" name="ID_400348DEB48E415F8533251490920047" descr="1001b1cf2eaba413340d2f2516bcab07"/>
        <xdr:cNvPicPr>
          <a:picLocks noChangeAspect="1"/>
        </xdr:cNvPicPr>
      </xdr:nvPicPr>
      <xdr:blipFill>
        <a:blip r:embed="rId58"/>
        <a:stretch>
          <a:fillRect/>
        </a:stretch>
      </xdr:blipFill>
      <xdr:spPr>
        <a:xfrm>
          <a:off x="5623560" y="7701915"/>
          <a:ext cx="386080" cy="506730"/>
        </a:xfrm>
        <a:prstGeom prst="rect">
          <a:avLst/>
        </a:prstGeom>
      </xdr:spPr>
    </xdr:pic>
  </etc:cellImage>
  <etc:cellImage>
    <xdr:pic>
      <xdr:nvPicPr>
        <xdr:cNvPr id="185" name="ID_F90C217806844999905E6FD27A852741" descr="无线键鼠4"/>
        <xdr:cNvPicPr>
          <a:picLocks noChangeAspect="1"/>
        </xdr:cNvPicPr>
      </xdr:nvPicPr>
      <xdr:blipFill>
        <a:blip r:embed="rId59"/>
        <a:stretch>
          <a:fillRect/>
        </a:stretch>
      </xdr:blipFill>
      <xdr:spPr>
        <a:xfrm>
          <a:off x="5365115" y="8583295"/>
          <a:ext cx="745490" cy="480060"/>
        </a:xfrm>
        <a:prstGeom prst="rect">
          <a:avLst/>
        </a:prstGeom>
      </xdr:spPr>
    </xdr:pic>
  </etc:cellImage>
  <etc:cellImage>
    <xdr:pic>
      <xdr:nvPicPr>
        <xdr:cNvPr id="186" name="ID_1CED35C1CC7B40188CE4D6215DBA8510" descr="IMG_9085"/>
        <xdr:cNvPicPr>
          <a:picLocks noChangeAspect="1"/>
        </xdr:cNvPicPr>
      </xdr:nvPicPr>
      <xdr:blipFill>
        <a:blip r:embed="rId60"/>
        <a:stretch>
          <a:fillRect/>
        </a:stretch>
      </xdr:blipFill>
      <xdr:spPr>
        <a:xfrm>
          <a:off x="5628005" y="4975225"/>
          <a:ext cx="486410" cy="942340"/>
        </a:xfrm>
        <a:prstGeom prst="rect">
          <a:avLst/>
        </a:prstGeom>
      </xdr:spPr>
    </xdr:pic>
  </etc:cellImage>
  <etc:cellImage>
    <xdr:pic>
      <xdr:nvPicPr>
        <xdr:cNvPr id="187" name="ID_D14280A30C8F49EC975D0BB3FE04D04C" descr="BE3 Pro+ 路由器"/>
        <xdr:cNvPicPr>
          <a:picLocks noChangeAspect="1"/>
        </xdr:cNvPicPr>
      </xdr:nvPicPr>
      <xdr:blipFill>
        <a:blip r:embed="rId61"/>
        <a:stretch>
          <a:fillRect/>
        </a:stretch>
      </xdr:blipFill>
      <xdr:spPr>
        <a:xfrm>
          <a:off x="5525770" y="4572000"/>
          <a:ext cx="351155" cy="289560"/>
        </a:xfrm>
        <a:prstGeom prst="rect">
          <a:avLst/>
        </a:prstGeom>
      </xdr:spPr>
    </xdr:pic>
  </etc:cellImage>
  <etc:cellImage>
    <xdr:pic>
      <xdr:nvPicPr>
        <xdr:cNvPr id="188" name="ID_58812C99ADCC4A6294A783CFEE77AA4F" descr="落地大屏"/>
        <xdr:cNvPicPr>
          <a:picLocks noChangeAspect="1"/>
        </xdr:cNvPicPr>
      </xdr:nvPicPr>
      <xdr:blipFill>
        <a:blip r:embed="rId62"/>
        <a:stretch>
          <a:fillRect/>
        </a:stretch>
      </xdr:blipFill>
      <xdr:spPr>
        <a:xfrm>
          <a:off x="5544820" y="11134725"/>
          <a:ext cx="449580" cy="580390"/>
        </a:xfrm>
        <a:prstGeom prst="rect">
          <a:avLst/>
        </a:prstGeom>
      </xdr:spPr>
    </xdr:pic>
  </etc:cellImage>
  <etc:cellImage>
    <xdr:pic>
      <xdr:nvPicPr>
        <xdr:cNvPr id="189" name="ID_C42367FD7FA3420A9EBDC8DDBE9DEE22" descr="线材"/>
        <xdr:cNvPicPr>
          <a:picLocks noChangeAspect="1"/>
        </xdr:cNvPicPr>
      </xdr:nvPicPr>
      <xdr:blipFill>
        <a:blip r:embed="rId63"/>
        <a:stretch>
          <a:fillRect/>
        </a:stretch>
      </xdr:blipFill>
      <xdr:spPr>
        <a:xfrm>
          <a:off x="5410200" y="11769725"/>
          <a:ext cx="589915" cy="456565"/>
        </a:xfrm>
        <a:prstGeom prst="rect">
          <a:avLst/>
        </a:prstGeom>
      </xdr:spPr>
    </xdr:pic>
  </etc:cellImage>
  <etc:cellImage>
    <xdr:pic>
      <xdr:nvPicPr>
        <xdr:cNvPr id="191" name="ID_97C9E2089454414C82A9DA71B025B5D1"/>
        <xdr:cNvPicPr>
          <a:picLocks noChangeAspect="1"/>
        </xdr:cNvPicPr>
      </xdr:nvPicPr>
      <xdr:blipFill>
        <a:blip r:embed="rId64"/>
        <a:stretch>
          <a:fillRect/>
        </a:stretch>
      </xdr:blipFill>
      <xdr:spPr>
        <a:xfrm>
          <a:off x="5483225" y="13102590"/>
          <a:ext cx="774065" cy="537210"/>
        </a:xfrm>
        <a:prstGeom prst="rect">
          <a:avLst/>
        </a:prstGeom>
        <a:noFill/>
        <a:ln w="9525">
          <a:noFill/>
        </a:ln>
      </xdr:spPr>
    </xdr:pic>
  </etc:cellImage>
  <etc:cellImage>
    <xdr:pic>
      <xdr:nvPicPr>
        <xdr:cNvPr id="192" name="ID_9B19F97825B64155A6607AE71768E897"/>
        <xdr:cNvPicPr>
          <a:picLocks noChangeAspect="1"/>
        </xdr:cNvPicPr>
      </xdr:nvPicPr>
      <xdr:blipFill>
        <a:blip r:embed="rId65"/>
        <a:stretch>
          <a:fillRect/>
        </a:stretch>
      </xdr:blipFill>
      <xdr:spPr>
        <a:xfrm>
          <a:off x="5584825" y="13788390"/>
          <a:ext cx="674370" cy="448310"/>
        </a:xfrm>
        <a:prstGeom prst="rect">
          <a:avLst/>
        </a:prstGeom>
        <a:noFill/>
        <a:ln w="9525">
          <a:noFill/>
        </a:ln>
      </xdr:spPr>
    </xdr:pic>
  </etc:cellImage>
  <etc:cellImage>
    <xdr:pic>
      <xdr:nvPicPr>
        <xdr:cNvPr id="194" name="ID_A5162312BFFF4073A3035FBBB11FD0B9"/>
        <xdr:cNvPicPr>
          <a:picLocks noChangeAspect="1"/>
        </xdr:cNvPicPr>
      </xdr:nvPicPr>
      <xdr:blipFill>
        <a:blip r:embed="rId66"/>
        <a:stretch>
          <a:fillRect/>
        </a:stretch>
      </xdr:blipFill>
      <xdr:spPr>
        <a:xfrm>
          <a:off x="5314950" y="14410690"/>
          <a:ext cx="1147445" cy="492760"/>
        </a:xfrm>
        <a:prstGeom prst="rect">
          <a:avLst/>
        </a:prstGeom>
        <a:noFill/>
        <a:ln w="9525">
          <a:noFill/>
        </a:ln>
      </xdr:spPr>
    </xdr:pic>
  </etc:cellImage>
  <etc:cellImage>
    <xdr:pic>
      <xdr:nvPicPr>
        <xdr:cNvPr id="193" name="ID_3E6C19F5E1FB40AF84FB6F96DBCEED3F"/>
        <xdr:cNvPicPr>
          <a:picLocks noChangeAspect="1"/>
        </xdr:cNvPicPr>
      </xdr:nvPicPr>
      <xdr:blipFill>
        <a:blip r:embed="rId67"/>
        <a:stretch>
          <a:fillRect/>
        </a:stretch>
      </xdr:blipFill>
      <xdr:spPr>
        <a:xfrm>
          <a:off x="5022215" y="7620000"/>
          <a:ext cx="6324600" cy="4610100"/>
        </a:xfrm>
        <a:prstGeom prst="rect">
          <a:avLst/>
        </a:prstGeom>
        <a:noFill/>
        <a:ln w="9525">
          <a:noFill/>
        </a:ln>
      </xdr:spPr>
    </xdr:pic>
  </etc:cellImage>
  <etc:cellImage>
    <xdr:pic>
      <xdr:nvPicPr>
        <xdr:cNvPr id="197" name="ID_3F1710B5BDE54789B4E37EA4C374BCCC" descr="IMG_2665"/>
        <xdr:cNvPicPr>
          <a:picLocks noChangeAspect="1"/>
        </xdr:cNvPicPr>
      </xdr:nvPicPr>
      <xdr:blipFill>
        <a:blip r:embed="rId68"/>
        <a:stretch>
          <a:fillRect/>
        </a:stretch>
      </xdr:blipFill>
      <xdr:spPr>
        <a:xfrm>
          <a:off x="5497195" y="16932275"/>
          <a:ext cx="738505" cy="534035"/>
        </a:xfrm>
        <a:prstGeom prst="rect">
          <a:avLst/>
        </a:prstGeom>
      </xdr:spPr>
    </xdr:pic>
  </etc:cellImage>
  <etc:cellImage>
    <xdr:pic>
      <xdr:nvPicPr>
        <xdr:cNvPr id="201" name="ID_F5D5D9FCB9DD4480BF7F4381B71A8251" descr="IMG_9043"/>
        <xdr:cNvPicPr>
          <a:picLocks noChangeAspect="1"/>
        </xdr:cNvPicPr>
      </xdr:nvPicPr>
      <xdr:blipFill>
        <a:blip r:embed="rId69"/>
        <a:stretch>
          <a:fillRect/>
        </a:stretch>
      </xdr:blipFill>
      <xdr:spPr>
        <a:xfrm>
          <a:off x="5582920" y="20098385"/>
          <a:ext cx="445770" cy="516255"/>
        </a:xfrm>
        <a:prstGeom prst="rect">
          <a:avLst/>
        </a:prstGeom>
      </xdr:spPr>
    </xdr:pic>
  </etc:cellImage>
  <etc:cellImage>
    <xdr:pic>
      <xdr:nvPicPr>
        <xdr:cNvPr id="135" name="ID_F1E631149EF149CE98429F6C25EC5D57"/>
        <xdr:cNvPicPr>
          <a:picLocks noChangeAspect="1"/>
        </xdr:cNvPicPr>
      </xdr:nvPicPr>
      <xdr:blipFill>
        <a:blip r:embed="rId70"/>
        <a:stretch>
          <a:fillRect/>
        </a:stretch>
      </xdr:blipFill>
      <xdr:spPr>
        <a:xfrm>
          <a:off x="8660130" y="877570"/>
          <a:ext cx="1684655" cy="916305"/>
        </a:xfrm>
        <a:prstGeom prst="rect">
          <a:avLst/>
        </a:prstGeom>
        <a:noFill/>
        <a:ln w="9525">
          <a:noFill/>
        </a:ln>
      </xdr:spPr>
    </xdr:pic>
  </etc:cellImage>
  <etc:cellImage>
    <xdr:pic>
      <xdr:nvPicPr>
        <xdr:cNvPr id="169" name="ID_04E9C11816E5488E9EDCDEBA9D52C5E2" descr="1705998101372_副本"/>
        <xdr:cNvPicPr>
          <a:picLocks noChangeAspect="1"/>
        </xdr:cNvPicPr>
      </xdr:nvPicPr>
      <xdr:blipFill>
        <a:blip r:embed="rId71"/>
        <a:stretch>
          <a:fillRect/>
        </a:stretch>
      </xdr:blipFill>
      <xdr:spPr>
        <a:xfrm>
          <a:off x="10661650" y="892175"/>
          <a:ext cx="793115" cy="629285"/>
        </a:xfrm>
        <a:prstGeom prst="rect">
          <a:avLst/>
        </a:prstGeom>
      </xdr:spPr>
    </xdr:pic>
  </etc:cellImage>
  <etc:cellImage>
    <xdr:pic>
      <xdr:nvPicPr>
        <xdr:cNvPr id="148" name="ID_17C51C558814412E9B35A2FC3773FCF9" descr="1661430608536"/>
        <xdr:cNvPicPr>
          <a:picLocks noChangeAspect="1"/>
        </xdr:cNvPicPr>
      </xdr:nvPicPr>
      <xdr:blipFill>
        <a:blip r:embed="rId72"/>
        <a:stretch>
          <a:fillRect/>
        </a:stretch>
      </xdr:blipFill>
      <xdr:spPr>
        <a:xfrm>
          <a:off x="11024235" y="6444615"/>
          <a:ext cx="1237615" cy="1111885"/>
        </a:xfrm>
        <a:prstGeom prst="rect">
          <a:avLst/>
        </a:prstGeom>
      </xdr:spPr>
    </xdr:pic>
  </etc:cellImage>
  <etc:cellImage>
    <xdr:pic>
      <xdr:nvPicPr>
        <xdr:cNvPr id="143" name="ID_579E60CB2BAC4541BF550E8B8CDB3D1C"/>
        <xdr:cNvPicPr>
          <a:picLocks noChangeAspect="1"/>
        </xdr:cNvPicPr>
      </xdr:nvPicPr>
      <xdr:blipFill>
        <a:blip r:embed="rId73"/>
        <a:stretch>
          <a:fillRect/>
        </a:stretch>
      </xdr:blipFill>
      <xdr:spPr>
        <a:xfrm>
          <a:off x="11014710" y="11575415"/>
          <a:ext cx="1287145" cy="882650"/>
        </a:xfrm>
        <a:prstGeom prst="rect">
          <a:avLst/>
        </a:prstGeom>
        <a:noFill/>
        <a:ln w="9525">
          <a:noFill/>
        </a:ln>
      </xdr:spPr>
    </xdr:pic>
  </etc:cellImage>
  <etc:cellImage>
    <xdr:pic>
      <xdr:nvPicPr>
        <xdr:cNvPr id="168" name="ID_B0C3DCF0753849B68A849379941BE223"/>
        <xdr:cNvPicPr>
          <a:picLocks noChangeAspect="1"/>
        </xdr:cNvPicPr>
      </xdr:nvPicPr>
      <xdr:blipFill>
        <a:blip r:embed="rId74"/>
        <a:stretch>
          <a:fillRect/>
        </a:stretch>
      </xdr:blipFill>
      <xdr:spPr>
        <a:xfrm>
          <a:off x="10098405" y="5999480"/>
          <a:ext cx="1789430" cy="1645920"/>
        </a:xfrm>
        <a:prstGeom prst="rect">
          <a:avLst/>
        </a:prstGeom>
        <a:noFill/>
        <a:ln w="9525">
          <a:noFill/>
        </a:ln>
      </xdr:spPr>
    </xdr:pic>
  </etc:cellImage>
  <etc:cellImage>
    <xdr:pic>
      <xdr:nvPicPr>
        <xdr:cNvPr id="149" name="ID_F0BBCFF9FF2F48389278A27DF6B6C985"/>
        <xdr:cNvPicPr>
          <a:picLocks noChangeAspect="1" noChangeArrowheads="1"/>
        </xdr:cNvPicPr>
      </xdr:nvPicPr>
      <xdr:blipFill>
        <a:blip r:embed="rId75" cstate="print"/>
        <a:srcRect/>
        <a:stretch>
          <a:fillRect/>
        </a:stretch>
      </xdr:blipFill>
      <xdr:spPr>
        <a:xfrm>
          <a:off x="11109960" y="8014970"/>
          <a:ext cx="912495" cy="885190"/>
        </a:xfrm>
        <a:prstGeom prst="rect">
          <a:avLst/>
        </a:prstGeom>
        <a:noFill/>
        <a:ln w="1">
          <a:noFill/>
          <a:miter lim="800000"/>
          <a:headEnd/>
          <a:tailEnd/>
        </a:ln>
      </xdr:spPr>
    </xdr:pic>
  </etc:cellImage>
  <etc:cellImage>
    <xdr:pic>
      <xdr:nvPicPr>
        <xdr:cNvPr id="157" name="ID_B267F6C6FFA94534AC64D3E520004E61"/>
        <xdr:cNvPicPr>
          <a:picLocks noChangeAspect="1"/>
        </xdr:cNvPicPr>
      </xdr:nvPicPr>
      <xdr:blipFill>
        <a:blip r:embed="rId21"/>
        <a:stretch>
          <a:fillRect/>
        </a:stretch>
      </xdr:blipFill>
      <xdr:spPr>
        <a:xfrm>
          <a:off x="10347960" y="862965"/>
          <a:ext cx="2052320" cy="2410460"/>
        </a:xfrm>
        <a:prstGeom prst="rect">
          <a:avLst/>
        </a:prstGeom>
        <a:noFill/>
        <a:ln w="9525">
          <a:noFill/>
        </a:ln>
      </xdr:spPr>
    </xdr:pic>
  </etc:cellImage>
  <etc:cellImage>
    <xdr:pic>
      <xdr:nvPicPr>
        <xdr:cNvPr id="18" name="ID_24AA3D7DBD374A92967CA0CF041D5557" descr="791780111011_.pic"/>
        <xdr:cNvPicPr>
          <a:picLocks noChangeAspect="1"/>
        </xdr:cNvPicPr>
      </xdr:nvPicPr>
      <xdr:blipFill>
        <a:blip r:embed="rId76"/>
        <a:stretch>
          <a:fillRect/>
        </a:stretch>
      </xdr:blipFill>
      <xdr:spPr>
        <a:xfrm>
          <a:off x="7880350" y="2332355"/>
          <a:ext cx="652780" cy="1017270"/>
        </a:xfrm>
        <a:prstGeom prst="rect">
          <a:avLst/>
        </a:prstGeom>
      </xdr:spPr>
    </xdr:pic>
  </etc:cellImage>
  <etc:cellImage>
    <xdr:pic>
      <xdr:nvPicPr>
        <xdr:cNvPr id="5" name="ID_26190E9F10A343C396A24C09F2507F65"/>
        <xdr:cNvPicPr>
          <a:picLocks noChangeAspect="1"/>
        </xdr:cNvPicPr>
      </xdr:nvPicPr>
      <xdr:blipFill>
        <a:blip r:embed="rId77"/>
        <a:stretch>
          <a:fillRect/>
        </a:stretch>
      </xdr:blipFill>
      <xdr:spPr>
        <a:xfrm>
          <a:off x="10772775" y="12315190"/>
          <a:ext cx="596900" cy="733425"/>
        </a:xfrm>
        <a:prstGeom prst="rect">
          <a:avLst/>
        </a:prstGeom>
        <a:noFill/>
        <a:ln w="9525">
          <a:noFill/>
        </a:ln>
      </xdr:spPr>
    </xdr:pic>
  </etc:cellImage>
  <etc:cellImage>
    <xdr:pic>
      <xdr:nvPicPr>
        <xdr:cNvPr id="158" name="ID_6DE9C49D04A143E3857D5FCF82332E50"/>
        <xdr:cNvPicPr>
          <a:picLocks noChangeAspect="1"/>
        </xdr:cNvPicPr>
      </xdr:nvPicPr>
      <xdr:blipFill>
        <a:blip r:embed="rId21"/>
        <a:stretch>
          <a:fillRect/>
        </a:stretch>
      </xdr:blipFill>
      <xdr:spPr>
        <a:xfrm>
          <a:off x="10405110" y="872490"/>
          <a:ext cx="1778635" cy="2088515"/>
        </a:xfrm>
        <a:prstGeom prst="rect">
          <a:avLst/>
        </a:prstGeom>
        <a:noFill/>
        <a:ln w="9525">
          <a:noFill/>
        </a:ln>
      </xdr:spPr>
    </xdr:pic>
  </etc:cellImage>
  <etc:cellImage>
    <xdr:pic>
      <xdr:nvPicPr>
        <xdr:cNvPr id="160" name="ID_50C3581672E24F638510742482F1A6B2"/>
        <xdr:cNvPicPr>
          <a:picLocks noChangeAspect="1"/>
        </xdr:cNvPicPr>
      </xdr:nvPicPr>
      <xdr:blipFill>
        <a:blip r:embed="rId78"/>
        <a:stretch>
          <a:fillRect/>
        </a:stretch>
      </xdr:blipFill>
      <xdr:spPr>
        <a:xfrm>
          <a:off x="9013825" y="850265"/>
          <a:ext cx="1125220" cy="1350010"/>
        </a:xfrm>
        <a:prstGeom prst="rect">
          <a:avLst/>
        </a:prstGeom>
        <a:noFill/>
        <a:ln w="9525">
          <a:noFill/>
        </a:ln>
      </xdr:spPr>
    </xdr:pic>
  </etc:cellImage>
  <etc:cellImage>
    <xdr:pic>
      <xdr:nvPicPr>
        <xdr:cNvPr id="11" name="ID_FC0FF66C67A94B8DBDBC6EEC1C2AB55C"/>
        <xdr:cNvPicPr>
          <a:picLocks noChangeAspect="1"/>
        </xdr:cNvPicPr>
      </xdr:nvPicPr>
      <xdr:blipFill>
        <a:blip r:embed="rId79"/>
        <a:stretch>
          <a:fillRect/>
        </a:stretch>
      </xdr:blipFill>
      <xdr:spPr>
        <a:xfrm>
          <a:off x="10283825" y="2305050"/>
          <a:ext cx="1651635" cy="1266825"/>
        </a:xfrm>
        <a:prstGeom prst="rect">
          <a:avLst/>
        </a:prstGeom>
        <a:noFill/>
        <a:ln w="9525">
          <a:noFill/>
        </a:ln>
      </xdr:spPr>
    </xdr:pic>
  </etc:cellImage>
  <etc:cellImage>
    <xdr:pic>
      <xdr:nvPicPr>
        <xdr:cNvPr id="24" name="ID_529B77A325034C4289523759AFAB58B3"/>
        <xdr:cNvPicPr>
          <a:picLocks noChangeAspect="1"/>
        </xdr:cNvPicPr>
      </xdr:nvPicPr>
      <xdr:blipFill>
        <a:blip r:embed="rId80"/>
        <a:stretch>
          <a:fillRect/>
        </a:stretch>
      </xdr:blipFill>
      <xdr:spPr>
        <a:xfrm>
          <a:off x="9010015" y="9639935"/>
          <a:ext cx="1577975" cy="689610"/>
        </a:xfrm>
        <a:prstGeom prst="rect">
          <a:avLst/>
        </a:prstGeom>
        <a:noFill/>
        <a:ln w="9525">
          <a:noFill/>
        </a:ln>
      </xdr:spPr>
    </xdr:pic>
  </etc:cellImage>
  <etc:cellImage>
    <xdr:pic>
      <xdr:nvPicPr>
        <xdr:cNvPr id="23" name="ID_00B20BEC33F24B919F46BBB82802E1B4" descr="C:/Users/Administrator/Desktop/办公桌1.jpg办公桌1"/>
        <xdr:cNvPicPr>
          <a:picLocks noChangeAspect="1"/>
        </xdr:cNvPicPr>
      </xdr:nvPicPr>
      <xdr:blipFill>
        <a:blip r:embed="rId81"/>
        <a:srcRect l="3419" t="24" r="3334" b="-24"/>
        <a:stretch>
          <a:fillRect/>
        </a:stretch>
      </xdr:blipFill>
      <xdr:spPr>
        <a:xfrm>
          <a:off x="8815705" y="4651375"/>
          <a:ext cx="1387475" cy="1458595"/>
        </a:xfrm>
        <a:prstGeom prst="rect">
          <a:avLst/>
        </a:prstGeom>
        <a:noFill/>
        <a:ln w="9525">
          <a:noFill/>
        </a:ln>
      </xdr:spPr>
    </xdr:pic>
  </etc:cellImage>
  <etc:cellImage>
    <xdr:pic>
      <xdr:nvPicPr>
        <xdr:cNvPr id="36" name="ID_2BC7FA9F9CBF4AE8BE1CCE1011E5291C" descr="80574051ff17b3ec0ade2f0852b5ecb6"/>
        <xdr:cNvPicPr>
          <a:picLocks noChangeAspect="1"/>
        </xdr:cNvPicPr>
      </xdr:nvPicPr>
      <xdr:blipFill>
        <a:blip r:embed="rId82"/>
        <a:stretch>
          <a:fillRect/>
        </a:stretch>
      </xdr:blipFill>
      <xdr:spPr>
        <a:xfrm>
          <a:off x="9234805" y="2746375"/>
          <a:ext cx="5086350" cy="4187825"/>
        </a:xfrm>
        <a:prstGeom prst="rect">
          <a:avLst/>
        </a:prstGeom>
      </xdr:spPr>
    </xdr:pic>
  </etc:cellImage>
  <etc:cellImage>
    <xdr:pic>
      <xdr:nvPicPr>
        <xdr:cNvPr id="40" name="ID_E687727D0BB4433C9F799DD6D9BFD5A2"/>
        <xdr:cNvPicPr>
          <a:picLocks noChangeAspect="1"/>
        </xdr:cNvPicPr>
      </xdr:nvPicPr>
      <xdr:blipFill>
        <a:blip r:embed="rId83"/>
        <a:stretch>
          <a:fillRect/>
        </a:stretch>
      </xdr:blipFill>
      <xdr:spPr>
        <a:xfrm>
          <a:off x="9065260" y="9105900"/>
          <a:ext cx="1729105" cy="735965"/>
        </a:xfrm>
        <a:prstGeom prst="rect">
          <a:avLst/>
        </a:prstGeom>
        <a:noFill/>
        <a:ln w="9525">
          <a:noFill/>
        </a:ln>
      </xdr:spPr>
    </xdr:pic>
  </etc:cellImage>
  <etc:cellImage>
    <xdr:pic>
      <xdr:nvPicPr>
        <xdr:cNvPr id="76" name="ID_34BEAD8904194FD4ABDF6EF71C247F15"/>
        <xdr:cNvPicPr>
          <a:picLocks noChangeAspect="1"/>
        </xdr:cNvPicPr>
      </xdr:nvPicPr>
      <xdr:blipFill>
        <a:blip r:embed="rId84"/>
        <a:stretch>
          <a:fillRect/>
        </a:stretch>
      </xdr:blipFill>
      <xdr:spPr>
        <a:xfrm>
          <a:off x="14860905" y="4279900"/>
          <a:ext cx="5467350" cy="4438650"/>
        </a:xfrm>
        <a:prstGeom prst="rect">
          <a:avLst/>
        </a:prstGeom>
        <a:noFill/>
        <a:ln w="9525">
          <a:noFill/>
        </a:ln>
      </xdr:spPr>
    </xdr:pic>
  </etc:cellImage>
  <etc:cellImage>
    <xdr:pic>
      <xdr:nvPicPr>
        <xdr:cNvPr id="41" name="ID_E994B314C1F34A0D8A110A329B2164E6"/>
        <xdr:cNvPicPr>
          <a:picLocks noChangeAspect="1"/>
        </xdr:cNvPicPr>
      </xdr:nvPicPr>
      <xdr:blipFill>
        <a:blip r:embed="rId85" cstate="print"/>
        <a:stretch>
          <a:fillRect/>
        </a:stretch>
      </xdr:blipFill>
      <xdr:spPr>
        <a:xfrm>
          <a:off x="9192895" y="11639550"/>
          <a:ext cx="1091565" cy="1120775"/>
        </a:xfrm>
        <a:prstGeom prst="rect">
          <a:avLst/>
        </a:prstGeom>
        <a:noFill/>
        <a:ln w="9525">
          <a:noFill/>
        </a:ln>
      </xdr:spPr>
    </xdr:pic>
  </etc:cellImage>
  <etc:cellImage>
    <xdr:pic>
      <xdr:nvPicPr>
        <xdr:cNvPr id="43" name="ID_FD780B52CE6045758D895C714115C65E"/>
        <xdr:cNvPicPr>
          <a:picLocks noChangeAspect="1"/>
        </xdr:cNvPicPr>
      </xdr:nvPicPr>
      <xdr:blipFill>
        <a:blip r:embed="rId86"/>
        <a:stretch>
          <a:fillRect/>
        </a:stretch>
      </xdr:blipFill>
      <xdr:spPr>
        <a:xfrm>
          <a:off x="9376410" y="14112875"/>
          <a:ext cx="1267460" cy="1217295"/>
        </a:xfrm>
        <a:prstGeom prst="rect">
          <a:avLst/>
        </a:prstGeom>
        <a:noFill/>
        <a:ln w="9525">
          <a:noFill/>
        </a:ln>
      </xdr:spPr>
    </xdr:pic>
  </etc:cellImage>
  <etc:cellImage>
    <xdr:pic>
      <xdr:nvPicPr>
        <xdr:cNvPr id="27" name="ID_6557201B10744282A518CA69C538BF43"/>
        <xdr:cNvPicPr>
          <a:picLocks noChangeAspect="1"/>
        </xdr:cNvPicPr>
      </xdr:nvPicPr>
      <xdr:blipFill>
        <a:blip r:embed="rId87"/>
        <a:stretch>
          <a:fillRect/>
        </a:stretch>
      </xdr:blipFill>
      <xdr:spPr>
        <a:xfrm>
          <a:off x="9426575" y="10397490"/>
          <a:ext cx="624840" cy="824865"/>
        </a:xfrm>
        <a:prstGeom prst="rect">
          <a:avLst/>
        </a:prstGeom>
        <a:noFill/>
        <a:ln w="9525">
          <a:noFill/>
        </a:ln>
      </xdr:spPr>
    </xdr:pic>
  </etc:cellImage>
  <etc:cellImage>
    <xdr:pic>
      <xdr:nvPicPr>
        <xdr:cNvPr id="21" name="ID_67A41A14613D45AF8A5751520B009956"/>
        <xdr:cNvPicPr>
          <a:picLocks noChangeAspect="1"/>
        </xdr:cNvPicPr>
      </xdr:nvPicPr>
      <xdr:blipFill>
        <a:blip r:embed="rId88"/>
        <a:stretch>
          <a:fillRect/>
        </a:stretch>
      </xdr:blipFill>
      <xdr:spPr>
        <a:xfrm>
          <a:off x="9426575" y="11282045"/>
          <a:ext cx="526415" cy="1110615"/>
        </a:xfrm>
        <a:prstGeom prst="rect">
          <a:avLst/>
        </a:prstGeom>
        <a:noFill/>
        <a:ln w="9525">
          <a:noFill/>
        </a:ln>
      </xdr:spPr>
    </xdr:pic>
  </etc:cellImage>
  <etc:cellImage>
    <xdr:pic>
      <xdr:nvPicPr>
        <xdr:cNvPr id="81" name="ID_072CE76EF78844DB972C037AB36B44B1"/>
        <xdr:cNvPicPr>
          <a:picLocks noChangeAspect="1"/>
        </xdr:cNvPicPr>
      </xdr:nvPicPr>
      <xdr:blipFill>
        <a:blip r:embed="rId89"/>
        <a:stretch>
          <a:fillRect/>
        </a:stretch>
      </xdr:blipFill>
      <xdr:spPr>
        <a:xfrm>
          <a:off x="14860905" y="9080500"/>
          <a:ext cx="12220575" cy="6972300"/>
        </a:xfrm>
        <a:prstGeom prst="rect">
          <a:avLst/>
        </a:prstGeom>
        <a:noFill/>
        <a:ln w="9525">
          <a:noFill/>
        </a:ln>
      </xdr:spPr>
    </xdr:pic>
  </etc:cellImage>
  <etc:cellImage>
    <xdr:pic>
      <xdr:nvPicPr>
        <xdr:cNvPr id="44" name="ID_9B0CB8B7169F4AA296F325488B25E2B0"/>
        <xdr:cNvPicPr>
          <a:picLocks noChangeAspect="1"/>
        </xdr:cNvPicPr>
      </xdr:nvPicPr>
      <xdr:blipFill>
        <a:blip r:embed="rId85" cstate="print"/>
        <a:stretch>
          <a:fillRect/>
        </a:stretch>
      </xdr:blipFill>
      <xdr:spPr>
        <a:xfrm>
          <a:off x="9192895" y="18846800"/>
          <a:ext cx="1091565" cy="1120775"/>
        </a:xfrm>
        <a:prstGeom prst="rect">
          <a:avLst/>
        </a:prstGeom>
        <a:noFill/>
        <a:ln w="9525">
          <a:noFill/>
        </a:ln>
      </xdr:spPr>
    </xdr:pic>
  </etc:cellImage>
  <etc:cellImage>
    <xdr:pic>
      <xdr:nvPicPr>
        <xdr:cNvPr id="37" name="ID_EF324324D4474A559AF02C4F0A3BFB11"/>
        <xdr:cNvPicPr>
          <a:picLocks noChangeAspect="1"/>
        </xdr:cNvPicPr>
      </xdr:nvPicPr>
      <xdr:blipFill>
        <a:blip r:embed="rId85" cstate="print"/>
        <a:stretch>
          <a:fillRect/>
        </a:stretch>
      </xdr:blipFill>
      <xdr:spPr>
        <a:xfrm>
          <a:off x="9269095" y="21332825"/>
          <a:ext cx="1091565" cy="1120775"/>
        </a:xfrm>
        <a:prstGeom prst="rect">
          <a:avLst/>
        </a:prstGeom>
        <a:noFill/>
        <a:ln w="9525">
          <a:noFill/>
        </a:ln>
      </xdr:spPr>
    </xdr:pic>
  </etc:cellImage>
  <etc:cellImage>
    <xdr:pic>
      <xdr:nvPicPr>
        <xdr:cNvPr id="78" name="ID_B8D101BE7539427E8DAA18095B81AE40"/>
        <xdr:cNvPicPr>
          <a:picLocks noChangeAspect="1"/>
        </xdr:cNvPicPr>
      </xdr:nvPicPr>
      <xdr:blipFill>
        <a:blip r:embed="rId90"/>
        <a:stretch>
          <a:fillRect/>
        </a:stretch>
      </xdr:blipFill>
      <xdr:spPr>
        <a:xfrm>
          <a:off x="14860905" y="1130300"/>
          <a:ext cx="28489275" cy="11649075"/>
        </a:xfrm>
        <a:prstGeom prst="rect">
          <a:avLst/>
        </a:prstGeom>
        <a:noFill/>
        <a:ln w="9525">
          <a:noFill/>
        </a:ln>
      </xdr:spPr>
    </xdr:pic>
  </etc:cellImage>
  <etc:cellImage>
    <xdr:pic>
      <xdr:nvPicPr>
        <xdr:cNvPr id="38" name="ID_067C8A157F7F47C599CB136466FA300A" descr="WPS拼图0"/>
        <xdr:cNvPicPr>
          <a:picLocks noChangeAspect="1"/>
        </xdr:cNvPicPr>
      </xdr:nvPicPr>
      <xdr:blipFill>
        <a:blip r:embed="rId91"/>
        <a:stretch>
          <a:fillRect/>
        </a:stretch>
      </xdr:blipFill>
      <xdr:spPr>
        <a:xfrm>
          <a:off x="9501505" y="23180675"/>
          <a:ext cx="4544060" cy="2724150"/>
        </a:xfrm>
        <a:prstGeom prst="rect">
          <a:avLst/>
        </a:prstGeom>
      </xdr:spPr>
    </xdr:pic>
  </etc:cellImage>
  <etc:cellImage>
    <xdr:pic>
      <xdr:nvPicPr>
        <xdr:cNvPr id="77" name="ID_72242B2582124E8595DFA5E57738142F"/>
        <xdr:cNvPicPr>
          <a:picLocks noChangeAspect="1"/>
        </xdr:cNvPicPr>
      </xdr:nvPicPr>
      <xdr:blipFill>
        <a:blip r:embed="rId92"/>
        <a:stretch>
          <a:fillRect/>
        </a:stretch>
      </xdr:blipFill>
      <xdr:spPr>
        <a:xfrm>
          <a:off x="14860905" y="2552700"/>
          <a:ext cx="11953875" cy="6686550"/>
        </a:xfrm>
        <a:prstGeom prst="rect">
          <a:avLst/>
        </a:prstGeom>
        <a:noFill/>
        <a:ln w="9525">
          <a:noFill/>
        </a:ln>
      </xdr:spPr>
    </xdr:pic>
  </etc:cellImage>
  <etc:cellImage>
    <xdr:pic>
      <xdr:nvPicPr>
        <xdr:cNvPr id="79" name="ID_954C475EE0CC45EF9047E74B9C7D6285"/>
        <xdr:cNvPicPr>
          <a:picLocks noChangeAspect="1"/>
        </xdr:cNvPicPr>
      </xdr:nvPicPr>
      <xdr:blipFill>
        <a:blip r:embed="rId93"/>
        <a:stretch>
          <a:fillRect/>
        </a:stretch>
      </xdr:blipFill>
      <xdr:spPr>
        <a:xfrm>
          <a:off x="15508605" y="7663815"/>
          <a:ext cx="911860" cy="1188720"/>
        </a:xfrm>
        <a:prstGeom prst="rect">
          <a:avLst/>
        </a:prstGeom>
        <a:noFill/>
        <a:ln w="9525">
          <a:noFill/>
        </a:ln>
      </xdr:spPr>
    </xdr:pic>
  </etc:cellImage>
  <etc:cellImage>
    <xdr:pic>
      <xdr:nvPicPr>
        <xdr:cNvPr id="28" name="ID_BE435135D01145B58B97BF420CED01D1"/>
        <xdr:cNvPicPr>
          <a:picLocks noChangeAspect="1"/>
        </xdr:cNvPicPr>
      </xdr:nvPicPr>
      <xdr:blipFill>
        <a:blip r:embed="rId94"/>
        <a:stretch>
          <a:fillRect/>
        </a:stretch>
      </xdr:blipFill>
      <xdr:spPr>
        <a:xfrm>
          <a:off x="8830310" y="29523055"/>
          <a:ext cx="9867900" cy="7534275"/>
        </a:xfrm>
        <a:prstGeom prst="rect">
          <a:avLst/>
        </a:prstGeom>
        <a:noFill/>
        <a:ln w="9525">
          <a:noFill/>
        </a:ln>
      </xdr:spPr>
    </xdr:pic>
  </etc:cellImage>
  <etc:cellImage>
    <xdr:pic>
      <xdr:nvPicPr>
        <xdr:cNvPr id="29" name="ID_504700C79F064102B8E4B2953F5054D1"/>
        <xdr:cNvPicPr>
          <a:picLocks noChangeAspect="1" noChangeArrowheads="1"/>
        </xdr:cNvPicPr>
      </xdr:nvPicPr>
      <xdr:blipFill>
        <a:blip r:embed="rId95" cstate="print"/>
        <a:srcRect/>
        <a:stretch>
          <a:fillRect/>
        </a:stretch>
      </xdr:blipFill>
      <xdr:spPr>
        <a:xfrm>
          <a:off x="8815705" y="49391570"/>
          <a:ext cx="1038225" cy="1009650"/>
        </a:xfrm>
        <a:prstGeom prst="rect">
          <a:avLst/>
        </a:prstGeom>
        <a:noFill/>
        <a:ln w="9525">
          <a:noFill/>
          <a:miter lim="800000"/>
          <a:headEnd/>
          <a:tailEnd/>
        </a:ln>
      </xdr:spPr>
    </xdr:pic>
  </etc:cellImage>
  <etc:cellImage>
    <xdr:pic>
      <xdr:nvPicPr>
        <xdr:cNvPr id="31" name="ID_51262B9E71284EAAB89E1A2644B3BD18"/>
        <xdr:cNvPicPr>
          <a:picLocks noChangeAspect="1"/>
        </xdr:cNvPicPr>
      </xdr:nvPicPr>
      <xdr:blipFill>
        <a:blip r:embed="rId96"/>
        <a:stretch>
          <a:fillRect/>
        </a:stretch>
      </xdr:blipFill>
      <xdr:spPr>
        <a:xfrm>
          <a:off x="8815705" y="56677560"/>
          <a:ext cx="6200775" cy="7172325"/>
        </a:xfrm>
        <a:prstGeom prst="rect">
          <a:avLst/>
        </a:prstGeom>
        <a:noFill/>
        <a:ln w="9525">
          <a:noFill/>
        </a:ln>
      </xdr:spPr>
    </xdr:pic>
  </etc:cellImage>
  <etc:cellImage>
    <xdr:pic>
      <xdr:nvPicPr>
        <xdr:cNvPr id="32" name="ID_AAE8B6DA3BFA4CB8B8164E638E2F6242"/>
        <xdr:cNvPicPr>
          <a:picLocks noChangeAspect="1"/>
        </xdr:cNvPicPr>
      </xdr:nvPicPr>
      <xdr:blipFill>
        <a:blip r:embed="rId97" cstate="print"/>
        <a:stretch>
          <a:fillRect/>
        </a:stretch>
      </xdr:blipFill>
      <xdr:spPr>
        <a:xfrm>
          <a:off x="9257030" y="24966930"/>
          <a:ext cx="483870" cy="890905"/>
        </a:xfrm>
        <a:prstGeom prst="rect">
          <a:avLst/>
        </a:prstGeom>
        <a:noFill/>
        <a:ln w="9525">
          <a:noFill/>
        </a:ln>
      </xdr:spPr>
    </xdr:pic>
  </etc:cellImage>
  <etc:cellImage>
    <xdr:pic>
      <xdr:nvPicPr>
        <xdr:cNvPr id="33" name="ID_1B05C933381343D1A8C7B6E1BA4A0A89"/>
        <xdr:cNvPicPr>
          <a:picLocks noChangeAspect="1"/>
        </xdr:cNvPicPr>
      </xdr:nvPicPr>
      <xdr:blipFill>
        <a:blip r:embed="rId98"/>
        <a:stretch>
          <a:fillRect/>
        </a:stretch>
      </xdr:blipFill>
      <xdr:spPr>
        <a:xfrm>
          <a:off x="8815705" y="43673395"/>
          <a:ext cx="7981950" cy="3867150"/>
        </a:xfrm>
        <a:prstGeom prst="rect">
          <a:avLst/>
        </a:prstGeom>
        <a:noFill/>
        <a:ln w="9525">
          <a:noFill/>
        </a:ln>
      </xdr:spPr>
    </xdr:pic>
  </etc:cellImage>
</etc:cellImages>
</file>

<file path=xl/sharedStrings.xml><?xml version="1.0" encoding="utf-8"?>
<sst xmlns="http://schemas.openxmlformats.org/spreadsheetml/2006/main" count="638" uniqueCount="388">
  <si>
    <t>夫子庙小学方案清单</t>
  </si>
  <si>
    <t>序号</t>
  </si>
  <si>
    <t>名称</t>
  </si>
  <si>
    <t>规格</t>
  </si>
  <si>
    <t>参数</t>
  </si>
  <si>
    <t>数量</t>
  </si>
  <si>
    <t>单位</t>
  </si>
  <si>
    <t>单价</t>
  </si>
  <si>
    <t>总价</t>
  </si>
  <si>
    <t>参考图</t>
  </si>
  <si>
    <t>善艺楼一层特色劳动室</t>
  </si>
  <si>
    <t>讲台桌</t>
  </si>
  <si>
    <t>2400*700*850mm</t>
  </si>
  <si>
    <t>1.尺寸：2400*700*850mm；
2.材质：实木桌面+优质钢架；
3.工艺：桌面橡胶木采用现代工艺和传统工艺相结合，做工细腻；钢架采用满焊焊接，钢架表面涂装经高温粉体烤漆，长时间使用也不会产生表面漆剥落现象。
4.功能：桌面厚度4cm，结构坚固扎实，小组六人至八人使用，桌面较宽。</t>
  </si>
  <si>
    <t>张</t>
  </si>
  <si>
    <t>教师椅</t>
  </si>
  <si>
    <t>常规</t>
  </si>
  <si>
    <t>颜色：黑色；座位和靠背高度可调节，不管体重多大都能获得合适承托。座位深度可调节，为腿部和背部提供 最佳支撑。可调节，并可在倾斜位置锁定，增加不同坐姿的稳定性和控制性。安装后尺寸宽度：74厘米；深度: 74厘米；最大高度: 121厘米；座宽: 41厘米；座深: 44厘米；最小座高: 40厘米；最大座高: 57厘米；重量: 16公斤</t>
  </si>
  <si>
    <t>学生实践桌</t>
  </si>
  <si>
    <t>2400*1200*750mm</t>
  </si>
  <si>
    <t>1.尺寸：2400*1200*750mm；
2.材质：50mmE0级三聚氰胺板台面+优质钢架+E0级三聚氰胺板柜体；
3.工艺：桌面采用现代工艺和传统工艺相结合，做工细腻；钢架采用满焊焊接，钢架表面涂装经高温粉体烤漆，长时间使用也不会产生表面漆剥落现象。
4.功能：桌面厚度5cm，结构坚固扎实，小组六人至八人使用，桌面较宽。</t>
  </si>
  <si>
    <t>方凳</t>
  </si>
  <si>
    <t>塑钢结构方凳，凳面采用环保材料、整洁无螺丝等毛刺。</t>
  </si>
  <si>
    <t>软玻璃</t>
  </si>
  <si>
    <t>2400*1200*2mm</t>
  </si>
  <si>
    <t>规格：2400*1200*2mm，TPU材质；
健康环保无气味,健康环保,无毒不含甲醛重金属,产品使用不收缩不变形不打圈不鼓包
剪裁无需预留尺寸,产品高透亮，晶莹剔透，表面光滑，无杂质，无裂缝，可直接铺就。</t>
  </si>
  <si>
    <t>块</t>
  </si>
  <si>
    <t>边柜</t>
  </si>
  <si>
    <t>3000*500*850mm</t>
  </si>
  <si>
    <t>1.尺寸：3000*500*850mm；
2.产品结构：铝木结构；
3.产品参数：面板采用16mm实木多层板制作，实木木皮封边条机械封边，柜腿采用银白氧化色工业铝型材，表面光洁美观，耐腐蚀、抗氧化、环保无毒；每根立腿外贴榉木条四根，下贴端头装饰盖板，配备重型调节脚，实心底座，支撑平稳；边柜配备柜门收纳空间、抽屉收纳、PP储物盒收纳以及公共收纳区域，另设部分跳色层板，美观潮流。</t>
  </si>
  <si>
    <t>组</t>
  </si>
  <si>
    <t>作品展示柜</t>
  </si>
  <si>
    <t>L*500*2000mm</t>
  </si>
  <si>
    <t>1、规格：L*500*2000mm；
2、结构：铝木结构
3、产品参数：面板采用16mm的实木多层板制作，实木木皮封边条机械封边，柜腿采用优质2060-银白氧化色工业铝型材，表面光洁美观，耐腐蚀、抗氧化、环保无毒；每根立腿外贴榉木条数根，下贴端头装饰盖板，配备重型调节脚，实心底座，支撑平稳；展示架配备洞洞板，厚度≥1.0mm优质钢板，采用CO2保护焊焊接，打磨处理，表面经耐酸碱EPOXY粉末烤漆处理（烤漆膜厚度平均值≥70μm），表面硬度附着力、耐腐蚀性符合国家GB/T3668-200X标准，可适配多种宜家收纳配件。另设公共收纳层架、柜门收纳、抽屉收纳以及PP储物盒收纳，收纳合理，使用便捷。
4、塑胶保护套：材质：优质TPE，正规生产的食品级，可用于餐具、婴儿用品等直接接触人体的领域，无明显刺鼻气味，质地均匀且回弹性好，硬度：60A，</t>
  </si>
  <si>
    <t>米</t>
  </si>
  <si>
    <t>操作流程板</t>
  </si>
  <si>
    <t>500*800*4mm</t>
  </si>
  <si>
    <t>1、有机玻璃材质喷绘，规格：500×800×4mm；
2、包括技术制作与试验实践室说明、教师职责、学生守则、设备操作流程（每种各1副）。</t>
  </si>
  <si>
    <t>套</t>
  </si>
  <si>
    <t>电鼓</t>
  </si>
  <si>
    <t>不低于以下要求：
1、手动单独控制升降，可拉伸至为10m。 
2、功能：如果地面无法布线，顶部可安装电鼓用电使用。
3、顶部安装配T型安装支架。</t>
  </si>
  <si>
    <t>魔方USB插座</t>
  </si>
  <si>
    <t>不低于以下要求：
1、魔方USB插座。
2、3USB接口+3插孔。</t>
  </si>
  <si>
    <t>室内配电安装</t>
  </si>
  <si>
    <t>定制</t>
  </si>
  <si>
    <t>不低于以下要求：
1、电鼓配电安装；
2、采用pvc管，2.5平方线。</t>
  </si>
  <si>
    <t>室</t>
  </si>
  <si>
    <t>小计</t>
  </si>
  <si>
    <t>善艺楼二层科学教室1</t>
  </si>
  <si>
    <t>1800*700*2mm</t>
  </si>
  <si>
    <t>规格：1800*700*2mm，TPU材质；
健康环保无气味,健康环保,无毒不含甲醛重金属,产品使用不收缩不变形不打圈不鼓包
剪裁无需预留尺寸,产品高透亮，晶莹剔透，表面光滑，无杂质，无裂缝，可直接铺就。</t>
  </si>
  <si>
    <t>水柜</t>
  </si>
  <si>
    <t>L*550*800mm</t>
  </si>
  <si>
    <t>参考尺寸：L*550*800mm（根据现场定制）
1、产品结构：全木结构 
2、台面参数：采用12mm厚抗倍特板，具有抗污染、防水、防火特性，台面立面倒角、打磨，各处光滑。
3、台身参数：均采用E0级生态免漆板加工制作，并机械封边，采用连接件连接。所有板材加工截面均采用PVC优质封边条利用机械高温热熔胶封边，避免甲醛随意释放，确保达到环保标准。</t>
  </si>
  <si>
    <t>水槽</t>
  </si>
  <si>
    <t>1600*360*300mm</t>
  </si>
  <si>
    <t>规格：1600*360*300mm
采用304#不锈钢1.2mm厚,表面打磨光滑。</t>
  </si>
  <si>
    <t>个</t>
  </si>
  <si>
    <t>单口龙头</t>
  </si>
  <si>
    <t>规格：单口
水嘴采用全铜质表面层经耐酸漆涂处理一体化专用鹅颈单联水嘴，陶瓷阀芯</t>
  </si>
  <si>
    <t>展示柜</t>
  </si>
  <si>
    <t>L*500*1000mm±10mm</t>
  </si>
  <si>
    <t>1.尺寸：板式：L*500*1000mm±10mm；                                     2.材质：生态免漆板；
3.工艺：采用国家标准E1级板，厚度25/18mm,基材采用优质生态免漆板，断面采厚度≧1.0mm优质PVC直封边制作。五金件采用DTC品牌液压铰链，缓冲效果是普通铰链的五倍；导轨尺寸：300*18*25mm，材质：ABS，螺丝孔位间距198mm，收纳盒尺寸：430*305*100mm ，材质：PP新料
4.功能：配置PP收纳盒，可收纳各种教学用具。</t>
  </si>
  <si>
    <t>洞洞板</t>
  </si>
  <si>
    <t>L*1100*1.5mm</t>
  </si>
  <si>
    <t>1、参考尺寸：L*1100*1.5mm；
2、方孔板配套挂钩有单斜挂钩100长10个、螺丝刀架一个、双直挂钩4个、U型25×30挂钩1个、圆形80挂钩2个、扳手架1个。</t>
  </si>
  <si>
    <t>善艺楼二层美术教室</t>
  </si>
  <si>
    <t>教师美术台</t>
  </si>
  <si>
    <t>1600*700*850mm</t>
  </si>
  <si>
    <t>规格：1600*700*850mm；
材质：全橡胶木实木桌，不低于60*60mm桌腿，18mm厚橡胶木机拼板桌面，沿边加厚至36mm厚，下设一层桌斗,榫头连接、结构合理美观、牢固耐用，所有板边倒圆边，板面光滑，无毛刺；优质品牌环保聚酯木器漆（清水漆、五底三面）。</t>
  </si>
  <si>
    <t>学生桌</t>
  </si>
  <si>
    <t>1800*700*750mm</t>
  </si>
  <si>
    <t>规格：1800*700*750mm 
材质：全橡胶木实木桌，不低于60*60mm桌腿，18mm厚橡胶木机拼板桌面，沿边加厚至36mm厚，下设一层桌斗,榫头连接、结构合理美观、牢固耐用，所有板边倒圆边，板面光滑，无毛刺；优质品牌环保聚酯木器漆（清水漆、五底三面）。</t>
  </si>
  <si>
    <t>学生凳</t>
  </si>
  <si>
    <t>360*260*420mm</t>
  </si>
  <si>
    <t>尺寸：360*260*420mm  全橡胶木，榫头连接、结构合理美观、牢固耐用，表面光滑，无毛刺。</t>
  </si>
  <si>
    <t>纸张柜</t>
  </si>
  <si>
    <t>600*250*1200mm</t>
  </si>
  <si>
    <t>规格：600*250*1200mm
产品结构：全木结构，整体板材均采用18mm厚橡胶木制作。优质品牌环保聚酯木器漆（清水漆、五底三面）</t>
  </si>
  <si>
    <t>善艺楼二层美术书法教室</t>
  </si>
  <si>
    <t>教师桌</t>
  </si>
  <si>
    <t>1800*800*750mm</t>
  </si>
  <si>
    <t>书法桌：1800*800*750mm；
材质：书法桌材质：橡木制作，整体为实木，榫卯结构，马鞍造型。结实牢靠；面板厚度18mm，四周加固，桌面边框可视厚度≧36mm；腿部之间使用实木榫卯链接，根据尺寸做加固处理；木纹流畅，色泽一致，完整干净，颜色均匀平整，可定制。</t>
  </si>
  <si>
    <t>官帽椅</t>
  </si>
  <si>
    <t>560*450*1150mm</t>
  </si>
  <si>
    <t>560*450*1150mm.榆木制作。古色古香，环保油漆。颜色可定制。</t>
  </si>
  <si>
    <t>L*550*600mm</t>
  </si>
  <si>
    <t>规格：L*550*600mm；
1、台面：采用石英石台面，抗污染、防水、防火特性，台面立面倒角、打磨。
2、台身：整体E0级生态免漆板制作，设对开门。</t>
  </si>
  <si>
    <t>青花瓷水盆</t>
  </si>
  <si>
    <t>整体为青花瓷陶瓷材质,表面打磨光滑。</t>
  </si>
  <si>
    <t>龙头</t>
  </si>
  <si>
    <t>规格：单口
水嘴采用全铜质表面层经耐酸漆涂处理一体化专用鹅颈单联水嘴。</t>
  </si>
  <si>
    <t>善艺楼二层音乐舞蹈室</t>
  </si>
  <si>
    <t>讲台</t>
  </si>
  <si>
    <t>715*495*700-1090mm</t>
  </si>
  <si>
    <t>升降范围：700-1090mm。
外型尺寸：715*495*700-1090mm。
支架材质：优质碳素钢+塑料。
支架表面处理：喷涂。
支架颜色：象牙白。
面板尺寸：715*495*18mm。
面板材质：吸塑板（基材为中纤板）。
标准配件：平板槽，抽屉。
面板颜色：冰峰白、枫木色。两色可选。
桌脚：移动式桌脚。
最大静态承重：60kg。
材质：台面釆用18mm厚的吸塑面板，四面热吸成型，流线美观、耐污染、易于清洁。前围板采用1mm厚的金属板，表面喷涂防锈。围板四周的弧形设计，让接触者及使用者的安全更有保障。立柱为内柱外管相结合，均衡美观。内柱采用优质碳素钢管经激光切割、焊接、打磨、喷漆而成，不生锈，环保可回收。地脚采用优质碳素钢经激光切割、焊接、打磨、喷漆而成，外形生动可爱。
结构工艺：内藏塑料滚轴配合，内外管相对运动，通过气弹簧来控制升降。
控制方式：采用双缸结构气缸，柔性控制线把手轻松控制。无级随停，锁定力达60公斤以上。耐用3万次升降以上。
配件：桌面配置平板槽，方便斜立平板、手机、讲义等。讲台配备抽屉，可容纳文具、课本等小物件，保持台面的干净整洁，提高教师的工作效率。</t>
  </si>
  <si>
    <t>舞蹈凳</t>
  </si>
  <si>
    <t>350*350*600mm</t>
  </si>
  <si>
    <t>简约现代所设计、超纤皮方形黑色、材质：超纤皮。350*350*600mm。</t>
  </si>
  <si>
    <t>镜墙</t>
  </si>
  <si>
    <t>镜墙18mm细木工板基层，9mm银镜饰面，不锈钢收边条收边。</t>
  </si>
  <si>
    <t>㎡</t>
  </si>
  <si>
    <t>定制矮柜</t>
  </si>
  <si>
    <t>L*500*1000mm</t>
  </si>
  <si>
    <t>1、参考尺寸：L*500*1000mm（根据现场定制，部分格子改为鞋子收纳柜）
2、基材：板材均采用18mm厚E0级生态免漆板制作，1.5mm厚塑制优质封边条机械封边；
3、结构：需按照现场实际情况深化设计，深化设计需和校方确认，设计不限于柜门，隔板造型等。</t>
  </si>
  <si>
    <t>善艺楼二层学术活动室（录播培训室）</t>
  </si>
  <si>
    <t>移动讲台</t>
  </si>
  <si>
    <t>750*500*680-1080mm</t>
  </si>
  <si>
    <t>升降范围: 680-1080mm;最大承重: 60kgs;配    件：抽屉;桌面: 三氨板同色封边， 750*500*18mm;上挡板：金属，喷粉，象牙白;下围板：金属打孔，喷粉，象牙白;立柱: 塑料+金属(喷粉)，象牙白;桌脚: 铁，喷粉，象牙白;轮子: 2.0'万向轮, 2轮可锁定;纸箱尺寸: 835*710*285mm;净重/毛重：24.6公斤</t>
  </si>
  <si>
    <t>组合桌</t>
  </si>
  <si>
    <t>700*400*750mm</t>
  </si>
  <si>
    <t>规格：700*400*750mm
台面采用E0级生态免漆板
1.材质：脚管采用SPCC钢管 57*57*1.5三角管+56.5*26.5套管，底脚采用ADC12压铸铝,连杆采用SPCC钢管，扁管60*30*1.2MM ，扁管25*50*1.5MM+ABS+ADC12压铸铝，连接螺丝：45#钢3.造型：桌脚线条灵感来于金字塔，在平衡简化中呈现培训空间的有序之道。
2.结构：使用二代上托翻转机构，翻转台面时左右两边都可操作，联动翻转。加大扳手一键开合，台面即翻转为垂直状况，可多数量推叠。台面翻起时有防倾斜功能，可以防止台面倒下。
3.挡板：灰色塑料挡板，ABS塑料材质，塑料拉伸出模工艺。长度为530mm,（含每边一个15mm的注塑件堵头）高度为238mm，厚度为16mm，表面有条纹设计，中间有一条宽度7.5mm深度5mm的加强筋。挡板边有导弧。挡板吊码也是注塑件。</t>
  </si>
  <si>
    <t>折叠会议椅</t>
  </si>
  <si>
    <t>595*575*855mm</t>
  </si>
  <si>
    <r>
      <t>1：整体椅高855mm，扶手离地660mm，座高430mm，椅架前后距离575mm，椅架左右距离595mm。(最长处和最宽处）
2：款式：</t>
    </r>
    <r>
      <rPr>
        <sz val="12"/>
        <color rgb="FFFF0000"/>
        <rFont val="宋体"/>
        <charset val="134"/>
      </rPr>
      <t>参考</t>
    </r>
    <r>
      <rPr>
        <sz val="12"/>
        <rFont val="宋体"/>
        <charset val="134"/>
      </rPr>
      <t>附图生产制作。
3：本款培训椅以“手提袋"为形态灵感，将日常物件的便捷性与人体工学设计深度融合，打造兼具功能性与情感共鸣的现代办公解决方案。椅背顶部创新融入手提袋的弧形拉手元素，流畅的曲线既呼应了包袋提手的柔韧美感，又赋予产品独特的视觉符号。该产品外形尺寸及倾斜角度是根据人体形态工程学曲线原理设计，能最大限度地贴合人体背部，座感舒适，坚固耐用,无疲劳感，通过1136KG的静压测试和120KG靠背拉力测试。可折叠，拢放堆叠，铝合金角码。产品美观大方、豪华、设计合理豪华、坐感舒适。
二 材质说明
1：靠背尺寸：500*350mm，手提高度190mm，手提宽度120mm。
全新PA+GF材质一体成型，环保可回收使用无污染，靠背为铝合金连接件，受力稳定，光滑平整，防腐不生锈。带调节功能，调节靠背的角度，最大可以倾仰17度，满足不同角度的倾斜程度要求和提升舒适感，有效缓解脊柱压力。
2：座垫尺寸：430*440*50mm，座包采用优质高密度定型海绵，符合GB/T10802-2006；GB/T6343-2009标准，久坐不累不塌 ，底部采用防尘底壳设计，座垫的过渡面均采用圆弧过渡；座面表面采用面料覆盖，座面通过塑料连接件+螺丝固定在脚架的后横梁上，前横梁不用任何固定，从前侧可以将座面翻转90°；
3：扶手采用舒适环保PP材质，扶手面四周均采用圆弧设计，更加方便使用。
4：面料：采用舒适透气的弹力网布；符合GB 18401-2010国家纺织产品基本安全和FZ/T 62011.3-2016（布艺类产品家具用纺织品）技术规范要求。
5：椅架尺寸：前脚宽度500mm，后脚宽度595mm，前后脚距离575mm椅架：采用32*19异性扁管壁厚1.5mm+冷轧钢圆管Ø19mm焊接而成，经除油除锈静电220度高温喷塑处理。架子连接处为铝合金链接件，稳固耐用。可附加写字板，悬挂书网，椅子全折叠，冷拉钢管经除油烤漆处理。烤漆磨砂钢架，更加结实，耐用，脚塞采用加厚胶塞，后脚带助推轮，方便移动。
6：胶粘剂：采用水基型胶粘剂, 符合GB18583-2008室内装饰装修材料胶粘剂中有害物质限量标准要求，其中总挥发性有机物含量≤30g/L，游离甲醛未检出。
7：成型胶合板：坐木板采用抛压成型多层环保夹板，高硬度强粘合力，1.2厚度。通过甲醛释放量（小气候箱法）质量检测标准ASTM D6007-14，甲醛背景浓度低于0.2PP M释放。
8：写字板：面板采用ABS一体成型，全铝合金旋转件加强写字板，带隐藏式水杯架和笔槽（可做手机支架），耐磨实用，铝合金托盘加旋转连接件，实心铁条连接，使写字板更结实.承重力达到≧20kg以上，具有一定的稳定性，耐油性，和一定的刚度和硬度。
9：写字板与扶手连接件采用了铝合金连接件翻转，采用优质铝合金连接件翻转，耐蚀性能好，防止腐蚀，有利于环保，符合可持续发展战略。使写字板更加稳固，承重力更强。
注明：可根据场地提供轮子和胶套两种选择，胶套可以更稳定和保护地板，轮子可以移动起来更省力。</t>
    </r>
  </si>
  <si>
    <t>把</t>
  </si>
  <si>
    <t>善艺楼三层科学教室2</t>
  </si>
  <si>
    <t>1.尺寸：2400*700*850mm；
2.材质：实木桌面+优质钢架；
3.工艺：桌面橡胶木采用现代工艺和传统工艺相结合，做工细腻；钢架采用满焊焊接，钢架表面涂装经高温粉体烤漆，长时间使用也不会产生表面漆剥落现象。
4.功能：桌面厚度4cm，结构坚固扎实，桌面较宽。</t>
  </si>
  <si>
    <t>科学桌</t>
  </si>
  <si>
    <t>边长600*750mm</t>
  </si>
  <si>
    <t>1、规格：边长600*750mm（6人桌）
2、产品结构：钢木结构
3、台面参数：台面采用普通抗倍特板。 
4、台身参数：
立腿：钢管规格≥50×30×1.2mm框架。
台身下：书斗采用16mm厚E1级三聚氰胺环保板加工制作。
（颜色、尺寸根据用户现场实际情况可做适当调整）
底脚：配可调底脚。
工艺：表面喷涂阿克苏塑粉。</t>
  </si>
  <si>
    <t>学生悬挂凳</t>
  </si>
  <si>
    <t>415mm*380mm±5mm</t>
  </si>
  <si>
    <t>课椅：座高450mm±5mm。
坐垫：1.材质：采用PP耐冲击塑料一体注塑成型。
2.尺寸：415mm×380mm±5mm。
3.椅面采用人体工程学设计，坐垫中间有45mm±5mm内凹式设计，坐垫前端需有波浪形加瀑布型设计，能让学生整个臀部坐在内凹处，借此可分散上半身的所有重量，使学童在学习时更舒服，更健康地成长，椅面需有最小直径5mm±1mm至最大16mm±1mm椭圆形发散通风孔，通风孔不少于380个。
脚架：1.材质及形状：鱼眼管。采用满焊焊接。
2.尺寸：32*22*1.5mm。
3.表面涂装：钢管架焊接完成后，表面经酸洗、脱脂、磷化处理，耐腐蚀、防锈。外表采一级颗粒粉末，经高温粉体烤漆，附着力强，不脱漆。涂层需无漏喷、锈蚀；涂层需光滑均匀，色泽一致，长时间使用也不会产生表面漆剥落现象。
脚垫：1.材质：采用PP塑料，底部有防滑防刮伤地板软垫。2.尺寸：75.5*H17*50mm及40*30*40mm。</t>
  </si>
  <si>
    <t>边长600*2mm</t>
  </si>
  <si>
    <t>规格：六边形边长600mm*2mm，TPU材质；
健康环保无气味,健康环保,无毒不含甲醛重金属,产品使用不收缩不变形不打圈不鼓包
剪裁无需预留尺寸,产品高透亮，晶莹剔透，表面光滑，无杂质，无裂缝，可直接铺就。</t>
  </si>
  <si>
    <t>1、产品结构：全木结构 
2、台面参数：采用12mm厚抗倍特板，具有抗污染、防水、防火特性，台面立面倒角、打磨，各处光滑。
3、台身参数：均采用E0级生态免漆板加工制作，并机械封边，采用连接件连接。所有板材加工截面均采用PVC优质封边条利用机械高温热熔胶封边，避免甲醛随意释放，确保达到环保标准。</t>
  </si>
  <si>
    <t>定制柜</t>
  </si>
  <si>
    <t>1、参考尺寸：L*500*1000mm（根据现场定制）
2、基材：台面采用普通抗倍特板；板材均采用18mm厚E0级生态免漆板制作，1.5mm厚塑制优质封边条机械封边；
3、结构：需按照现场实际情况深化设计，深化设计需和校方确认，设计不限于柜门，隔板造型等。</t>
  </si>
  <si>
    <t>磁吸板</t>
  </si>
  <si>
    <t>L*1000mm</t>
  </si>
  <si>
    <t>尺寸：L*1000mm，定制磁吸板，可书写，可粘贴作品</t>
  </si>
  <si>
    <t>善艺楼三层科学准备室</t>
  </si>
  <si>
    <t>中央台</t>
  </si>
  <si>
    <t>2000*700*850mm</t>
  </si>
  <si>
    <t>规格：2000*700*850mm；
台面采用理化板制作，桌面边缘用圆角过渡，桌面的各个顶角是圆滑的，更能保证使用者的安全。木材含水率≤12%，符合E1级环保标准。桌面可供给多种颜色选择。</t>
  </si>
  <si>
    <t>550*450*290mm</t>
  </si>
  <si>
    <t>规格：550*450*290mm
台下盆采用壁厚5mm实验室专用高密度PP一体化成型水槽，易清洁，耐腐蚀，且利于台面残水自然回流，美观实用；具耐酸碱、耐有机溶剂、耐紫外线防溢水等特点。网状漏水口与下水口用ABS塑料链条连接。产品款式要求整体设计美观、合理、安全、牢固、耐用。</t>
  </si>
  <si>
    <t>三联高低位龙头</t>
  </si>
  <si>
    <t>鹅颈式实验室专用优质化验水嘴：要求防酸碱、防锈、防虹吸、防阻塞，表面环氧树脂喷涂。出水嘴为铜质瓷芯，高头，便于多用途使用，可拆卸清洗阻塞。出水嘴可拆卸，内有成型螺纹，可方便连接循环等特殊用水水管。</t>
  </si>
  <si>
    <t>付</t>
  </si>
  <si>
    <t>善艺楼四层报告厅</t>
  </si>
  <si>
    <t>演讲台</t>
  </si>
  <si>
    <t>600*450*1100mm</t>
  </si>
  <si>
    <t>规格：600*450*1100mm
基材：采用优质生态免漆板，ABS直封边制作，升级360°万向轮，随时随地，移动便捷。</t>
  </si>
  <si>
    <t>移动主席台</t>
  </si>
  <si>
    <t>1400*600*750mm</t>
  </si>
  <si>
    <t>规格：1400*600*750mm
桌面基材采用优质生态免漆板，ABS直封边制作，桌架采用优质钢架采用满焊焊接而成，表面采用高温粉体烤漆，耐腐蚀，不易生锈。</t>
  </si>
  <si>
    <t>主席台配套台布</t>
  </si>
  <si>
    <t>含配套桌布，颜色可选。</t>
  </si>
  <si>
    <t>主席椅</t>
  </si>
  <si>
    <t>645*770*1040mm</t>
  </si>
  <si>
    <t>规格：椅高：1040mm
椅宽：645mm
椅深：770mm
座高：495mm
座深：450mm
1.面材：环保超纤皮，触感舒适好打理，耐磨耐用，性价比高。
2.填充：原生聚氨酯海绵，密度≥40KG/M3，回弹性＞35%，环保无毒无异味，回弹舒适，长期使用不变形，不塌陷。
3.基材：基材为9层实木胶合板，其中甲醛释放量≤0.5mg/L，厚度≥12mm，绿色环保，坚固耐用。
4.扶手：软包扶手，扶手面由实木多层扶手板+超纤皮制而成，软包材质，手感舒适、柔软耐磨。
5.脚架：铁架由厚度1.0mm钢管制作而成，用进口高精度CNC弯管机按设计的形状尺寸制作成型，CNC机器人全自动焊接，360°抛光，精准工艺，牢固耐用，不易变形，铁架表面喷漆，长期使用不生锈。
6.环保：采用环保材质，其中甲醛释放量≤0.5mg/L，无对人体健康产生伤害的有毒气体。</t>
  </si>
  <si>
    <t>学生长条桌（折叠款）</t>
  </si>
  <si>
    <t>折叠椅（含写字板）</t>
  </si>
  <si>
    <r>
      <rPr>
        <sz val="12"/>
        <rFont val="宋体"/>
        <charset val="134"/>
      </rPr>
      <t>1：整体椅高855mm，扶手离地660mm，座高430mm，椅架前后距离575mm，椅架左右距离595mm。(最长处和最宽处）
2：款式：</t>
    </r>
    <r>
      <rPr>
        <sz val="12"/>
        <color rgb="FFFF0000"/>
        <rFont val="宋体"/>
        <charset val="134"/>
      </rPr>
      <t>参考</t>
    </r>
    <r>
      <rPr>
        <sz val="12"/>
        <rFont val="宋体"/>
        <charset val="134"/>
      </rPr>
      <t>附图生产制作。
3：本款培训椅以“手提袋"为形态灵感，将日常物件的便捷性与人体工学设计深度融合，打造兼具功能性与情感共鸣的现代办公解决方案。椅背顶部创新融入手提袋的弧形拉手元素，流畅的曲线既呼应了包袋提手的柔韧美感，又赋予产品独特的视觉符号。该产品外形尺寸及倾斜角度是根据人体形态工程学曲线原理设计，能最大限度地贴合人体背部，座感舒适，坚固耐用,无疲劳感，通过1136KG的静压测试和120KG靠背拉力测试。可折叠，拢放堆叠，铝合金角码。产品美观大方、豪华、设计合理豪华、坐感舒适。
二 材质说明
1：靠背尺寸：500*350mm，手提高度190mm，手提宽度120mm。
全新PA+GF材质一体成型，环保可回收使用无污染，靠背为铝合金连接件，受力稳定，光滑平整，防腐不生锈。带调节功能，调节靠背的角度，最大可以倾仰17度，满足不同角度的倾斜程度要求和提升舒适感，有效缓解脊柱压力。
2：座垫尺寸：430*440*50mm，座包采用优质高密度定型海绵，符合GB/T10802-2006；GB/T6343-2009标准，久坐不累不塌 ，底部采用防尘底壳设计，座垫的过渡面均采用圆弧过渡；座面表面采用面料覆盖，座面通过塑料连接件+螺丝固定在脚架的后横梁上，前横梁不用任何固定，从前侧可以将座面翻转90°；
3：扶手采用舒适环保PP材质，扶手面四周均采用圆弧设计，更加方便使用。
4：面料：采用舒适透气的弹力网布；符合GB 18401-2010国家纺织产品基本安全和FZ/T 62011.3-2016（布艺类产品家具用纺织品）技术规范要求。
5：椅架尺寸：前脚宽度500mm，后脚宽度595mm，前后脚距离575mm椅架：采用32*19异性扁管壁厚1.5mm+冷轧钢圆管Ø19mm焊接而成，经除油除锈静电220度高温喷塑处理。架子连接处为铝合金链接件，稳固耐用。可附加写字板，悬挂书网，椅子全折叠，冷拉钢管经除油烤漆处理。烤漆磨砂钢架，更加结实，耐用，脚塞采用加厚胶塞，后脚带助推轮，方便移动。
6：胶粘剂：采用水基型胶粘剂, 符合GB18583-2008室内装饰装修材料胶粘剂中有害物质限量标准要求，其中总挥发性有机物含量≤30g/L，游离甲醛未检出。
7：成型胶合板：坐木板采用抛压成型多层环保夹板，高硬度强粘合力，1.2厚度。通过甲醛释放量（小气候箱法）质量检测标准ASTM D6007-14，甲醛背景浓度低于0.2PP M释放。
8：写字板：面板采用ABS一体成型，全铝合金旋转件加强写字板，带隐藏式水杯架和笔槽（可做手机支架），耐磨实用，铝合金托盘加旋转连接件，实心铁条连接，使写字板更结实.承重力达到≧20kg以上，具有一定的稳定性，耐油性，和一定的刚度和硬度。
9：写字板与扶手连接件采用了铝合金连接件翻转，采用优质铝合金连接件翻转，耐蚀性能好，防止腐蚀，有利于环保，符合可持续发展战略。使写字板更加稳固，承重力更强。
注明：可根据场地提供轮子和胶套两种选择，胶套可以更稳定和保护地板，轮子可以移动起来更省力。</t>
    </r>
  </si>
  <si>
    <t>定制乐器柜</t>
  </si>
  <si>
    <t>L*550*2000mm</t>
  </si>
  <si>
    <t>规格：L*550*2000mm
1、基材：优质生态免漆板，环保达到 E1级标准；
2、贴面：采用防火板贴面；
3、封边：2mm优质PVC封边条；
4、五金配件：优质五金配件；
5、部分层板为活动层板，下单时需和甲方确认。</t>
  </si>
  <si>
    <t>教学楼一层教工餐厅</t>
  </si>
  <si>
    <t>定制靠墙餐桌</t>
  </si>
  <si>
    <t>L*450*1050mm</t>
  </si>
  <si>
    <t>规格：L*450*1050mm
钢木结构。台面采用抗倍特板制作，桌面边缘用圆角过渡，桌面的各个顶角是圆滑的，更能保证使用者的安全。桌面可供给多种颜色选择。</t>
  </si>
  <si>
    <t>定制靠墙餐椅</t>
  </si>
  <si>
    <t>415*425*750mm</t>
  </si>
  <si>
    <t>1.椅身：采用全新聚丙烯加玻璃纤维，有两部分组成（座面，装饰条）。椅身和装饰条通过颜色区分搭配。
1.1.座面：座宽415mm.座深425mm.座高750mm。胶背高度260mm.胶背手提位深度20mm.背部宽度393mm。背部厚度7mm，整椅重量2.18KG。胶背顶部回翻式设计，可以方便使用者手提搬运。（椅身4个常规颜色选择）
1.2.装饰条：采用ABS，下部宽度20mm，上部宽度10mm,长度100mm。
2、椅架：采用优质实心钢筋12mm。电镀脚架，表面经酸洗、磷化等防锈处理，流水线静电喷涂，具有耐磨，防腐，抗老化等性能，抗磨损性强。
3.座椅结构稳定，可承重130KG以上，椅背经34KG12万次循环推背测试。</t>
  </si>
  <si>
    <t>操作台</t>
  </si>
  <si>
    <t>L*600*850mm</t>
  </si>
  <si>
    <t>规格：L*600*850mm
材质：整体采用E0级生态免漆板制作而成，大理石台面</t>
  </si>
  <si>
    <t>水槽盆</t>
  </si>
  <si>
    <t>300*400*200mm</t>
  </si>
  <si>
    <t>规格：300*400*200mm
采用304#不锈钢1.2mm厚,表面打磨光滑。</t>
  </si>
  <si>
    <t>抽拉水龙头</t>
  </si>
  <si>
    <t>规格：单口，两档抽拉水龙头
水嘴采用全铜质表面层经耐酸漆涂处理一体化专用鹅颈单联水嘴，陶瓷阀芯</t>
  </si>
  <si>
    <t>小厨宝</t>
  </si>
  <si>
    <t>290*290*330mm</t>
  </si>
  <si>
    <t>电压/频率：220V/50Hz
产品尺寸：长290mm 宽290mm 高330mm
加热功率：1600W
操控方式：触控式
容量：10L</t>
  </si>
  <si>
    <t>微波炉</t>
  </si>
  <si>
    <t>额定电压：220V
微波功率：700W
底盘类型：转盘式
开门方式：侧开门
变频/定频：定频
操控方式：旋钮式
能效等级：二级能效
内胆材质：涂层</t>
  </si>
  <si>
    <t>台</t>
  </si>
  <si>
    <t>教学楼一层小星星电视台</t>
  </si>
  <si>
    <t>虚拟演播系统</t>
  </si>
  <si>
    <t>虚拟演播主机</t>
  </si>
  <si>
    <t>1.CPU：不低于Intel酷睿i7 12代CPU，需具备12核20线程，主频≥3.6GHz。
2.内存：配备DDR4 2666及以上规格内存条，总内存≥2×8GB。
3.硬盘：系统与数据分盘独立运行，系统盘采用M.2固态硬盘，容量≥256GB；数据盘采用机械硬盘，容量≥2TB。
4.显卡：内置NVIDIA专业级显卡，显示内存≥8GB，显存位宽256bit。
5.网络接口：支持≥2个1000M LAN口。
6.USB接口：支持≥8个USB3.0接口。
7.音频接口：支持≥1个Mic in接口，≥1个Line out接口。
8.视频采集卡：配备≥2张视频采集卡，需满足HDMI接口≥4个、SDI接口≥2个。
9.机箱：整机采用镁铝合金加固机箱，不使用纯塑料、普通冷轧钢板等非合金材质，具备抗压、抗震、抗电及耐湿热环境的特性。</t>
  </si>
  <si>
    <t>三维虚拟演播系统</t>
  </si>
  <si>
    <t>一、整体设计与信号处理能力
1.▲要求软件在出厂时内嵌于主机中，且应具备自主知识产权。（提供计算机软件著作权登记证书复印件并加盖原厂公章或投标专用章）
2.整体设计：集成虚拟演播室、IP流信号接收、NDI、抠像微课、图文包装、移动端远程控制、无线调光、AI语音控制、流媒体直录播、点播等系统于一体，实现真三维虚拟节目制作、包装、直播等校园演播室核心场景的应用。
3.系统架构：采用真三维系统架构，支持不少于2路真三维场景加载，满足虚拟演播、校园电视台宣发等使用需求。
4.视音频信号接入：支持≥12路视音频信号同时接入，包含SDI、HDMI、DVI、USB、RTMP、RTSP、UDP、SRT、NDI等协议，支持本地视频加载、PTZ云台控制、电脑桌面加载、PPT、序列图片、虚拟场景及字幕加载，需提供SRT、NDI输入功能。
5.IP流信号接入：支持≥12路IP流信号同时接入系统，并支持对≥12路输入信号同时进行抠像处理；协议兼容RTSP、RTMP、HTTP、SRT，传输方式可在TCP与UDP间选择。
6.扩展信号接入：支持外部虚拟摄像头信号接入，格式覆盖4K、高清、标清，导入设备数量无限制，信号源可自由命名。
7.系统窗口信号采集：支持抓取指定桌面系统中任意窗口的内容作为一路输入信号，同时可自动识别该窗口内的音频，实现音视频的自动加嵌。
8.局域网信号接入：支持局域网内NDI设备信号接入，可进行实时抠像处理，信号源可自由命名。
9.文档信号导入：可直接导入Word、PPT、PDF文件信号，支持自动翻页与手动翻页；导入的PPT可保留原有特效，支持画笔批注的颜色与大小调节。
10.素材管理：支持导入本地图片与视频，导入后可进行分类管理并随时调用。
二、抠像与特效功能
11.▲色键抠像处理：提供≥12路色键器，可同时支持≥12路通道抠像以及对虚拟大屏信号进行抠像色键处理。支持蓝、绿常见颜色作为背景色进行抠像，抠像背景颜色可通过 RGB 三基色自由配置后选定。提供裁切功能，可对输入源信号从上、下、左、右四个方向进行实时裁切（提供该条截图证明，并加盖原厂公章或投标专用章。）
12.无限蓝箱：支持对摄像机画面进行实时裁切，可自定义取景范围，实现无限蓝箱效果。
13.素材抠像：支持对本地视频素材进行实时抠像处理，可直接加载资源录制模式保存的原始素材视频，通过RGB三基色对视频素材的背景颜色进行抠除；抠像后的素材可作为输入源信号使用。
14.美颜调色：具备美颜与调色功能。
三、虚拟演播与三维功能
15.三维场景设置：支持场景大屏与虚拟摇臂配置，内置场景编辑器，可导入FBX文件，支持虚拟相机关键点定义及虚拟漫游路径设置。
16.三维虚拟大屏配置：支持在三维虚拟场景中添加虚拟大屏，虚拟大屏可显示所有信号源中的任何一路内容。
17.二维场景动作：支持二维场景动作设计，可实现人物移动、消失、放大等效果。
18.虚拟机位：系统采用无轨虚拟演播室技术，可设置并生成不少于12个虚拟摄像机位，无需移动或者操作真实摄像机，即可实现节目制作过程中镜头推、拉、摇、移，乃至大摇臂以及航拍的效果。
19.三维物件交互控制：在支持图像抠像处理并将其叠加至真三维场景后，可对该三维场景中的三维物件执行位置隐藏、位移、旋转等操作。
20.三维场景编辑：内置三维场景编辑器，支持场景编辑、保存与导出，可调整场景灯光、地面反射及虚拟摇臂轨迹，轨迹数量不受限制。
21.三维场景镜头与物体调节：支持在真三维教学虚拟场景中对镜头进行平移、旋转、推拉控制，支持空间位置、画面比例、物体大小及位置参数调节。
22.▲虚拟场景资源：提供不少于700套真三维虚拟演播室场景、不少于600套二维虚拟场景，包含微课与直播场景，覆盖微课、新闻、教育、党建及发布会等应用领域。（需提供在线资源库场景分类的完整截图证明，注明各类场景数量，并提供虚拟场景在线资源库的下载网址；并加盖原厂公章或投标专用章。）
23.场景制作：具备场景制作功能，内置微课直播场景制作器，可基于图层快速制作场景并支持添加动画效果。
24.横竖屏录制：支持传统横屏（16:9）与新媒体竖屏（9:16）录制，操作逻辑统一，可推送至公众号、网站等平台。
四、字幕、图文与批注应用
25.字幕系统：内置字幕编辑系统，支持动态字幕与滚动字幕功能，同时提供不少于500套静态及动态字幕模板，可充分满足各类演播场景需求。
26.图文包装：具备三维图文包装能力，支持在每个三维虚拟场景中叠加图文包装素材，可对素材单独设置播放和停止状态，支持动态三维模型、前景特效字幕、角标、标题、校徽、LOGO、数据图形、粒子特效、节目边框、三维场景桌子等多类型素材组合叠加，所有素材均可独立编辑位置、大小比例等参数；并提供不少于400套图文包装素材。（需提供在线资源库图文包装素材分类的完整截图证明，注明各类图文包装素材数量，并提供图文包装素材在线资源库的下载网址；并加盖原厂公章或投标专用章。）
27.本地绘画：支持本地绘画标注功能，通过鼠标操作即可在合成输出画面上实时书写、批注；支持≥5画笔颜色选择，绘画内容可随本地录制同步嵌入最终合成画面，并支持画笔操作撤销，需提供功能截图。
五、导播控制功能
28.虚拟切换台：内置虚拟切换台，支持16路及以上信号实时切换，提供硬切、混合、擦除、百叶窗等20套及以上转场效果。
29.导播控制：支持本地键盘导播与局域网远程导播，可按需选配专业硬件切换台。
30.热键控制：支持自定义键盘热键，可快捷调用各路画面进行录制。
31.远程导播：支持基于局域网的电脑与手机导播，能实现节目录制启停、通道信号切换等操作。
32.DSK控制：支持4层及以上DSK控制，可用于为直播添加暖场效果，且每层均可指定4个及以上位置。
33.云台控制：支持基于VISCA、Pelco、ONVIF等协议的云台控制，也可对素材进行虚拟云台控制，并可预设6个及以上预置位。
六、智能控制与AI能力
34.▲AI语音导播：支持AI语音导播功能，在无网络环境下也可实现通道切换、录制启动与结束等操作。
35.无线调光：内置同品牌无线调光系统，可通过配置USB信号发射器对演播室灯光进行亮度无线调节，无需信号线、放大器、调光台。
七、录制、直播与点播应用
36.多流录制：支持本地自定义录制，可灵活设置录制码率、分辨率与帧率，录制格式兼容MP4、ASF、FLV、AVI、WMV、TS等多种视频规格，分辨率支持3840×2160分辨率并向下兼容；系统支持≥9路高清视音频信号同步并行录制，具体为1路合成画面及8路及以上通道画面，每路视频信号的音量可独立调节；录制完成后会自动生成≥9个独立视频文件，便于后期开展精细编辑与素材复用。
37.录制控制：支持分段录制、IP流录制、一键录制及暂停录制，暂停操作不会生成多个独立文件。
38.公网推流：支持≥6路公网推流直播，可推送至互联网直播服务器。
39.▲本地直点播：内置本地直点播系统，无需额外服务器即可满足内网≥100个终端观看需求；直播结束后自动上传点播内容，支持多终端观看。
40.▲电子观影券：支持电子观影券功能，可通过二维码快速观看内网直播与点播内容。
八、音频处理功能
41.软件调音台：内置软件调音台，支持对每个通道的声音进行单独调节，还可导入外部音源进行混音。
42.背景音乐：具备背景音乐功能，支持添加WAV、MP3、AAC格式的音频。
九、系统扩展与易用性
43.信号扩展输出：支持以NDI或虚拟摄像机形式分发信号，可供腾讯会议、钉钉等第三方软件调用。
44.多屏输出：支持多屏输出及PGM截图功能。
45.工程模板：支持工程模板的创建与调用，可保存通道、特效、图文、字幕及场景设置。
46.片头片尾：支持手动与自动添加片头片尾，助力节目制作快速完成。
47.扩展屏显示：支持为每个通道单独设置扩展屏。
十、系统安全与稳定性
48.系统监测：提供系统性能监测及报警功能，实时监控CPU、内存、磁盘占用率，指标超限时触发红色警示。
49.大播单功能：支持多通道信号混合编单播出，可设置播出时间，支持定时无人值守播放。
十一、其他要求
50.要求主机、虚拟演播系统及视频资源管理平台为同一品牌。
以上标▲的核心参数，需提供具有CNAS及CMA标识的国家权威检测机构出具的产品检测报告复印件并加盖原厂公章或投标专用章。</t>
  </si>
  <si>
    <t>导播控制台</t>
  </si>
  <si>
    <t>1.整机采用全铝合金材料简约风格设计，兼顾外观与结构强度以及实用性方面优点。
2.键盘内置接口转换芯片，支持USB-COM，MIDI及JOYSTICK协议接口。连接简易，具有更强的兼容性。
3.配置广播级高品质按键，支持多色背光显示，具有功能区色彩区分，可清晰显示当前机位和待切机位状态。
4.T型推杆，支持备播与播出画面的转场切换，切换流畅、无卡顿、撕裂现象。
5.丰富的扩展功能，如投屏、录制、暂停、直播等。
6.可快速控制字幕台标的上下，可预设不少于10路字幕，丰富节目制作。
7.支持预设不少于10路转场效果，支持cut与take模式。
8..配置直滑音量调节退扭，高精线位，可快速控制播出声音。
9.配备三维一体摇杆，可控制PTZ协议的摄像机，支持不少于4路预置位的调用。
10.六大功能区域，8路通道可控，10路字幕叠加。
11.MIDI协议接口下地址可变1-16地址通道，可根据设备使用要求，修改地址扩充-设备连接数量。
12.A/B-BUS双8通道TALLY灯控制模式，可实现外部TALLY系统同步控制。
13.丰富的接口形式满足多种环境使用要求。</t>
  </si>
  <si>
    <t>非线编系统</t>
  </si>
  <si>
    <t>1.系统支持剪辑4K UHD2160、2.5K QHD1440、Full HD1080、HD720、 SD/DVD等多种分辨率的视频，支持25P、30P、60P等多种帧率视频；
2.混编各种不同分辨率素材，在同一时间线实时转换不同分辨率的媒体文件；
3.支持导出MP4、MPG、MOV、AVI等多种文件格式的视频；
4.支持单轨、多轨编辑，自由添加的视频，音频，文字和图形轨道；
5.系统具备编辑、剪辑、添加特效、合成、输出等功能。在轨式特效编辑、字幕编辑
6.系统自带专业高清字幕模块，无须购买第三方字幕插件。字幕类型支持：动画图片、图像、标题字幕，字幕支持直接修改，直观、省时；标题文字支持转场特效；
7.支持AVCHD和DSLR视频编辑；，支持XAVC、RAW、AVC等文件格式的编辑；
8.支持自定义宽高比导出视频；
9.支持自定义素材库，素材库中可以导入视频、图片、音频、标题等素材；
10.支持视频特效转场，特效库有多达40多种视频转场特效；
11.视频和音频支持加速播放，支持剪切、拼接、删除操作</t>
  </si>
  <si>
    <t>音视频设备</t>
  </si>
  <si>
    <t>高清特写摄像机</t>
  </si>
  <si>
    <t>1.传感器：要求采用CMOS类型图像传感器，尺寸≥1/2.5英寸。有效像素≥800万。
2.视频分辨率：最大可支持3840×2160并向下兼容。
3.变焦：要求支持自动和手动变焦，综合变焦倍数≥20倍。
4.云台转动：要求具备机械云台可进行转动跟踪。水平转动速度最大不少于90°/s，垂直转动速度最大不少于70°/s。
5.快门速度：要求支持高速与慢速快门速度，最快不小于1/10000s，最慢不小于1/25s。
6.视场角大小：支持水平视场角≥70°，垂直视场角≥43°。
7.视频编码：要求支持H.265、H.264高清视频编码协议。
8.视频输出：要求具备数字视频输出口（RJ45）≥1，HDMI视频输出口≥1。
9.通讯接口：要求具备RS232/RS422≥1。
10.网络接入：RJ45网络接口≥1，并支持100M/1000M自适应以太网接入与RTSP协议网络视频输出。
11.音频接口：Line in输入口≥1。
12.音频编码：要求支持OPUS、G.711A、ACC等常用音频编码协议。
13.USB接口：要求具备USB Type-A≥1。
14.协议支持：要求支持VISCA/ONVIF协议满足多种场景控制要求。
15.背光补偿：要求具备背光补偿功能。
16.数字降噪：支持2D/3D数字降噪，信噪比≥55dB。
17.电源支持：支持录播主机POE供电和DC12V电源适配器等供电方式。</t>
  </si>
  <si>
    <t>三脚架</t>
  </si>
  <si>
    <t>最高工作高度1.55米，收缩765MM，最低工作高度730MM，自重4.21KG；</t>
  </si>
  <si>
    <t>监听耳机</t>
  </si>
  <si>
    <t>1. 类型: 有线、封闭式
2. 换能方式: 动圈
3. 佩戴方式: 头戴式
4. 频率响应: 10Hz-25kHz
5. 灵敏度: 101dB±3dB at 1kHz
6. 驱动单元: Ø50mm
7. 最大功率: 100mW
8. 额定功率: 30mW
9. 阻抗: 32Ω
10. 插头: 3.5mm直型插头 + 6.3mm镀金转换
11. 信号线: Ø2.2mm x 2m双排线
12. 净重: 200g</t>
  </si>
  <si>
    <t>有源音箱</t>
  </si>
  <si>
    <t>1.设备架构：采用功放与音箱一体化的设计方式，配备高密度木质箱体，并搭配铁板冲孔面网，面网的孔径≥3mm，以此确保透声率。 
2.喇叭单元：采用尺寸≥6.5英寸的航天磁路全频点声源扬声器，保障人声频段的频率响应和相位连续。
3.音频输入：≥2路音量可独立调节的立体声双莲花线路输入（阻抗10kΩ，增益范围 -60~12dB）；≥1路音量可独立调节的6.35mm直插麦克风接口，支持幻象供电，可为有线电容话筒供电；≥1路音量可独立调节的TYPE- A外置无线话筒扩展接口，≥1路为IP广播预留的网络接口；
4.音频输出：≥1路音量独立调节的双莲花线路输出接口。
5.输出功率：采用高保真数字功率放大电路，输出额定功率≥ 2×50W，支持过载保护、过温保护功能。
6.电压适配：支持 100V—260V~50/60Hz宽电压设计，适应复杂电网环境。</t>
  </si>
  <si>
    <t>对</t>
  </si>
  <si>
    <t>无线领夹麦克风</t>
  </si>
  <si>
    <t>无线麦克风套装应包含无线麦克风、接收器以及无源感应节点三套系统。 
一、无线麦克风
1.设备架构：一体化领夹设计，集成高效能电池模组，支持≥6小时正常运行时间，内置OLED显示界面，可视化显示电量、信道及链路系统的运行状态；空旷无干扰环境的无线通信半径≥40米。
2.传输方式：支持NFC近场通信配对和UHF传输，构建点对点或点对多的并发传输无损音频数据流工作方式，可通过音频传感节点与任意接收机建立连接。
3.拾音性能：有效拾音孔径≥30厘米，音频通道信噪比≥85dB，动态范围≥82dB，采用采样率≥48KHz，确保原始音频数据采集的质量。
4.音频控制：支持集成可配置（三档）的自动增益控制器，对输入信号进行实时动态范围压缩，防止峰值削波及输出过载。
5.音频算法：内置基于人声频谱特征的FIR滤波器与自适应反馈消除器，最大化语音可辨度并抑制系统振荡（啸叫）；支持针对性别声学特征的特定EQ预设，通过单一指令切换，具有男声、女声模式自由切换功能。
6.佩戴方式：支持多种物理部署形态（衣物夹持、手持、外接头戴咪），支持磁吸式佩戴。
7.充电方式：支持Type-C通用充电端口。
二、接收器
1.设备架构：内置OLED显示界面，可视化显示工作信道、配对状态、精确电量及实时连接质量的系统运行状态。
2.设备接口：支持3.5mm音频输出端口，支持Type-C供电标准接口，支持USB接口。
3.设备控制：内置≥2个物理快捷按键，支持预设常用信道并通过长按短按进行快速切换。
4.充电方式：支持Type-C供电标准接口，支持广泛的5V电源适配器，支持多次插拔充电。
5.PPT控制：支持PPT接收模块，可无缝兼容市面主流翻页器，直接控制幻灯片播放等演示操作。
6.信道隔离：采用特高频段独立信道，其工作频带与民用移动通信网络完全隔离。
7.频率范围：频率范围≥20Hz至20KHz。
三、无源感应节点
1.设备架构：内置非易失性存储单元，支持数据快速交换，具备良好的物理防护性能，效能衰减≤15%，支持快速与无线麦克风配对。
2.产品性能：可承受百万级反复交互。
3.配对感应：具备专用配对感应交互区域，与麦克风配对响应过程时间≤150ms。
4.环境适配：环境适配：支持零功耗待机；工作温度 - 20℃~60℃；工作湿度 15%~85% RH。</t>
  </si>
  <si>
    <t>无线手持与鹅颈麦克风</t>
  </si>
  <si>
    <t>无线麦克风套装应包含无线麦克风、麦克风充电底座、接收器。
一、无线麦克风
1.采用一体化设计，集音频发射处理器、高效能电池模组、拾音麦克风、翻页笔和激光笔于一体。
2.内置OLED显示屏，具备显示当前电池电量、频段信息、静音状态等；具备电源开关按键、激光笔按键和PPT翻页按键。
3.频率响应范围≥20Hz～20kHz(±3dB）；采用采样率≥48KHz；音频通道信噪比≥65dB（A计权）；传输延时≤2ms。
4.音频输入接口≥1个，可外接头戴麦、领夹麦。
5.数字抗干扰编码设计，与充电底座自动对频，有效避免串频、有效避免遮挡导致声音断续。
6.支持将其放置在桌面10分钟后自动静音功能，拿起后静音功能随即关闭。 
7.电续航时间≥8小时；空旷无干扰环境的无线传输有效距离≥20米。
二、麦克风充电底座
1.充电底座与鹅颈麦一体化设计，鹅颈麦音频通道信噪比≥71dB（A计权）；鹅颈麦与无线麦克风可无感自动切换工作。
2.采用触点充电方式，无需额外外接充电接口；无线麦克风放入充电座后会自动关机并充电，取出充电座则自动开机。
3.充电底座内置全向阵列麦克风≥2个，音频通道信噪比≥65dB（A计权）；当无线麦克风无音频输入时，全向阵列麦克风采集声音，确保老师声音录制不间断。
4.无线麦克风采用防丢失设计，通过协议与中控对接，在上下课期间可实现对无线麦克风的闭锁和解锁功能。
5.支持后台批量导入频道功能，避免人为划分出现重复频道的问题，从而提高部署效率。 
三、接收器
1.采用UHF超高频段，频率范围≥640～690MHz，频道数目≥200，频道间隔≥250KHz，避免干扰。
2.音频接口：具备音频输出接口≥2；支持USB接口，可用于语音传输。
3.控制接口：支持RS-485接口，用于与外部设备通信对主机进行配置。</t>
  </si>
  <si>
    <t>调音台</t>
  </si>
  <si>
    <t>1.麦克风输入：支持≥6 路麦克风输入，采用卡侬接口，满足多路拾音需求。
2.线路输入：支持≥6 路线路输入接口，单插单声道 / 立体声可自动切换，为混合接口设计。
3.立体声输入：支持≥4 组立体声输入通道，适配立体声信号源接入。
4.通道压缩：所有分路通道均支持独立压缩功能，可对音频信号进行动态调节。
5.输出通路：支持完善的输出通路配置，包含 1 组立体声主输出、2 组辅助输出、2 编组输出、1 组立体声监听输出、≥1 路耳机监听输出。
6.数字效果器：内置 24 位 DSP 数字效果器，支持人声、小房子、大厅、回声、回声 + 回响、盘子、声乐板、合唱 GTR、旋转 GTR、颤音 GTR 等效果类型，满足多样化音效处理需求。
7.幻象电源：支持 + 48V 幻象电源供电，幻象电源带独立开关控制，适配电容麦克风等设备。
8.频率响应：支持 20Hz-20kHz 频率响应范围，偏差控制在 ±3dB 内，保证全频带音频还原度。
9.失真度：总谐波失真度＜0.003%（A-weighted），支持音频信号低失真传输与处理。
10.麦克风输入噪音：麦克风均衡输入噪音≤-119dB（A-weighted），支持低底噪拾音。
11.共模抑制比：共模抑制比≥60dB，有效抑制共模干扰，支持信号稳定传输。
12.单通道输入增益：支持麦克风（MIC）通道增益 0~48dB 调节、线路（LINE）通道增益 - 33~+15dB 调节，适配不同灵敏度信号源。
13.立体通道输入增益：支持立体声线路（LINE）通道增益 - 8~+6dB 调节，精准匹配立体声信号增益需求。
14.单通道均衡：单通道支持三段均衡调节，高频：±15dB@12KHz；中频：±12dB@2.5KHz；低频：±15dB@80Hz，支持精细化音色调节。
15.供电方式：内置开关电源适配器，支持 110-220V 宽电压输入，额定功率 30W，适配不同供电环境。
16.物理尺寸：设备外形尺寸（L×W×H）为 305405160mm，支持各类安装与使用场景摆放。
17.设备重量：整机净重 5.1kg，兼顾便携性与机身放置稳定性。</t>
  </si>
  <si>
    <t>配套硬件</t>
  </si>
  <si>
    <t>键鼠套装</t>
  </si>
  <si>
    <t>1.类型：键鼠套装
2.按键数：＞98键
3.兼容系统：Windows
4.背光灯效：无光
5.颜色：黑色
6.连接方式：无线
7.数字键盘：有数字键盘
8.同时连接设备：1台</t>
  </si>
  <si>
    <t>智能双屏提词器</t>
  </si>
  <si>
    <t>1.内嵌主机设计，无需额外采购提词器电脑，有效节省成本。
2.智能屏幕配备定制高分辨率提词屏，自带镜像功能，清晰度高、字迹锐利。除支持传统提词文稿外，还兼容PPT、动画、视频等多种格式。
3.智能屏幕设有USB接口与网口，可接入各类设备并通过镜像直接呈现内容，无需任何格式转换。
4.采用超薄镀膜单反射光学玻璃，具备抗老化、寿命长、耐磨损、不易吸附静电等特性。
5.操作简便，主要功能通过鼠标键盘即可实现，同时支持遥控器、脚踏板、翻页笔等外设，且多种控制方式之间稳定无冲突。
6.自检屏可根据播音人的身高灵活调节高度，主持人可通过余光实时调整状态，确保拍摄效果完美。
7.采用三级圆形铝合金双管脚架，拍摄时抗弯曲、抗拉伸性能优异；摄像机固定采用快拆式固定板，可快速完成安装与拆卸。
8.配置摄像机滑道及精密加工的环抱式松紧结构增高架，可轻松调节高低，支持单反相机、家用摄像机、小型DV、大型DV等多种机型。
9.产品清单：铝合金遮光罩、高透光专用分光镜、型材及连接件一套、24寸智能屏及连接件一套、24寸自检屏、液压阻尼头球三脚架、360度脚轮、摄像机滑道、便携遥控器、加密狗（出厂已预装于智能屏幕内）、软件U盘、安装说明书、合格证。</t>
  </si>
  <si>
    <t>路由器</t>
  </si>
  <si>
    <r>
      <rPr>
        <sz val="12"/>
        <rFont val="宋体"/>
        <charset val="134"/>
      </rPr>
      <t xml:space="preserve">1.无线速率：支持 </t>
    </r>
    <r>
      <rPr>
        <sz val="12"/>
        <rFont val="Times New Roman"/>
        <charset val="134"/>
      </rPr>
      <t>‌</t>
    </r>
    <r>
      <rPr>
        <sz val="12"/>
        <rFont val="宋体"/>
        <charset val="134"/>
      </rPr>
      <t>Wi-Fi 7（IEEE 802.11be）</t>
    </r>
    <r>
      <rPr>
        <sz val="12"/>
        <rFont val="Times New Roman"/>
        <charset val="134"/>
      </rPr>
      <t>‌</t>
    </r>
    <r>
      <rPr>
        <sz val="12"/>
        <rFont val="宋体"/>
        <charset val="134"/>
      </rPr>
      <t xml:space="preserve"> 和双频聚合技术，可同时连接 2.4GHz 和 5GHz 频段。
2.传输标准： 支持 IEEE 802.11a/n/ac/ax/be 2 × 2，MIMO；支持 IEEE 802.11b/g/n/ax/be 2 × 2，MIMO。
3.无线频段：2.4 GHz &amp; 5 GHz，支持双频优选。
4.天线类型：外置四根高性能天线。
5.天线增益：5dBi。
6.</t>
    </r>
    <r>
      <rPr>
        <sz val="12"/>
        <rFont val="Times New Roman"/>
        <charset val="134"/>
      </rPr>
      <t>‌</t>
    </r>
    <r>
      <rPr>
        <sz val="12"/>
        <rFont val="宋体"/>
        <charset val="134"/>
      </rPr>
      <t>网口设计</t>
    </r>
    <r>
      <rPr>
        <sz val="12"/>
        <rFont val="Times New Roman"/>
        <charset val="134"/>
      </rPr>
      <t>‌</t>
    </r>
    <r>
      <rPr>
        <sz val="12"/>
        <rFont val="宋体"/>
        <charset val="134"/>
      </rPr>
      <t>：</t>
    </r>
    <r>
      <rPr>
        <sz val="12"/>
        <rFont val="Times New Roman"/>
        <charset val="134"/>
      </rPr>
      <t>‌</t>
    </r>
    <r>
      <rPr>
        <sz val="12"/>
        <rFont val="宋体"/>
        <charset val="134"/>
      </rPr>
      <t>1 个 2.5G 自适应网口</t>
    </r>
    <r>
      <rPr>
        <sz val="12"/>
        <rFont val="Times New Roman"/>
        <charset val="134"/>
      </rPr>
      <t>‌</t>
    </r>
    <r>
      <rPr>
        <sz val="12"/>
        <rFont val="宋体"/>
        <charset val="134"/>
      </rPr>
      <t xml:space="preserve">（支持 1000M-2500M 宽带） + </t>
    </r>
    <r>
      <rPr>
        <sz val="12"/>
        <rFont val="Times New Roman"/>
        <charset val="134"/>
      </rPr>
      <t>‌</t>
    </r>
    <r>
      <rPr>
        <sz val="12"/>
        <rFont val="宋体"/>
        <charset val="134"/>
      </rPr>
      <t>3 个千兆网口</t>
    </r>
    <r>
      <rPr>
        <sz val="12"/>
        <rFont val="Times New Roman"/>
        <charset val="134"/>
      </rPr>
      <t>‌</t>
    </r>
    <r>
      <rPr>
        <sz val="12"/>
        <rFont val="宋体"/>
        <charset val="134"/>
      </rPr>
      <t>（WAN/LAN 自适应），满足 NAS高速需求。
7.网口传输协议：802.3、802.3u、802.3ab。
8.H按键：支持HiLink一键配对，兼容WPS。
9.复位按键：WPS/RESET 二合一按键，长按 8 秒复位。
10.整机功耗：&lt;18 W。
11.电源规格：12 V DC，1.5 A。
12.支持TrustZone、智能设备保险箱、Wi-Fi接入授权、Wi-Fi防暴力破解，自动屏蔽破解者。
13.支持防火墙、DMZ、DoS 攻击保护等。</t>
    </r>
  </si>
  <si>
    <t>反看电视含支架</t>
  </si>
  <si>
    <t>1. 屏幕物理尺寸≥55英吋，屏幕分辨率≥3840*2160，支持HDMI接口.
2. 搭配移动支架或者壁挂式支架。</t>
  </si>
  <si>
    <t>项</t>
  </si>
  <si>
    <t>设备线材及配件</t>
  </si>
  <si>
    <t>HDMI成品线，SDI成品线，HDMI分配器，网线，3.5mm音频线，6.5mm音频线，转换器等各种设备线材和配件。</t>
  </si>
  <si>
    <t>虚拟抠像背景及灯光配套</t>
  </si>
  <si>
    <t>蓝/绿幕</t>
  </si>
  <si>
    <t>蓝/绿幕自选</t>
  </si>
  <si>
    <t>演播台</t>
  </si>
  <si>
    <t>1.声学抠像桌，尺寸1600*600*800mm  整体采用免漆板，拆装方便，可移动等优质特性，蓝绿可选。</t>
  </si>
  <si>
    <t>1.常规两联操作台，尺寸为1.2mX0.75mX0.7m。
2.整体工艺采用模块化拼装结构，安装方便快捷。
3.控制台台面采用防火板制作，桌边防撞胶皮边。
3.主体框架选用优质冷轧钢板制作，箱体式结构。
4.表面处理经过酸洗、磷化、防腐、防锈等工艺后，采用静电喷塑。</t>
  </si>
  <si>
    <t>配套座椅</t>
  </si>
  <si>
    <t>1.操作台播音桌抠像桌配套椅子，具有舒适度、耐用性、可调节的优点</t>
  </si>
  <si>
    <t>电子数显遥控智能组网背景灯</t>
  </si>
  <si>
    <t>1.额定功率：100W。
2.供电方式：宽电压设计AC 90V-265V，50/60Hz。
3.相关色温：5600K 无极可调。
4.LED类型：SMD贴片灯珠 高效光源芯片，高亮度，高显指，色温稳定无漂移。
5.显色指数：Ra值≥97 。                                                                                  
6.灯体采用灯体采用铝合金结构，采用模块化设计，自带快拆卸灯弓和电子号码牌，灯体造型美观、简洁。
7.散热性能好，灯具依靠铝基板大面积散热，并且灯壳和底板采用多孔对流散热，无风扇静音散热，满足拍摄需要。
8.调光系统：支持无极调光，可支持无线调光台、有线调光台、遥控器调光、电脑USB协议无线调光，为避免特殊情况引起调光使用不便，每个灯具都有单独调光功能。
9.灯具自带高清电子号码牌，号码牌地址可根据需求调节灯具地址号码编码，同时该显示屏也为控制端控制灯具显示控制命令的显示屏，一屏双用，既显示灯具调节命令，又为灯具电子号码牌，且号码可以根据功能需要随意切换调整，多灯也可以为同一号码，同时接受调节控制命令。
10.灯具支持通过无线终端存储多达150个场景记忆，可自由设定站播、坐播、访谈等不同场景灯光数据，支持一键复位存储调用，操作简单。
11.灯具支持通过软件和调光终端配合，用户可直接在电脑端控制灯具，更加方便和快捷智能的调控灯具。</t>
  </si>
  <si>
    <t>电子数显遥控智能组网侧光灯</t>
  </si>
  <si>
    <t>1.额定功率：150W。
2.供电方式：宽电压设计AC 90V-265V，50/60Hz。
3.相关色温：5600K 无极可调。
4.LED类型：SMD贴片灯珠 高效光源芯片，高亮度，高显指，色温稳定无漂移。
5.显色指数：Ra值≥97 。                                                                                  
6.灯体采用灯体采用铝合金结构，采用模块化设计，自带快拆卸灯弓和电子号码牌，灯体造型美观、简洁。
7.散热性能好，灯具依靠铝基板大面积散热，并且灯壳和底板采用多孔对流散热，无风扇静音散热，满足拍摄需要。
8.调光系统：支持无极调光，可支持无线调光台、有线调光台、遥控器调光、电脑USB协议无线调光，为避免特殊情况引起调光使用不便，每个灯具都有单独调光功能。
9.灯具自带高清电子号码牌，号码牌地址可根据需求调节灯具地址号码编码，同时该显示屏也为控制端控制灯具显示控制命令的显示屏，一屏双用，既显示灯具调节命令，又为灯具电子号码牌，且号码可以根据功能需要随意切换调整，多灯也可以为同一号码，同时接受调节控制命令。
10.灯具支持通过无线终端存储多达150个场景记忆，可自由设定站播、坐播、访谈等不同场景灯光数据，支持一键复位存储调用，操作简单。
11.灯具支持通过软件和调光终端配合，用户可直接在电脑端控制灯具，更加方便和快捷智能的调控灯具。</t>
  </si>
  <si>
    <t>电子数显遥控智能组网面光灯</t>
  </si>
  <si>
    <t>1.额定功率：200W。
2.供电方式：宽电压设计AC 90V-265V，50/60Hz。
3.相关色温：5600K 无极可调。
4.LED类型：SMD贴片灯珠 高效光源芯片，高亮度，高显指，色温稳定无漂移。
5.显色指数：Ra值≥97 。                                                                                  
6.灯体采用灯体采用铝合金结构，采用模块化设计，自带快拆卸灯弓和电子号码牌，灯体造型美观、简洁。
7.散热性能好，灯具依靠铝基板大面积散热，并且灯壳和底板采用多孔对流散热，无风扇静音散热，满足拍摄需要。
8.调光系统：支持无极调光，可支持无线调光台、有线调光台、遥控器调光、电脑USB协议无线调光，为避免特殊情况引起调光使用不便，每个灯具都有单独调光功能。
9.灯具自带高清电子号码牌，号码牌地址可根据需求调节灯具地址号码编码，同时该显示屏也为控制端控制灯具显示控制命令的显示屏，一屏双用，既显示灯具调节命令，又为灯具电子号码牌，且号码可以根据功能需要随意切换调整，多灯也可以为同一号码，同时接受调节控制命令。
10.灯具支持通过无线终端存储多达150个场景记忆，可自由设定站播、坐播、访谈等不同场景灯光数据，支持一键复位存储调用，操作简单。
11.灯具支持通过软件和调光终端配合，用户可直接在电脑端控制灯具，更加方便和快捷智能的调控灯具。</t>
  </si>
  <si>
    <t>阻燃线缆</t>
  </si>
  <si>
    <t>1.阻燃电源线：2×1.5mm²影视电缆线。线材的绝缘及护套采用塑胶材质，具有耐磨、耐酸碱、耐油使用寿命长。</t>
  </si>
  <si>
    <t>2.4G无线调光台</t>
  </si>
  <si>
    <t>1.2.4G无线48通道512调光台，可对多台灯具控制。
2.可单独对灯具进行调节，也可编组场景，场景存储后，无需二次调光。
3.具有场景删除功能，可通过组合键轻松去除设定的场景，增加新的场景。
4.可单控亦可群控，可对每只灯独立设置灯具的地址、场景、亮度数据，也可对同组灯具进行设置灯具的地址、场景、亮度数据。
5.无需布置焊接信号线，节约项目资金成本和时间成本。</t>
  </si>
  <si>
    <t>恒力铰链</t>
  </si>
  <si>
    <t>1.专业卡簧式铰链，位置任意悬停
2.结构：调簧式设计、准确定位
3.提升重量：7kg
4.使用长度250mm-1500mm</t>
  </si>
  <si>
    <t>轨道悬挂</t>
  </si>
  <si>
    <t>1.固定轨道的是专门设计的带高低伸缩调整的吊架，方便，安全，实用，和轨道配套，带防脱落设计，安全第一，实用方便。
2.滑车系列，万向滑车，灯具滑车，都带防滑设计，在调整轨道滑动和灯具滑动时均可以保证移动位置准确，定点，不滑动，不乱光位。
3.配置明细：工字型纵轨2根6米，王字型横轨4根4米，工字轨道堵头4个，王字轨道堵头8 个，伸缩轨道吊架6个, 带刹车功能8轮万向 滑车8个；带刹车功能 四轮灯具滑车12个， 2轮线缆滑车12个。</t>
  </si>
  <si>
    <t>演播室及导播间声学装修</t>
  </si>
  <si>
    <t>演播室吸音PVC地毯</t>
  </si>
  <si>
    <t>1.地面必须先用自流平进行地板平整处理。
2.采用环保地板专用胶将PVC拼接地毯平整的粘和在地面上；保证地面的吸音效果。</t>
  </si>
  <si>
    <t>平方</t>
  </si>
  <si>
    <t>演播室铝合金踢脚线</t>
  </si>
  <si>
    <t>1.铝合金踢脚线，安装简单，坚固耐用，高度为8cm.</t>
  </si>
  <si>
    <t>遮光幕布</t>
  </si>
  <si>
    <t>1.材质:布
2.图案:纯色
3.款式:普通打褶 打孔帘 窗幔帘 罗马帘
4.原料成分:混纺
5.金窗帘轨道或窗帘杆，1.8倍折</t>
  </si>
  <si>
    <t>墙面吸音处理（吸音棉）</t>
  </si>
  <si>
    <t>平米</t>
  </si>
  <si>
    <t>电路安装系统调试</t>
  </si>
  <si>
    <t>1.2.5平方铜芯线+86型插座灯具+PVC线管等辅材
2.演播室内的灯具等设备的布线处理
3.演播室内的电路工程的各类线材辅材
4.实景区域的电路工程走电</t>
  </si>
  <si>
    <t>教学楼一层乒乓球室</t>
  </si>
  <si>
    <t>换鞋凳</t>
  </si>
  <si>
    <t>1000*350*370mm</t>
  </si>
  <si>
    <t>1、规格：1000*350*370mm；
软垫：1000*350*35-40mm；
2、柜体参数：凳体采用≥16mm厚E0级生态免漆板加工制作，不低于1.5mm厚塑制优质封边条机械封边；产品采用全开放式多层储物，拿取便捷，分类明确；凳面面软包采用高密度记忆回弹海绵，外包棉质布料。</t>
  </si>
  <si>
    <t>教学楼二层心理个辅教室（含发泄系统）</t>
  </si>
  <si>
    <t>无声挂钟</t>
  </si>
  <si>
    <t>12英寸</t>
  </si>
  <si>
    <t>控制咨询时间，尺寸: ≥12英寸；机芯：静音机芯；</t>
  </si>
  <si>
    <t>造型沙发</t>
  </si>
  <si>
    <t>830*850*760mm</t>
  </si>
  <si>
    <t>规格：830*850*760Hmm
1.国产优质西皮\布艺饰面。
2.实木框架椅身，高回弹海绵。
3.实木脚架，塑料防刮脚垫。</t>
  </si>
  <si>
    <t>双人沙发</t>
  </si>
  <si>
    <t>1800*800*640mm</t>
  </si>
  <si>
    <t>尺寸：1800*800*640mm
含靠枕，实木内框架，40#密度高回弹切割新棉； 进口弹簧，进口橡筋，优质环保胶水；外包优质布艺。</t>
  </si>
  <si>
    <t>小茶几</t>
  </si>
  <si>
    <t>φ600*750mm</t>
  </si>
  <si>
    <t>规格：φ600*750Hmm
中纤板贴白蜡木皮，实木脚架，脚加防刮脚垫，坚固耐用</t>
  </si>
  <si>
    <t>标准版实木心理沙盘</t>
  </si>
  <si>
    <t>一、1个个体实木心理沙盘，使用尺寸：≥长 720mm×宽 570mm×深70mm，边框厚度≥15mm，沙盘含架子整体高度≥750mm。专用三底两面环保漆；内侧底与边框、底部为蓝色，外部为实木色，表面光滑不伤手、防水、耐磨不掉色。      
二、2个实木沙具柜，沙具柜规格：≥1500mm×300mm×980mm，柜体采用5层8阶设计，既美观又便于分类摆放选取沙具。      
三、1000个沙具种类：18 大类（宗教类、风车、灯塔等标志类、公共标识类、交通工具类、公共建筑类、桥栅栏类、日月等自然物类、贝壳山石类、现实中人物类、空想人物类虚拟人物、恐龙怪兽类、家具、日用品类、水生动物、野生动物类、家禽家畜类、草坪类、植物类、军队类）。
四、沙盘游戏书籍1本。
五、精选原色水洗砂20公斤，颗粒光滑、大小均匀、高温消毒 。       
六、沙具选取框1套 （沙具选取框2个，清理刷2个）。
七、含3天专业沙盘培训1人次名额（培训地点及开课时间统一通知，交通食宿费用自理）。</t>
  </si>
  <si>
    <t>窗帘</t>
  </si>
  <si>
    <t>1、布艺窗帘（含褶皱），含安装、运输；                                          2、铝圆管横杆、拉杆、拉珠等辅材。</t>
  </si>
  <si>
    <t>倾听文化墙</t>
  </si>
  <si>
    <t>1、规格尺寸：约1㎡,采用10mmpvc雕刻烤漆，画面uv，局部雕刻字；
2、内容需收集整理，二次深化设计，深化设计需和校方确认。</t>
  </si>
  <si>
    <t>心理装饰组合画</t>
  </si>
  <si>
    <t>成品定制，内含600*800mm、400*600mm、300*400mm画框组合，内容需收集整理，二次深化设计，深化设计需和校方确认。</t>
  </si>
  <si>
    <t>墙面美化</t>
  </si>
  <si>
    <t>1、结合艺术疗愈主题，营造空间舒适、安全氛围，与顶面呼应；
2、材料需要防潮材料需要防潮，结实耐用 ，质保期内不褪色，
3、画面墙布墙面美化设计，含辅材及安装。</t>
  </si>
  <si>
    <t>m²</t>
  </si>
  <si>
    <t>教学楼二层心理团辅室外</t>
  </si>
  <si>
    <t>“心情解忧铺”主题文化墙</t>
  </si>
  <si>
    <t>1.图文展示部分，内容收集整理，二次深化设计，部分标题字及装饰部分，PVC/亚克力异形雕刻装饰处理；
2.含透明亚克力心情收纳装饰套盒；
3.含人工安装及辅材等费用</t>
  </si>
  <si>
    <t>"心悦"悦读柜</t>
  </si>
  <si>
    <t>L*300*1000mm</t>
  </si>
  <si>
    <t>1、参考尺寸：L*300*1000mm（根据现场定制）
2、基材：板材均采用18mm厚E0级生态免漆板制作，1.5mm厚塑制优质封边条机械封边；
3、结构：需按照现场实际情况深化设计，深化设计需和校方确认，设计不限于柜门，隔板造型等。</t>
  </si>
  <si>
    <t>m</t>
  </si>
  <si>
    <t>教学楼三层音乐教室</t>
  </si>
  <si>
    <t>音乐凳</t>
  </si>
  <si>
    <t>300*470mm</t>
  </si>
  <si>
    <t>pp材料，一体成型，防水防污，尺寸：300mm*470mm</t>
  </si>
  <si>
    <t>节拍器</t>
  </si>
  <si>
    <t>机械节拍器，高档金属机芯，传统示拍模式，40-208拍/分，速度误差≤1％。</t>
  </si>
  <si>
    <t>管乐教室墙面美化</t>
  </si>
  <si>
    <t>1、空间区域装饰墙面面积约为28m²；
2、墙面基础找平处理，定制木制吸音板墙面装饰处理；
3、含人工及辅材等费用</t>
  </si>
  <si>
    <t>管乐教室背景墙文化装饰</t>
  </si>
  <si>
    <t>1、区域装饰墙面面积约为23m²；
2、墙面基础找平处理，定制吸音软包墙面装饰处理,局部暗藏发光装饰灯带；
3.文化装饰部分，内容收集整理，二次深化设计，部分标题字及装饰部分，PVC/亚克力异形雕刻装饰处理；
3、含人工及辅材等费用</t>
  </si>
  <si>
    <t>定制管乐乐器收纳柜</t>
  </si>
  <si>
    <t>L*500*2750mm</t>
  </si>
  <si>
    <t>1、参考尺寸：L*500*2750mm（根据现场定制）
2、基材：板材均采用18mm厚E0级三聚氰胺板制作，1.5mm厚塑制优质封边条机械封边，局部含钢化玻璃门；
3、结构：需按照现场实际情况深化设计，深化设计需和校方确认，设计不限于柜门，隔板造型等。</t>
  </si>
  <si>
    <t>L*600*2750mm（</t>
  </si>
  <si>
    <t>1、参考尺寸：L*600*2750mm（根据现场定制）
2、基材：板材均采用18mm厚E0级生态免漆板制作，1.5mm厚塑制优质封边条机械封边；
3、结构：需按照现场实际情况深化设计，深化设计需和校方确认，设计不限于柜门，隔板造型等。</t>
  </si>
  <si>
    <t>教学楼三层音乐（民乐）教室</t>
  </si>
  <si>
    <t>民乐教室墙面美化</t>
  </si>
  <si>
    <t>1、空间区域装饰墙面面积约为36m²；
2、墙面基础找平处理，定制吸音软包墙面装饰处理；
3、含人工及辅材等费用</t>
  </si>
  <si>
    <t>民乐教室背景墙文化装饰</t>
  </si>
  <si>
    <t>1、区域装饰墙面面积约为7.5m²；
2、墙面基础找平处理，定制吸音软包墙面装饰处理、定制毛毡，PVC UV造型，亚克力炬漆字；
3、含人工及辅材等费用</t>
  </si>
  <si>
    <t>定制民乐乐器收纳柜</t>
  </si>
  <si>
    <t>1、参考尺寸：L*500*2750mm（根据现场定制）
2、基材：板材均采用18mm厚E0级生态免漆板制作，1.5mm厚塑制优质封边条机械封边，局部含钢化玻璃门；
3、结构：需按照现场实际情况深化设计，深化设计需和校方确认，设计不限于柜门，隔板造型等。</t>
  </si>
  <si>
    <t>储物间钢制货架</t>
  </si>
  <si>
    <t>钢制货架</t>
  </si>
  <si>
    <t>1000*500*2000±5mm</t>
  </si>
  <si>
    <t>1规格：1000mm*500mm*2000mm±5mm；
2.全钢结构，五层隔板，柱子为60mm*40mm，横梁为30mm*40mm方钢，钢板1.0mm厚，表面经酸洗磷化静电喷涂处理。货架除顶底钢板之外，有两块钢层板，层板两头带有挂钩，可根据实际需求调节层板间距。层板钢板厚度1.0mm，下部设有横梁支撑。</t>
  </si>
  <si>
    <t>会议室摆放台</t>
  </si>
  <si>
    <t>会议室窗帘</t>
  </si>
  <si>
    <t>教学木器</t>
  </si>
  <si>
    <t>教学楼2区普通教室24间</t>
  </si>
  <si>
    <t>书包柜</t>
  </si>
  <si>
    <t>326*388*310mm</t>
  </si>
  <si>
    <t>不低于以下要求：
每组45个单柜组合：（最终具体组合以现场实际测量为准）
1.单柜参考尺寸：宽326mm*深388mm*高310mm，底座60mm；
2.材质、工艺
门板为ABS环保塑料，柜体为高强度HIPS工程塑料，柜门与柜体连接件采用高强度尼龙连接件；采用模具将ABS颗粒加色母一体注塑成型；
3.组装方式
产品安装为组合方式，方便日后维护及移动。
组装方式：一组3~5列，一列3门。可根据现场尺寸自由组合，个别位置可以根据实际情况做出调整，可提供排列方案，经采购人同意后再实施；
4.柜体组装采用卯榫结构，所有部件合理布局加强筋，安装时不用胶水、不用任何金属螺丝，永不生锈，易装易拆，方便日后维护。柜门与柜体连接采用高强度工程尼龙铰链组件，尼龙铰链组件一体注塑成型，包含L型固定销、连接片及开口插销，尼龙材料耐磨抗冲击抗老化，确保柜门长期高频使用转动顺畅无卡滞。快装式结构设计，无需工具即可实现快速安装。铰链组件尺寸规格要求：L型固定销重2.9g、尺寸42*22*7.8mm；连接片重10g、尺寸50.8*28.5*14mm；开口插销重2.5g、尺寸48.5*11.8mm；
5.柜门
柜门左侧及右侧为平面，中间弧形面。左侧及右侧两边平面部分宽度93mm,厚度26mm（±2mm） 。中间弧形面宽度140mm、厚度36mm（±2mm），加厚弧形面提升门板刚性与抗冲击性，减少变形。
门板右上角号码牌预留位，一体注塑成型凹槽，尺寸66*39.2mm（±2mm），号码牌白色PVC材质,PVC板厚1.1mm,号码牌编号黑色丝印永不掉色。号码牌采用镶嵌式安装，不用胶粘，凹槽有4个卡扣能有效卡紧号码牌，不易掉落，方便取下更换。门板中间凸出弧形处有58.2*34.5mm（±2mm） 商标标识预留位，R角3.2mm，可根据需求贴学校LOGO或班级名称、学生名字或学号等信息；
6.副门
副门板内侧配有多功能储物盒及一体成型双挂钩，储物盒安装后与副门紧密贴合，使储物空间最大化。储物盒尺寸：175*50~70*53mm（±2mm）。挂钩可以挂眼镜、胸牌、方巾、小袋子等物品；
7.底座
高度60mm，前后全封闭，两侧弧形凹槽尺寸，中间平直长236mm、高20mm、左右两端R18圆弧，能有效散热避免积水、防潮防霉。底部有模具出厂自带的四个螺丝孔，孔径12.5mm；
8.上下层板
高度30mm，前面正中间部分与门板保持相同的凸起弧形造型，层板内部设计加强筋，加强与柜体组合强度，达到长期使用不易变形的效果；
9.侧板
侧板内部设计加强筋，单侧板有6个三角形支撑点，双侧板12个三角形支撑点，增加强度可防止变形。侧板出厂时即有“前面”或“下面”字样的三角形指向标识，安装时有三角形指向的一面朝前，便于快速正确安装，提高效率。每个单侧板有4个连扣孔，可用于组与组之间的连接，增加稳固性的同时减小组与组之间的缝隙，使柜子整排成列更美观；
10.后插板
一片式后插板，后插板下端插入下方柜子，实现与柜子的连接加固作用。后插板设有透气孔，可通风排气。
11.柜体边缘光滑设计
柜子面部角度圆弧形设计形，光滑无毛刺，有效避免学生意外碰撞产生的伤害。
12. 成品先进先出原则
部件自带永久生产日期追溯标识，遵循“先进先出”原则，确保所有产品为全新出厂。生命周期可管控、品质可靠。
13.锁具
ABS拉手4个卡点防脱、防松动，便于安装和拆卸。白色锁舌采用POM工程塑料，耐磨自润滑性，有效减少刮擦和磨损，提升使用寿命，长期高频使用不易出现卡顿、失效。拉手后期可更换锁具。</t>
  </si>
  <si>
    <t>教学楼2区二、三楼办公室2间</t>
  </si>
  <si>
    <t>办公桌1</t>
  </si>
  <si>
    <t>800*600*760mm</t>
  </si>
  <si>
    <t>不低于以下要求：
1.参考尺寸：800*600*750mm（±10mm）；
2.基材：台面采用25mm厚三聚氰胺纸饰面实木颗粒板，其余均为18mm厚，环保等级达到E0级标准；
3.封边：所有可视截面采用同色2mm厚PVC封边条，环保热熔胶机械封边；
4.配件：优质锌合金偏心件，安装牢固，不易松动；
5.桌背板高度400mm。</t>
  </si>
  <si>
    <t>储物组合柜1</t>
  </si>
  <si>
    <t>1400*400*1800mm</t>
  </si>
  <si>
    <t>不低于以下要求：
1.参考尺寸：1400*400*1800mm；
2.基材：所有板材均采用18mm厚三聚氰胺纸饰面实木颗粒板，中间层板采用25mm厚，环保等级达到E0级标准；
3.封边：所有可视截面采用同色2.0mm厚PVC封边条，环保热熔胶机械封边；
4.配件：三节走珠导轨，静音，表面电镀层耐磨损率高；优质锌合金偏心件，安装牢固，不易松动；阻尼铰链；铜芯锁具；C字圆柱形铝合金拉手；
5.柜靠桌一侧底部镂空方便放置主机，桌上镂空格，上部对开铝合金门，另一侧上部对开门，底部两个抽屉一扇门。</t>
  </si>
  <si>
    <t>办公椅1</t>
  </si>
  <si>
    <t>600*650*1150mm</t>
  </si>
  <si>
    <t>不低于以下要求：
1.参考尺寸：600*650*1150mm（±50mm）；
2.头枕：2D尼龙头枕，可上下调节、倾仰调节至142度；
3.靠背：工程塑料一体注塑成型；
4.面料：40%涤沦、30%聚酰胺、30%聚丙烯；具有色彩鲜艳不褪色，抗拉性强，耐磨损，无毒，耐腐烂，耐化学品，耐高温抗紫外线，透气性强，使用寿命长等特点；
5.扶手：3D扶手，PU扶手面可前后，左右，上下调节；                                                                                                                                                                                                                                     6.座垫：PP座壳+12MM厚木板+高密度定型海棉，舒适度更好；
7.脚踏：16直径1.8厚电镀钢管，尼龙注塑件，特网饰面；
8.气杆：SGS认证三级气压杆，85拉6黑色气杆；
9.底盘：四档锁定底盘，可躺锁定 逍遥，带原位锁定；
10.底脚：R340工程塑料脚；
11.脚轮：55mmPU静音轮，万向转动流畅，灵便无噪音；
12.3D扶手+四档底盘+大底脚+脚踏。</t>
  </si>
  <si>
    <t>茶水柜</t>
  </si>
  <si>
    <t>800*400*800mm</t>
  </si>
  <si>
    <t>不低于以下要求：
1.参考尺寸：800*400*800mm（±3mm）
2.结构：板式结构
3.柜体：整体采用18mm厚三聚氰胺纸饰面实木颗粒板制作，1.5mm厚优质同色封边条，台面及柜身板材厚度≥18mm，采用专用连接件，外设C型拉手。柜体分为两列，左边做木框钢化玻璃平开门（玻璃具有3C认证）右边做三个抽屉件。柜体底部橡胶木圆柱形底脚（高8公分，顶部直径6公分，底部直径4公分）
4.五金：三节静音滑轨，阻尼铰链；
5.颜色由校方指定。</t>
  </si>
  <si>
    <t>教学楼2区二层校长室</t>
  </si>
  <si>
    <t>办公桌</t>
  </si>
  <si>
    <t>1800*700*760mm</t>
  </si>
  <si>
    <t>不低于以下要求：
1.参考尺寸：1800*700*760mm±10mm；
2.产品结构：钢木结构；
3.工艺要求：台面采用≥25mm实木多层板，≥2.0mm厚优质封边条机械封边.台面开孔，预留盖线盒，键盘抽采用PP成型材质，台身采用≥60mm*30mm金属支撑架,扁管经酸洗磷化抛光等处理后，采用环氧树脂塑粉喷涂处理；钢管壁厚≥1.5mm厚，钢架模具成型；每组配一个1200*400*600活动边柜，边柜采用≥18mm厚实木多层板，≥2.0mm厚优质封边条机械封边，设有抽屉件及门板，中标方需与校方确认后生产。</t>
  </si>
  <si>
    <t>储物边柜</t>
  </si>
  <si>
    <t>800*450*650mm</t>
  </si>
  <si>
    <t>不低于以下要求：
1.参考尺寸：800*450*650mm±10mm；
2.材质：实木多层板；
3.工艺要求：柜身板材采用厚度≥18mm实木多层板，专用连接件，2mm厚优质同色封边条，中标方需与校方确认柜体功能划分后再生产。</t>
  </si>
  <si>
    <t>商务椅</t>
  </si>
  <si>
    <t>580*550*1050mm</t>
  </si>
  <si>
    <t>不低于以下要求：
1.参考尺寸：580*550*1050mm(±10mm)；
2.材质：电镀钢架及西皮软包；
3.工艺要求：弓形，一体化椅背，皮质扶手；坐垫内填充45海绵，舒适柔软。</t>
  </si>
  <si>
    <t>行政柜</t>
  </si>
  <si>
    <t>900*400*2000mm</t>
  </si>
  <si>
    <t xml:space="preserve">不低于以下要求：
1.参考尺寸：900*400*2000mm±10mm；
2.材质：实木多层板；
3.产品结构：板式结构；
4.工艺要求：柜身板材采用厚度≥18mm实木多层板，≥2mm厚优质同色封边条，采用专用连接件，对开门设计，板门内设多块横隔板及开放格，下门实门带锁，中标方需与校方确认后生产。                                                         </t>
  </si>
  <si>
    <t>教学楼2区二层行政办公室</t>
  </si>
  <si>
    <t>档案柜</t>
  </si>
  <si>
    <t>850*390*1800mm</t>
  </si>
  <si>
    <t>不低于以下要求：
1.参考尺寸：850*390*1800mm（±3mm）；
2.材质：采用一级冷轧钢板，柜体、门板采用0.8mm厚，层板采用1mm厚，门铰采用3mm厚，层板钩采用2mm厚。
3.工艺：表面经过除油、除锈、磷化、钝化等9道喷淋式防锈前处理，再进行静电静电粉末喷涂，表面光滑平整无瑕疵，符合国家标准，确保长期使用不生锈。
4.五金配件：采用优质品牌三节导轨、阻尼铰链、锁具，拉手款式新颖，手感好，耐用。
5.符合国家标准钢化玻璃（5mm），带3C标识。</t>
  </si>
  <si>
    <t>教学楼2区二层会议室</t>
  </si>
  <si>
    <t>背景墙</t>
  </si>
  <si>
    <t>L*380*2650mm</t>
  </si>
  <si>
    <t>不低于以下要求：
1.参考尺寸：L*380*2650mm(根据现场情况定制)；
2.主体：包含12mm厚阻燃基层板、30*40阻燃木龙骨、12mm厚木饰面、墙面布纹装饰板（面积≥15㎡）、大理石台面板（面积≥0.6㎡），含灯带。</t>
  </si>
  <si>
    <t>会议桌</t>
  </si>
  <si>
    <t>5500*2200*770mm</t>
  </si>
  <si>
    <t>不低于以下要求：
1.参考尺寸：5500*2200*770mm；
2.基材：E1级三聚氰胺环保板材，高密度板，优质绿色环保产品， 甲醛释放量≤0.05mg/L,密度≥760kg/m3,静曲、张度≥51.2Mpa抗弯力强,吸水膨胀率≤8.1%；
3.贴面：夏特饰面纸，表面三聚氰胺树脂保护膜，有一定的防火、防护功能，不易刮花，不易褪色；
4.封边：PUR封边，稳定性强、胶线不显、粘合力强、不易受温度影响导致开裂。符合环保标准,有助于保持室内空气的清新和健康；
5.粘合剂： 国内优质乳胶，粘合力强，不易脱落，密封性强；
6.五金：优质五金，防腐防锈技术处理，表面静电。</t>
  </si>
  <si>
    <t>条桌</t>
  </si>
  <si>
    <t>1400*450*750mm</t>
  </si>
  <si>
    <t>不低于以下要求：
1.参考尺寸：1400*450*750mm；
2.基材：E1级三聚氰胺环保板材，高密度板，优质绿色环保产品， 甲醛释放量≤0.05mg/L,密度≥760kg/m3,静曲、张度≥51.2Mpa抗弯力强,吸水膨胀率≤8.1%；
3.贴面：夏特饰面纸，表面三聚氰胺树脂保护膜，有一定的防火、防护功能，不易刮花，不易褪色；
4.封边：PUR封边，稳定性强、胶线不显、粘合力强、不易受温度影响导致开裂。符合环保标准,有助于保持室内空气的清新和健康；
5.粘合剂： 国内优质乳胶，粘合力强，不易脱落，密封性强；
6.五金：优质五金，防腐防锈技术处理，表面静电。</t>
  </si>
  <si>
    <t>会议椅1</t>
  </si>
  <si>
    <t>565*620*1020mm</t>
  </si>
  <si>
    <t>不低于以下要求：
1.参考尺寸：565*620*1020mm（±10mm）
2.优质科技皮，耐磨抗皱；                                            3.靠背采用加厚多层曲木板，填充公仔棉，座垫采用高密度定型海绵，坐感舒适；侧面配有时尚木纹装饰件；                                                                                                                                                                   4.加厚2.0mm电镀弓形架，经过标准压力测试。</t>
  </si>
  <si>
    <t>1800*450*800mm</t>
  </si>
  <si>
    <t>不低于以下要求：
1.参考尺寸：1800*450*800mm；
2.基材：采用≥18mm三聚氰胺纸饰面实木颗粒板制作，≥1.5mm封边条机械封边，采用专用连接件，品牌铰链，一字型拉手；
3.结构：板式结构，柜体中间上层为抽屉，下部分与左右两侧为对开门设计，内置一层隔板。</t>
  </si>
  <si>
    <t>教学楼1区一层传达室</t>
  </si>
  <si>
    <t>L型办公桌</t>
  </si>
  <si>
    <t>1400*1400*760mm</t>
  </si>
  <si>
    <t>不低于以下要求：
1.参考尺寸：1400*1400*760mm；
2.台面：台面采用25mm厚三聚氰胺纸饰面实木颗粒板；
3.柜体：采用采用18mm厚三聚氰胺纸饰面实木颗粒板；
4.五金：C型拉手，阻尼铰链，三节静音滑轨。</t>
  </si>
  <si>
    <t>折叠床</t>
  </si>
  <si>
    <t>1950*700*280mm</t>
  </si>
  <si>
    <t>不低于以下要求：
1.参考尺寸：1950*700*280mm；
2.材质：床身主框架为钢结构，经冲压、焊接、打磨、抛光，酸洗磷化烘干表面后，采用阿克苏.诺贝尔环氧树脂塑粉喷涂处理。钢管壁厚1.5mm厚，钢架模具成型，可折叠，带底脚及4个滚轮。钢架上部做4块优质海绵软包，不用时可随钢架折叠进资料柜内，打开后可变成一张单人床，供教师午休使用。</t>
  </si>
  <si>
    <t>储物柜</t>
  </si>
  <si>
    <t>1000*500*1800mm</t>
  </si>
  <si>
    <t>不低于以下要求：
1.参考尺寸：1000*500*1800mm；
2.柜体：采用18mm厚三聚氰胺纸饰面实木颗粒板制作，1.5mm优质同色封边条，内设储物及挂衣区；
3.五金：C型拉手，阻尼铰链，防滑地脚。</t>
  </si>
  <si>
    <t>快递架</t>
  </si>
  <si>
    <t>1000*500*2000mm</t>
  </si>
  <si>
    <t>不低于以下要求：
1.参考尺寸：1000*500*2000mm；
2.中型货架：层板可调；
3.立柱：55*47*1.5mm轧制型钢；
4.横梁：60*40*1.0mmP梁；
5.层板；0.6mm 2板4筋/层；
6.表面喷塑处理。</t>
  </si>
  <si>
    <t>教学楼1区三层办公室</t>
  </si>
  <si>
    <t>文件柜</t>
  </si>
  <si>
    <t>不低于以下要求：
1、参考尺寸：850*390*1800mm，4门2抽带锁；
2、材质：钢制，采用一级冷轧钢板经过剪切、冲压、折弯、焊接、装配而成；表面静电粉末喷塑，环保无毒害无气味，壁厚0.7㎜厚钢板。</t>
  </si>
  <si>
    <t>教学楼1区三层财务室</t>
  </si>
  <si>
    <t>教学楼1区三层档案室</t>
  </si>
  <si>
    <t>教学楼1区报告厅走廊</t>
  </si>
  <si>
    <t>收纳高柜</t>
  </si>
  <si>
    <t>8700*400*2600mm</t>
  </si>
  <si>
    <t>不低于以下要求：
1.参考尺寸：L*400*2600mm（±3mm）；
2.结构：板式结构；
3.柜体：采用18mm厚三聚氰胺纸饰面实木颗粒板制作，1.5mm优质同色封边条；便于演出服及道具摆放；
4.五金：阻尼铰链，防滑地脚。
5.样式由校方确定。</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</si>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</sst>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 numFmtId="178" formatCode="#,##0_ "/>
    <numFmt numFmtId="179" formatCode="\¥#,##0;\¥\-#,##0"/>
  </numFmts>
  <fonts count="32">
    <font>
      <sz val="11"/>
      <color theme="1"/>
      <name val="宋体"/>
      <charset val="134"/>
      <scheme val="minor"/>
    </font>
    <font>
      <sz val="11"/>
      <name val="宋体"/>
      <charset val="134"/>
      <scheme val="minor"/>
    </font>
    <font>
      <b/>
      <sz val="11"/>
      <name val="宋体"/>
      <charset val="134"/>
      <scheme val="minor"/>
    </font>
    <font>
      <b/>
      <sz val="14"/>
      <name val="宋体"/>
      <charset val="134"/>
      <scheme val="minor"/>
    </font>
    <font>
      <sz val="12"/>
      <name val="宋体"/>
      <charset val="134"/>
    </font>
    <font>
      <b/>
      <sz val="14"/>
      <name val="宋体"/>
      <charset val="134"/>
    </font>
    <font>
      <sz val="10.5"/>
      <name val="等线"/>
      <charset val="134"/>
    </font>
    <font>
      <b/>
      <sz val="12"/>
      <name val="宋体"/>
      <charset val="134"/>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Tahoma"/>
      <charset val="134"/>
    </font>
    <font>
      <sz val="10"/>
      <name val="Helv"/>
      <charset val="134"/>
    </font>
    <font>
      <sz val="12"/>
      <color rgb="FFFF0000"/>
      <name val="宋体"/>
      <charset val="134"/>
    </font>
    <font>
      <sz val="12"/>
      <name val="Times New Roman"/>
      <charset val="134"/>
    </font>
  </fonts>
  <fills count="35">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1"/>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4" borderId="8" applyNumberFormat="0" applyAlignment="0" applyProtection="0">
      <alignment vertical="center"/>
    </xf>
    <xf numFmtId="0" fontId="18" fillId="5" borderId="9" applyNumberFormat="0" applyAlignment="0" applyProtection="0">
      <alignment vertical="center"/>
    </xf>
    <xf numFmtId="0" fontId="19" fillId="5" borderId="8" applyNumberFormat="0" applyAlignment="0" applyProtection="0">
      <alignment vertical="center"/>
    </xf>
    <xf numFmtId="0" fontId="20" fillId="6"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4" fillId="0" borderId="0"/>
    <xf numFmtId="0" fontId="28" fillId="34" borderId="0" applyNumberFormat="0" applyBorder="0" applyAlignment="0" applyProtection="0">
      <alignment vertical="center"/>
    </xf>
    <xf numFmtId="0" fontId="29" fillId="0" borderId="0"/>
  </cellStyleXfs>
  <cellXfs count="80">
    <xf numFmtId="0" fontId="0" fillId="0" borderId="0" xfId="0">
      <alignment vertical="center"/>
    </xf>
    <xf numFmtId="0" fontId="1" fillId="0" borderId="0" xfId="0" applyFont="1" applyFill="1" applyAlignment="1">
      <alignment vertical="center"/>
    </xf>
    <xf numFmtId="0" fontId="0" fillId="0" borderId="0" xfId="0" applyFill="1">
      <alignment vertical="center"/>
    </xf>
    <xf numFmtId="0" fontId="2" fillId="0" borderId="0" xfId="0" applyFont="1" applyFill="1" applyAlignment="1">
      <alignment horizontal="center" vertical="center"/>
    </xf>
    <xf numFmtId="0" fontId="1" fillId="0" borderId="0" xfId="0" applyFont="1" applyFill="1" applyAlignment="1">
      <alignment horizontal="center" vertical="center" wrapText="1"/>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vertical="center"/>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4" fillId="0" borderId="1" xfId="0" applyNumberFormat="1" applyFont="1" applyFill="1" applyBorder="1" applyAlignment="1">
      <alignment horizontal="center" vertical="center" wrapText="1"/>
    </xf>
    <xf numFmtId="0" fontId="4" fillId="0" borderId="1" xfId="49" applyNumberFormat="1" applyFont="1" applyFill="1" applyBorder="1" applyAlignment="1">
      <alignment horizontal="left"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xf>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center" vertical="center"/>
    </xf>
    <xf numFmtId="0" fontId="4" fillId="0" borderId="1" xfId="49" applyFont="1" applyFill="1" applyBorder="1" applyAlignment="1">
      <alignment horizontal="center" vertical="center" wrapText="1"/>
    </xf>
    <xf numFmtId="0" fontId="4" fillId="0" borderId="1" xfId="0" applyFont="1" applyFill="1" applyBorder="1" applyAlignment="1">
      <alignment vertical="center"/>
    </xf>
    <xf numFmtId="0" fontId="4" fillId="0" borderId="1" xfId="0" applyFont="1" applyFill="1" applyBorder="1" applyAlignment="1">
      <alignment vertical="center" wrapText="1"/>
    </xf>
    <xf numFmtId="176" fontId="4" fillId="0" borderId="1" xfId="0" applyNumberFormat="1" applyFont="1" applyFill="1" applyBorder="1" applyAlignment="1">
      <alignment horizontal="center" vertical="center" wrapText="1"/>
    </xf>
    <xf numFmtId="0" fontId="4" fillId="0" borderId="1" xfId="50" applyNumberFormat="1" applyFont="1" applyFill="1" applyBorder="1" applyAlignment="1">
      <alignment horizontal="left" vertical="center" wrapText="1"/>
    </xf>
    <xf numFmtId="0" fontId="4" fillId="0" borderId="1" xfId="50" applyNumberFormat="1" applyFont="1" applyFill="1" applyBorder="1" applyAlignment="1">
      <alignment horizontal="center" vertical="center" wrapText="1"/>
    </xf>
    <xf numFmtId="0" fontId="4" fillId="0" borderId="1" xfId="50" applyNumberFormat="1" applyFont="1" applyFill="1" applyBorder="1" applyAlignment="1">
      <alignment horizontal="center" vertical="center"/>
    </xf>
    <xf numFmtId="177" fontId="4" fillId="0" borderId="1" xfId="0" applyNumberFormat="1" applyFont="1" applyFill="1" applyBorder="1" applyAlignment="1">
      <alignment horizontal="left" vertical="center" wrapText="1"/>
    </xf>
    <xf numFmtId="177"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6" fillId="0" borderId="1" xfId="0" applyFont="1" applyFill="1" applyBorder="1" applyAlignment="1">
      <alignment vertical="center"/>
    </xf>
    <xf numFmtId="0" fontId="4" fillId="0" borderId="1" xfId="51" applyFont="1" applyFill="1" applyBorder="1" applyAlignment="1">
      <alignment horizontal="center" vertical="center" wrapText="1"/>
    </xf>
    <xf numFmtId="0" fontId="4" fillId="0" borderId="1" xfId="0" applyNumberFormat="1" applyFont="1" applyFill="1" applyBorder="1" applyAlignment="1" applyProtection="1">
      <alignment vertical="center" wrapText="1"/>
    </xf>
    <xf numFmtId="0" fontId="4" fillId="0" borderId="1" xfId="49" applyNumberFormat="1" applyFont="1" applyFill="1" applyBorder="1" applyAlignment="1">
      <alignment horizontal="center" vertical="center"/>
    </xf>
    <xf numFmtId="0" fontId="4" fillId="0" borderId="1" xfId="52" applyFont="1" applyFill="1" applyBorder="1" applyAlignment="1">
      <alignment horizontal="center" vertical="center"/>
    </xf>
    <xf numFmtId="0" fontId="4" fillId="0" borderId="1" xfId="49" applyFont="1" applyFill="1" applyBorder="1" applyAlignment="1">
      <alignment horizontal="left" vertical="center" wrapText="1"/>
    </xf>
    <xf numFmtId="0" fontId="4" fillId="0" borderId="1" xfId="52" applyFont="1" applyFill="1" applyBorder="1" applyAlignment="1">
      <alignment horizontal="center" vertical="center" wrapText="1"/>
    </xf>
    <xf numFmtId="0" fontId="4" fillId="0" borderId="1" xfId="49" applyFont="1" applyFill="1" applyBorder="1" applyAlignment="1">
      <alignment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 xfId="53" applyFont="1" applyFill="1" applyBorder="1" applyAlignment="1">
      <alignment horizontal="center" vertical="center" wrapText="1"/>
    </xf>
    <xf numFmtId="0" fontId="4" fillId="0" borderId="1" xfId="54" applyFont="1" applyFill="1" applyBorder="1" applyAlignment="1">
      <alignment horizontal="left" vertical="center" wrapText="1"/>
    </xf>
    <xf numFmtId="0" fontId="7"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xf>
    <xf numFmtId="0" fontId="4" fillId="0" borderId="1" xfId="0" applyFont="1" applyFill="1" applyBorder="1" applyAlignment="1" applyProtection="1">
      <alignment vertical="center"/>
    </xf>
    <xf numFmtId="0" fontId="7" fillId="0" borderId="1" xfId="0" applyFont="1" applyFill="1" applyBorder="1" applyAlignment="1" applyProtection="1">
      <alignment vertical="center"/>
    </xf>
    <xf numFmtId="0" fontId="4"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xf>
    <xf numFmtId="0" fontId="4" fillId="0" borderId="1" xfId="0" applyFont="1" applyFill="1" applyBorder="1" applyAlignment="1" applyProtection="1">
      <alignment horizontal="center" vertical="center"/>
    </xf>
    <xf numFmtId="0" fontId="4" fillId="0" borderId="2"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xf>
    <xf numFmtId="0" fontId="4" fillId="2" borderId="4"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0" borderId="1" xfId="0" applyFont="1" applyFill="1" applyBorder="1" applyAlignment="1" applyProtection="1">
      <alignment vertical="center" wrapText="1"/>
    </xf>
    <xf numFmtId="0" fontId="4" fillId="0" borderId="1" xfId="55" applyFont="1" applyFill="1" applyBorder="1" applyAlignment="1">
      <alignment horizontal="center" vertical="center" wrapText="1"/>
    </xf>
    <xf numFmtId="176" fontId="4" fillId="0" borderId="1" xfId="55" applyNumberFormat="1" applyFont="1" applyFill="1" applyBorder="1" applyAlignment="1">
      <alignment horizontal="center" vertical="center" wrapText="1"/>
    </xf>
    <xf numFmtId="0" fontId="4" fillId="0" borderId="3"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3" xfId="0" applyFont="1" applyFill="1" applyBorder="1" applyAlignment="1" applyProtection="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5" fillId="0" borderId="1" xfId="0" applyFont="1" applyFill="1" applyBorder="1" applyAlignment="1">
      <alignment vertical="center"/>
    </xf>
    <xf numFmtId="0" fontId="5" fillId="0" borderId="1" xfId="0" applyFont="1" applyFill="1" applyBorder="1" applyAlignment="1">
      <alignment horizontal="center" vertical="center"/>
    </xf>
    <xf numFmtId="0" fontId="7" fillId="0" borderId="1"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xf>
    <xf numFmtId="178" fontId="4" fillId="0" borderId="1" xfId="0" applyNumberFormat="1" applyFont="1" applyFill="1" applyBorder="1" applyAlignment="1" applyProtection="1">
      <alignment horizontal="center" vertical="center" wrapText="1"/>
    </xf>
    <xf numFmtId="179" fontId="4" fillId="0" borderId="1" xfId="0" applyNumberFormat="1" applyFont="1" applyFill="1" applyBorder="1" applyAlignment="1" applyProtection="1">
      <alignment horizontal="center" vertical="center" wrapText="1"/>
    </xf>
    <xf numFmtId="177" fontId="4" fillId="0" borderId="1" xfId="0" applyNumberFormat="1"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177" fontId="4" fillId="2" borderId="1" xfId="0" applyNumberFormat="1" applyFont="1" applyFill="1" applyBorder="1" applyAlignment="1">
      <alignment horizontal="center" vertical="center"/>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10 10 5" xfId="50"/>
    <cellStyle name="常规 10 16 11 2 2 2 2 2" xfId="51"/>
    <cellStyle name="常规 10 10" xfId="52"/>
    <cellStyle name="常规 2 3 22" xfId="53"/>
    <cellStyle name="40% - 强调文字颜色 6 2 2 2 2" xfId="54"/>
    <cellStyle name="常规_综合演播室_1" xfId="55"/>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98" Type="http://schemas.openxmlformats.org/officeDocument/2006/relationships/image" Target="media/image98.png"/><Relationship Id="rId97" Type="http://schemas.openxmlformats.org/officeDocument/2006/relationships/image" Target="media/image97.png"/><Relationship Id="rId96" Type="http://schemas.openxmlformats.org/officeDocument/2006/relationships/image" Target="media/image96.png"/><Relationship Id="rId95" Type="http://schemas.openxmlformats.org/officeDocument/2006/relationships/image" Target="media/image95.png"/><Relationship Id="rId94" Type="http://schemas.openxmlformats.org/officeDocument/2006/relationships/image" Target="media/image94.png"/><Relationship Id="rId93" Type="http://schemas.openxmlformats.org/officeDocument/2006/relationships/image" Target="media/image93.png"/><Relationship Id="rId92" Type="http://schemas.openxmlformats.org/officeDocument/2006/relationships/image" Target="media/image92.png"/><Relationship Id="rId91" Type="http://schemas.openxmlformats.org/officeDocument/2006/relationships/image" Target="media/image91.png"/><Relationship Id="rId90" Type="http://schemas.openxmlformats.org/officeDocument/2006/relationships/image" Target="media/image90.png"/><Relationship Id="rId9" Type="http://schemas.openxmlformats.org/officeDocument/2006/relationships/image" Target="media/image9.png"/><Relationship Id="rId89" Type="http://schemas.openxmlformats.org/officeDocument/2006/relationships/image" Target="media/image89.png"/><Relationship Id="rId88" Type="http://schemas.openxmlformats.org/officeDocument/2006/relationships/image" Target="media/image88.png"/><Relationship Id="rId87" Type="http://schemas.openxmlformats.org/officeDocument/2006/relationships/image" Target="media/image87.png"/><Relationship Id="rId86" Type="http://schemas.openxmlformats.org/officeDocument/2006/relationships/image" Target="media/image86.png"/><Relationship Id="rId85" Type="http://schemas.openxmlformats.org/officeDocument/2006/relationships/image" Target="media/image85.png"/><Relationship Id="rId84" Type="http://schemas.openxmlformats.org/officeDocument/2006/relationships/image" Target="media/image84.png"/><Relationship Id="rId83" Type="http://schemas.openxmlformats.org/officeDocument/2006/relationships/image" Target="media/image83.png"/><Relationship Id="rId82" Type="http://schemas.openxmlformats.org/officeDocument/2006/relationships/image" Target="media/image82.png"/><Relationship Id="rId81" Type="http://schemas.openxmlformats.org/officeDocument/2006/relationships/image" Target="media/image81.jpeg"/><Relationship Id="rId80" Type="http://schemas.openxmlformats.org/officeDocument/2006/relationships/image" Target="media/image80.png"/><Relationship Id="rId8" Type="http://schemas.openxmlformats.org/officeDocument/2006/relationships/image" Target="media/image8.jpeg"/><Relationship Id="rId79" Type="http://schemas.openxmlformats.org/officeDocument/2006/relationships/image" Target="media/image79.png"/><Relationship Id="rId78" Type="http://schemas.openxmlformats.org/officeDocument/2006/relationships/image" Target="media/image78.png"/><Relationship Id="rId77" Type="http://schemas.openxmlformats.org/officeDocument/2006/relationships/image" Target="media/image77.png"/><Relationship Id="rId76" Type="http://schemas.openxmlformats.org/officeDocument/2006/relationships/image" Target="media/image76.jpeg"/><Relationship Id="rId75" Type="http://schemas.openxmlformats.org/officeDocument/2006/relationships/image" Target="media/image75.png"/><Relationship Id="rId74" Type="http://schemas.openxmlformats.org/officeDocument/2006/relationships/image" Target="media/image74.png"/><Relationship Id="rId73" Type="http://schemas.openxmlformats.org/officeDocument/2006/relationships/image" Target="media/image73.png"/><Relationship Id="rId72" Type="http://schemas.openxmlformats.org/officeDocument/2006/relationships/image" Target="media/image72.png"/><Relationship Id="rId71" Type="http://schemas.openxmlformats.org/officeDocument/2006/relationships/image" Target="media/image71.jpeg"/><Relationship Id="rId70" Type="http://schemas.openxmlformats.org/officeDocument/2006/relationships/image" Target="media/image70.png"/><Relationship Id="rId7" Type="http://schemas.openxmlformats.org/officeDocument/2006/relationships/image" Target="media/image7.png"/><Relationship Id="rId69" Type="http://schemas.openxmlformats.org/officeDocument/2006/relationships/image" Target="media/image69.png"/><Relationship Id="rId68" Type="http://schemas.openxmlformats.org/officeDocument/2006/relationships/image" Target="media/image68.png"/><Relationship Id="rId67" Type="http://schemas.openxmlformats.org/officeDocument/2006/relationships/image" Target="media/image67.jpeg"/><Relationship Id="rId66" Type="http://schemas.openxmlformats.org/officeDocument/2006/relationships/image" Target="media/image66.png"/><Relationship Id="rId65" Type="http://schemas.openxmlformats.org/officeDocument/2006/relationships/image" Target="media/image65.png"/><Relationship Id="rId64" Type="http://schemas.openxmlformats.org/officeDocument/2006/relationships/image" Target="media/image64.png"/><Relationship Id="rId63" Type="http://schemas.openxmlformats.org/officeDocument/2006/relationships/image" Target="media/image63.png"/><Relationship Id="rId62" Type="http://schemas.openxmlformats.org/officeDocument/2006/relationships/image" Target="media/image62.png"/><Relationship Id="rId61" Type="http://schemas.openxmlformats.org/officeDocument/2006/relationships/image" Target="media/image61.png"/><Relationship Id="rId60" Type="http://schemas.openxmlformats.org/officeDocument/2006/relationships/image" Target="media/image60.png"/><Relationship Id="rId6" Type="http://schemas.openxmlformats.org/officeDocument/2006/relationships/image" Target="media/image6.png"/><Relationship Id="rId59" Type="http://schemas.openxmlformats.org/officeDocument/2006/relationships/image" Target="media/image59.png"/><Relationship Id="rId58" Type="http://schemas.openxmlformats.org/officeDocument/2006/relationships/image" Target="media/image58.png"/><Relationship Id="rId57" Type="http://schemas.openxmlformats.org/officeDocument/2006/relationships/image" Target="media/image57.jpeg"/><Relationship Id="rId56" Type="http://schemas.openxmlformats.org/officeDocument/2006/relationships/image" Target="media/image56.png"/><Relationship Id="rId55" Type="http://schemas.openxmlformats.org/officeDocument/2006/relationships/image" Target="media/image55.png"/><Relationship Id="rId54" Type="http://schemas.openxmlformats.org/officeDocument/2006/relationships/image" Target="media/image54.png"/><Relationship Id="rId53" Type="http://schemas.openxmlformats.org/officeDocument/2006/relationships/image" Target="media/image53.png"/><Relationship Id="rId52" Type="http://schemas.openxmlformats.org/officeDocument/2006/relationships/image" Target="media/image52.png"/><Relationship Id="rId51" Type="http://schemas.openxmlformats.org/officeDocument/2006/relationships/image" Target="media/image51.png"/><Relationship Id="rId50" Type="http://schemas.openxmlformats.org/officeDocument/2006/relationships/image" Target="media/image50.png"/><Relationship Id="rId5" Type="http://schemas.openxmlformats.org/officeDocument/2006/relationships/image" Target="media/image5.png"/><Relationship Id="rId49" Type="http://schemas.openxmlformats.org/officeDocument/2006/relationships/image" Target="media/image49.png"/><Relationship Id="rId48" Type="http://schemas.openxmlformats.org/officeDocument/2006/relationships/image" Target="media/image48.png"/><Relationship Id="rId47" Type="http://schemas.openxmlformats.org/officeDocument/2006/relationships/image" Target="media/image47.png"/><Relationship Id="rId46" Type="http://schemas.openxmlformats.org/officeDocument/2006/relationships/image" Target="media/image46.png"/><Relationship Id="rId45" Type="http://schemas.openxmlformats.org/officeDocument/2006/relationships/image" Target="media/image45.png"/><Relationship Id="rId44" Type="http://schemas.openxmlformats.org/officeDocument/2006/relationships/image" Target="media/image44.png"/><Relationship Id="rId43" Type="http://schemas.openxmlformats.org/officeDocument/2006/relationships/image" Target="media/image43.png"/><Relationship Id="rId42" Type="http://schemas.openxmlformats.org/officeDocument/2006/relationships/image" Target="media/image42.png"/><Relationship Id="rId41" Type="http://schemas.openxmlformats.org/officeDocument/2006/relationships/image" Target="media/image41.png"/><Relationship Id="rId40" Type="http://schemas.openxmlformats.org/officeDocument/2006/relationships/image" Target="media/image40.jpeg"/><Relationship Id="rId4" Type="http://schemas.openxmlformats.org/officeDocument/2006/relationships/image" Target="media/image4.png"/><Relationship Id="rId39" Type="http://schemas.openxmlformats.org/officeDocument/2006/relationships/image" Target="media/image39.png"/><Relationship Id="rId38" Type="http://schemas.openxmlformats.org/officeDocument/2006/relationships/image" Target="media/image38.png"/><Relationship Id="rId37" Type="http://schemas.openxmlformats.org/officeDocument/2006/relationships/image" Target="media/image37.png"/><Relationship Id="rId36" Type="http://schemas.openxmlformats.org/officeDocument/2006/relationships/image" Target="media/image36.png"/><Relationship Id="rId35" Type="http://schemas.openxmlformats.org/officeDocument/2006/relationships/image" Target="media/image35.jpeg"/><Relationship Id="rId34" Type="http://schemas.openxmlformats.org/officeDocument/2006/relationships/image" Target="media/image34.jpeg"/><Relationship Id="rId33" Type="http://schemas.openxmlformats.org/officeDocument/2006/relationships/image" Target="media/image33.jpeg"/><Relationship Id="rId32" Type="http://schemas.openxmlformats.org/officeDocument/2006/relationships/image" Target="media/image32.png"/><Relationship Id="rId31" Type="http://schemas.openxmlformats.org/officeDocument/2006/relationships/image" Target="media/image31.png"/><Relationship Id="rId30" Type="http://schemas.openxmlformats.org/officeDocument/2006/relationships/image" Target="media/image30.png"/><Relationship Id="rId3" Type="http://schemas.openxmlformats.org/officeDocument/2006/relationships/image" Target="media/image3.png"/><Relationship Id="rId29" Type="http://schemas.openxmlformats.org/officeDocument/2006/relationships/image" Target="media/image29.png"/><Relationship Id="rId28" Type="http://schemas.openxmlformats.org/officeDocument/2006/relationships/image" Target="media/image28.jpeg"/><Relationship Id="rId27" Type="http://schemas.openxmlformats.org/officeDocument/2006/relationships/image" Target="media/image27.jpeg"/><Relationship Id="rId26" Type="http://schemas.openxmlformats.org/officeDocument/2006/relationships/image" Target="media/image26.jpeg"/><Relationship Id="rId25" Type="http://schemas.openxmlformats.org/officeDocument/2006/relationships/image" Target="media/image25.png"/><Relationship Id="rId24" Type="http://schemas.openxmlformats.org/officeDocument/2006/relationships/image" Target="media/image24.png"/><Relationship Id="rId23" Type="http://schemas.openxmlformats.org/officeDocument/2006/relationships/image" Target="media/image23.png"/><Relationship Id="rId22" Type="http://schemas.openxmlformats.org/officeDocument/2006/relationships/image" Target="media/image22.png"/><Relationship Id="rId21" Type="http://schemas.openxmlformats.org/officeDocument/2006/relationships/image" Target="media/image21.png"/><Relationship Id="rId20" Type="http://schemas.openxmlformats.org/officeDocument/2006/relationships/image" Target="media/image20.png"/><Relationship Id="rId2" Type="http://schemas.openxmlformats.org/officeDocument/2006/relationships/image" Target="media/image2.png"/><Relationship Id="rId19" Type="http://schemas.openxmlformats.org/officeDocument/2006/relationships/image" Target="media/image19.png"/><Relationship Id="rId18" Type="http://schemas.openxmlformats.org/officeDocument/2006/relationships/image" Target="media/image18.png"/><Relationship Id="rId17" Type="http://schemas.openxmlformats.org/officeDocument/2006/relationships/image" Target="media/image17.jpeg"/><Relationship Id="rId16" Type="http://schemas.openxmlformats.org/officeDocument/2006/relationships/image" Target="media/image16.jpeg"/><Relationship Id="rId15" Type="http://schemas.openxmlformats.org/officeDocument/2006/relationships/image" Target="media/image15.png"/><Relationship Id="rId14" Type="http://schemas.openxmlformats.org/officeDocument/2006/relationships/image" Target="media/image14.jpeg"/><Relationship Id="rId13" Type="http://schemas.openxmlformats.org/officeDocument/2006/relationships/image" Target="media/image13.png"/><Relationship Id="rId12" Type="http://schemas.openxmlformats.org/officeDocument/2006/relationships/image" Target="media/image12.png"/><Relationship Id="rId11" Type="http://schemas.openxmlformats.org/officeDocument/2006/relationships/image" Target="media/image11.jpeg"/><Relationship Id="rId10" Type="http://schemas.openxmlformats.org/officeDocument/2006/relationships/image" Target="media/image10.png"/><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www.wps.cn/officeDocument/2020/cellImage" Target="cellimag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9"/>
  <sheetViews>
    <sheetView tabSelected="1" view="pageBreakPreview" zoomScaleNormal="100" workbookViewId="0">
      <pane ySplit="2" topLeftCell="A79" activePane="bottomLeft" state="frozen"/>
      <selection/>
      <selection pane="bottomLeft" activeCell="B79" sqref="B79:B80"/>
    </sheetView>
  </sheetViews>
  <sheetFormatPr defaultColWidth="9" defaultRowHeight="28" customHeight="1"/>
  <cols>
    <col min="1" max="1" width="7.33333333333333" style="1" customWidth="1"/>
    <col min="2" max="2" width="17.3833333333333" style="4" customWidth="1"/>
    <col min="3" max="3" width="17.3833333333333" style="1" customWidth="1"/>
    <col min="4" max="4" width="62.6666666666667" style="1" customWidth="1"/>
    <col min="5" max="5" width="8.13333333333333" style="1" customWidth="1"/>
    <col min="6" max="6" width="10.1333333333333" style="1" customWidth="1"/>
    <col min="7" max="7" width="10.8833333333333" style="1" customWidth="1"/>
    <col min="8" max="8" width="11.75" style="1" customWidth="1"/>
    <col min="9" max="9" width="29.8833333333333" style="1" customWidth="1"/>
    <col min="10" max="16384" width="9" style="1"/>
  </cols>
  <sheetData>
    <row r="1" customHeight="1" spans="1:9">
      <c r="A1" s="5" t="s">
        <v>0</v>
      </c>
      <c r="B1" s="6"/>
      <c r="C1" s="5"/>
      <c r="D1" s="5"/>
      <c r="E1" s="5"/>
      <c r="F1" s="5"/>
      <c r="G1" s="5"/>
      <c r="H1" s="5"/>
      <c r="I1" s="5"/>
    </row>
    <row r="2" s="1" customFormat="1" customHeight="1" spans="1:9">
      <c r="A2" s="7" t="s">
        <v>1</v>
      </c>
      <c r="B2" s="7" t="s">
        <v>2</v>
      </c>
      <c r="C2" s="7" t="s">
        <v>3</v>
      </c>
      <c r="D2" s="7" t="s">
        <v>4</v>
      </c>
      <c r="E2" s="7" t="s">
        <v>5</v>
      </c>
      <c r="F2" s="7" t="s">
        <v>6</v>
      </c>
      <c r="G2" s="7" t="s">
        <v>7</v>
      </c>
      <c r="H2" s="7" t="s">
        <v>8</v>
      </c>
      <c r="I2" s="7" t="s">
        <v>9</v>
      </c>
    </row>
    <row r="3" customHeight="1" spans="1:9">
      <c r="A3" s="8"/>
      <c r="B3" s="9"/>
      <c r="C3" s="10"/>
      <c r="D3" s="9" t="s">
        <v>10</v>
      </c>
      <c r="E3" s="10"/>
      <c r="F3" s="10"/>
      <c r="G3" s="10"/>
      <c r="H3" s="10"/>
      <c r="I3" s="10"/>
    </row>
    <row r="4" ht="109" customHeight="1" spans="1:9">
      <c r="A4" s="7">
        <v>1</v>
      </c>
      <c r="B4" s="11" t="s">
        <v>11</v>
      </c>
      <c r="C4" s="11" t="s">
        <v>12</v>
      </c>
      <c r="D4" s="12" t="s">
        <v>13</v>
      </c>
      <c r="E4" s="11">
        <v>1</v>
      </c>
      <c r="F4" s="11" t="s">
        <v>14</v>
      </c>
      <c r="G4" s="11"/>
      <c r="H4" s="11"/>
      <c r="I4" s="13" t="str">
        <f>_xlfn.DISPIMG("ID_E2484D2C053640F5B274BB121A92480E",1)</f>
        <v>=DISPIMG("ID_E2484D2C053640F5B274BB121A92480E",1)</v>
      </c>
    </row>
    <row r="5" ht="104" customHeight="1" spans="1:9">
      <c r="A5" s="7">
        <v>2</v>
      </c>
      <c r="B5" s="11" t="s">
        <v>15</v>
      </c>
      <c r="C5" s="11" t="s">
        <v>16</v>
      </c>
      <c r="D5" s="12" t="s">
        <v>17</v>
      </c>
      <c r="E5" s="11">
        <v>1</v>
      </c>
      <c r="F5" s="11" t="s">
        <v>14</v>
      </c>
      <c r="G5" s="11"/>
      <c r="H5" s="11"/>
      <c r="I5" s="13" t="str">
        <f>_xlfn.DISPIMG("ID_EB14D1E4575F454EBD8DCD6BDC93B512",1)</f>
        <v>=DISPIMG("ID_EB14D1E4575F454EBD8DCD6BDC93B512",1)</v>
      </c>
    </row>
    <row r="6" ht="124" customHeight="1" spans="1:9">
      <c r="A6" s="7">
        <v>3</v>
      </c>
      <c r="B6" s="11" t="s">
        <v>18</v>
      </c>
      <c r="C6" s="11" t="s">
        <v>19</v>
      </c>
      <c r="D6" s="12" t="s">
        <v>20</v>
      </c>
      <c r="E6" s="11">
        <v>6</v>
      </c>
      <c r="F6" s="11" t="s">
        <v>14</v>
      </c>
      <c r="G6" s="11"/>
      <c r="H6" s="11"/>
      <c r="I6" s="13" t="str">
        <f>_xlfn.DISPIMG("ID_848F1ABB4B914B999C09CDBC59713211",1)</f>
        <v>=DISPIMG("ID_848F1ABB4B914B999C09CDBC59713211",1)</v>
      </c>
    </row>
    <row r="7" ht="36" customHeight="1" spans="1:9">
      <c r="A7" s="7">
        <v>4</v>
      </c>
      <c r="B7" s="7" t="s">
        <v>21</v>
      </c>
      <c r="C7" s="7" t="s">
        <v>16</v>
      </c>
      <c r="D7" s="14" t="s">
        <v>22</v>
      </c>
      <c r="E7" s="13">
        <v>48</v>
      </c>
      <c r="F7" s="7" t="s">
        <v>14</v>
      </c>
      <c r="G7" s="13"/>
      <c r="H7" s="15"/>
      <c r="I7" s="13" t="str">
        <f>_xlfn.DISPIMG("ID_09CE894932C2470C920E76BB2495D070",1)</f>
        <v>=DISPIMG("ID_09CE894932C2470C920E76BB2495D070",1)</v>
      </c>
    </row>
    <row r="8" ht="92" customHeight="1" spans="1:9">
      <c r="A8" s="7">
        <v>5</v>
      </c>
      <c r="B8" s="16" t="s">
        <v>23</v>
      </c>
      <c r="C8" s="16" t="s">
        <v>24</v>
      </c>
      <c r="D8" s="17" t="s">
        <v>25</v>
      </c>
      <c r="E8" s="18">
        <v>6</v>
      </c>
      <c r="F8" s="18" t="s">
        <v>26</v>
      </c>
      <c r="G8" s="18"/>
      <c r="H8" s="19"/>
      <c r="I8" s="18" t="str">
        <f>_xlfn.DISPIMG("ID_64B88DA363814D2A9A60D0BE478DC415",1)</f>
        <v>=DISPIMG("ID_64B88DA363814D2A9A60D0BE478DC415",1)</v>
      </c>
    </row>
    <row r="9" ht="124.8" spans="1:9">
      <c r="A9" s="7">
        <v>6</v>
      </c>
      <c r="B9" s="11" t="s">
        <v>27</v>
      </c>
      <c r="C9" s="11" t="s">
        <v>28</v>
      </c>
      <c r="D9" s="17" t="s">
        <v>29</v>
      </c>
      <c r="E9" s="11">
        <v>2</v>
      </c>
      <c r="F9" s="11" t="s">
        <v>30</v>
      </c>
      <c r="G9" s="16"/>
      <c r="H9" s="16"/>
      <c r="I9" s="7" t="str">
        <f>_xlfn.DISPIMG("ID_8E12EC1844524F36BA4985ACFCA4C9DF",1)</f>
        <v>=DISPIMG("ID_8E12EC1844524F36BA4985ACFCA4C9DF",1)</v>
      </c>
    </row>
    <row r="10" ht="247" customHeight="1" spans="1:9">
      <c r="A10" s="7">
        <v>7</v>
      </c>
      <c r="B10" s="11" t="s">
        <v>31</v>
      </c>
      <c r="C10" s="11" t="s">
        <v>32</v>
      </c>
      <c r="D10" s="17" t="s">
        <v>33</v>
      </c>
      <c r="E10" s="11">
        <v>5</v>
      </c>
      <c r="F10" s="11" t="s">
        <v>34</v>
      </c>
      <c r="G10" s="16"/>
      <c r="H10" s="11"/>
      <c r="I10" s="13" t="str">
        <f>_xlfn.DISPIMG("ID_ACA05AAFDF4D42258D668C2F4DB7B287",1)</f>
        <v>=DISPIMG("ID_ACA05AAFDF4D42258D668C2F4DB7B287",1)</v>
      </c>
    </row>
    <row r="11" ht="57" customHeight="1" spans="1:9">
      <c r="A11" s="7">
        <v>8</v>
      </c>
      <c r="B11" s="7" t="s">
        <v>35</v>
      </c>
      <c r="C11" s="7" t="s">
        <v>36</v>
      </c>
      <c r="D11" s="14" t="s">
        <v>37</v>
      </c>
      <c r="E11" s="7">
        <v>1</v>
      </c>
      <c r="F11" s="7" t="s">
        <v>38</v>
      </c>
      <c r="G11" s="11"/>
      <c r="H11" s="11"/>
      <c r="I11" s="7" t="str">
        <f>_xlfn.DISPIMG("ID_F001A8BF24D54BEC89E0B0A28DF44BAA",1)</f>
        <v>=DISPIMG("ID_F001A8BF24D54BEC89E0B0A28DF44BAA",1)</v>
      </c>
    </row>
    <row r="12" ht="70" customHeight="1" spans="1:9">
      <c r="A12" s="7">
        <v>9</v>
      </c>
      <c r="B12" s="7" t="s">
        <v>39</v>
      </c>
      <c r="C12" s="7" t="s">
        <v>16</v>
      </c>
      <c r="D12" s="14" t="s">
        <v>40</v>
      </c>
      <c r="E12" s="11">
        <v>7</v>
      </c>
      <c r="F12" s="11" t="s">
        <v>38</v>
      </c>
      <c r="G12" s="11"/>
      <c r="H12" s="11"/>
      <c r="I12" s="20" t="str">
        <f>_xlfn.DISPIMG("ID_902FA93873F845DC9D73D91D3EBD8444",1)</f>
        <v>=DISPIMG("ID_902FA93873F845DC9D73D91D3EBD8444",1)</v>
      </c>
    </row>
    <row r="13" ht="50" customHeight="1" spans="1:9">
      <c r="A13" s="7">
        <v>10</v>
      </c>
      <c r="B13" s="7" t="s">
        <v>41</v>
      </c>
      <c r="C13" s="7" t="s">
        <v>16</v>
      </c>
      <c r="D13" s="14" t="s">
        <v>42</v>
      </c>
      <c r="E13" s="11">
        <v>7</v>
      </c>
      <c r="F13" s="11" t="s">
        <v>38</v>
      </c>
      <c r="G13" s="11"/>
      <c r="H13" s="11"/>
      <c r="I13" s="20" t="str">
        <f>_xlfn.DISPIMG("ID_C61FE4AA3CB44E57A57A5AC9D31DB4E8",1)</f>
        <v>=DISPIMG("ID_C61FE4AA3CB44E57A57A5AC9D31DB4E8",1)</v>
      </c>
    </row>
    <row r="14" ht="47" customHeight="1" spans="1:9">
      <c r="A14" s="7">
        <v>11</v>
      </c>
      <c r="B14" s="7" t="s">
        <v>43</v>
      </c>
      <c r="C14" s="7" t="s">
        <v>44</v>
      </c>
      <c r="D14" s="14" t="s">
        <v>45</v>
      </c>
      <c r="E14" s="11">
        <v>1</v>
      </c>
      <c r="F14" s="7" t="s">
        <v>46</v>
      </c>
      <c r="G14" s="11"/>
      <c r="H14" s="11"/>
      <c r="I14" s="20"/>
    </row>
    <row r="15" customHeight="1" spans="1:9">
      <c r="A15" s="7"/>
      <c r="B15" s="7" t="s">
        <v>47</v>
      </c>
      <c r="C15" s="7"/>
      <c r="D15" s="14"/>
      <c r="E15" s="7"/>
      <c r="F15" s="7"/>
      <c r="G15" s="7"/>
      <c r="H15" s="7"/>
      <c r="I15" s="21"/>
    </row>
    <row r="16" customHeight="1" spans="1:9">
      <c r="A16" s="8"/>
      <c r="B16" s="9"/>
      <c r="C16" s="10"/>
      <c r="D16" s="9" t="s">
        <v>48</v>
      </c>
      <c r="E16" s="10"/>
      <c r="F16" s="10"/>
      <c r="G16" s="10"/>
      <c r="H16" s="10"/>
      <c r="I16" s="10"/>
    </row>
    <row r="17" ht="82" customHeight="1" spans="1:9">
      <c r="A17" s="13">
        <v>1</v>
      </c>
      <c r="B17" s="16" t="s">
        <v>23</v>
      </c>
      <c r="C17" s="16" t="s">
        <v>49</v>
      </c>
      <c r="D17" s="17" t="s">
        <v>50</v>
      </c>
      <c r="E17" s="18">
        <v>7</v>
      </c>
      <c r="F17" s="18" t="s">
        <v>26</v>
      </c>
      <c r="G17" s="18"/>
      <c r="H17" s="19"/>
      <c r="I17" s="18" t="str">
        <f>_xlfn.DISPIMG("ID_64B88DA363814D2A9A60D0BE478DC415",1)</f>
        <v>=DISPIMG("ID_64B88DA363814D2A9A60D0BE478DC415",1)</v>
      </c>
    </row>
    <row r="18" ht="126" customHeight="1" spans="1:9">
      <c r="A18" s="13">
        <v>2</v>
      </c>
      <c r="B18" s="7" t="s">
        <v>51</v>
      </c>
      <c r="C18" s="7" t="s">
        <v>52</v>
      </c>
      <c r="D18" s="14" t="s">
        <v>53</v>
      </c>
      <c r="E18" s="7">
        <v>7</v>
      </c>
      <c r="F18" s="7" t="s">
        <v>34</v>
      </c>
      <c r="G18" s="18"/>
      <c r="H18" s="7"/>
      <c r="I18" s="7" t="str">
        <f>_xlfn.DISPIMG("ID_CC9C9976181642A686CC9D33AC6BCD0F",1)</f>
        <v>=DISPIMG("ID_CC9C9976181642A686CC9D33AC6BCD0F",1)</v>
      </c>
    </row>
    <row r="19" ht="35" customHeight="1" spans="1:9">
      <c r="A19" s="13">
        <v>3</v>
      </c>
      <c r="B19" s="7" t="s">
        <v>54</v>
      </c>
      <c r="C19" s="7" t="s">
        <v>55</v>
      </c>
      <c r="D19" s="14" t="s">
        <v>56</v>
      </c>
      <c r="E19" s="7">
        <v>2</v>
      </c>
      <c r="F19" s="7" t="s">
        <v>57</v>
      </c>
      <c r="G19" s="22"/>
      <c r="H19" s="19"/>
      <c r="I19" s="13"/>
    </row>
    <row r="20" ht="49" customHeight="1" spans="1:9">
      <c r="A20" s="13">
        <v>4</v>
      </c>
      <c r="B20" s="7" t="s">
        <v>58</v>
      </c>
      <c r="C20" s="7" t="s">
        <v>16</v>
      </c>
      <c r="D20" s="14" t="s">
        <v>59</v>
      </c>
      <c r="E20" s="13">
        <v>6</v>
      </c>
      <c r="F20" s="13" t="s">
        <v>38</v>
      </c>
      <c r="G20" s="13"/>
      <c r="H20" s="19"/>
      <c r="I20" s="13"/>
    </row>
    <row r="21" ht="123" customHeight="1" spans="1:9">
      <c r="A21" s="13">
        <v>5</v>
      </c>
      <c r="B21" s="7" t="s">
        <v>60</v>
      </c>
      <c r="C21" s="7" t="s">
        <v>61</v>
      </c>
      <c r="D21" s="21" t="s">
        <v>62</v>
      </c>
      <c r="E21" s="13">
        <v>4.5</v>
      </c>
      <c r="F21" s="13" t="s">
        <v>34</v>
      </c>
      <c r="G21" s="13"/>
      <c r="H21" s="11"/>
      <c r="I21" s="20" t="str">
        <f>_xlfn.DISPIMG("ID_3F8238A30B0A490C9CACBA5066DE7D9F",1)</f>
        <v>=DISPIMG("ID_3F8238A30B0A490C9CACBA5066DE7D9F",1)</v>
      </c>
    </row>
    <row r="22" ht="63" customHeight="1" spans="1:9">
      <c r="A22" s="13">
        <v>6</v>
      </c>
      <c r="B22" s="7" t="s">
        <v>63</v>
      </c>
      <c r="C22" s="7" t="s">
        <v>64</v>
      </c>
      <c r="D22" s="23" t="s">
        <v>65</v>
      </c>
      <c r="E22" s="24">
        <v>4.5</v>
      </c>
      <c r="F22" s="24" t="s">
        <v>34</v>
      </c>
      <c r="G22" s="25"/>
      <c r="H22" s="11"/>
      <c r="I22" s="20" t="str">
        <f>_xlfn.DISPIMG("ID_09A6FC909ED5473DAB839C70D8E328AA",1)</f>
        <v>=DISPIMG("ID_09A6FC909ED5473DAB839C70D8E328AA",1)</v>
      </c>
    </row>
    <row r="23" customHeight="1" spans="1:9">
      <c r="A23" s="7"/>
      <c r="B23" s="7" t="s">
        <v>47</v>
      </c>
      <c r="C23" s="7"/>
      <c r="D23" s="14"/>
      <c r="E23" s="7"/>
      <c r="F23" s="7"/>
      <c r="G23" s="7"/>
      <c r="H23" s="7"/>
      <c r="I23" s="7"/>
    </row>
    <row r="24" customHeight="1" spans="1:9">
      <c r="A24" s="8"/>
      <c r="B24" s="9"/>
      <c r="C24" s="10"/>
      <c r="D24" s="9" t="s">
        <v>66</v>
      </c>
      <c r="E24" s="10"/>
      <c r="F24" s="10"/>
      <c r="G24" s="10"/>
      <c r="H24" s="10"/>
      <c r="I24" s="10"/>
    </row>
    <row r="25" ht="92" customHeight="1" spans="1:9">
      <c r="A25" s="13">
        <v>1</v>
      </c>
      <c r="B25" s="7" t="s">
        <v>67</v>
      </c>
      <c r="C25" s="7" t="s">
        <v>68</v>
      </c>
      <c r="D25" s="14" t="s">
        <v>69</v>
      </c>
      <c r="E25" s="11">
        <v>1</v>
      </c>
      <c r="F25" s="7" t="s">
        <v>14</v>
      </c>
      <c r="G25" s="11"/>
      <c r="H25" s="11"/>
      <c r="I25" s="20" t="str">
        <f>_xlfn.DISPIMG("ID_1566AECE1DCE42759EE6992022595D2B",1)</f>
        <v>=DISPIMG("ID_1566AECE1DCE42759EE6992022595D2B",1)</v>
      </c>
    </row>
    <row r="26" ht="92" customHeight="1" spans="1:9">
      <c r="A26" s="13">
        <v>2</v>
      </c>
      <c r="B26" s="7" t="s">
        <v>70</v>
      </c>
      <c r="C26" s="7" t="s">
        <v>71</v>
      </c>
      <c r="D26" s="14" t="s">
        <v>72</v>
      </c>
      <c r="E26" s="13">
        <v>7</v>
      </c>
      <c r="F26" s="7" t="s">
        <v>14</v>
      </c>
      <c r="G26" s="15"/>
      <c r="H26" s="11"/>
      <c r="I26" s="20" t="str">
        <f>_xlfn.DISPIMG("ID_102943B54CD848EB8CFE0D3C69B9B712",1)</f>
        <v>=DISPIMG("ID_102943B54CD848EB8CFE0D3C69B9B712",1)</v>
      </c>
    </row>
    <row r="27" ht="79" customHeight="1" spans="1:9">
      <c r="A27" s="13">
        <v>3</v>
      </c>
      <c r="B27" s="16" t="s">
        <v>23</v>
      </c>
      <c r="C27" s="16" t="s">
        <v>49</v>
      </c>
      <c r="D27" s="17" t="s">
        <v>50</v>
      </c>
      <c r="E27" s="18">
        <v>7</v>
      </c>
      <c r="F27" s="18" t="s">
        <v>26</v>
      </c>
      <c r="G27" s="18"/>
      <c r="H27" s="19"/>
      <c r="I27" s="18" t="str">
        <f>_xlfn.DISPIMG("ID_A29AA501F1794B3A94686ED1C38D1349",1)</f>
        <v>=DISPIMG("ID_A29AA501F1794B3A94686ED1C38D1349",1)</v>
      </c>
    </row>
    <row r="28" ht="39" customHeight="1" spans="1:9">
      <c r="A28" s="13">
        <v>4</v>
      </c>
      <c r="B28" s="16" t="s">
        <v>73</v>
      </c>
      <c r="C28" s="16" t="s">
        <v>74</v>
      </c>
      <c r="D28" s="17" t="s">
        <v>75</v>
      </c>
      <c r="E28" s="18">
        <v>48</v>
      </c>
      <c r="F28" s="18" t="s">
        <v>14</v>
      </c>
      <c r="G28" s="18"/>
      <c r="H28" s="18"/>
      <c r="I28" s="18" t="str">
        <f>_xlfn.DISPIMG("ID_920B6013C4AC4D888B4B7D959A2C1197",1)</f>
        <v>=DISPIMG("ID_920B6013C4AC4D888B4B7D959A2C1197",1)</v>
      </c>
    </row>
    <row r="29" ht="119" customHeight="1" spans="1:9">
      <c r="A29" s="13">
        <v>5</v>
      </c>
      <c r="B29" s="7" t="s">
        <v>51</v>
      </c>
      <c r="C29" s="7" t="s">
        <v>52</v>
      </c>
      <c r="D29" s="14" t="s">
        <v>53</v>
      </c>
      <c r="E29" s="7">
        <v>7</v>
      </c>
      <c r="F29" s="7" t="s">
        <v>34</v>
      </c>
      <c r="G29" s="18"/>
      <c r="H29" s="7"/>
      <c r="I29" s="7" t="str">
        <f>_xlfn.DISPIMG("ID_F3D79F5847E84D989313C308E5F8B56D",1)</f>
        <v>=DISPIMG("ID_F3D79F5847E84D989313C308E5F8B56D",1)</v>
      </c>
    </row>
    <row r="30" ht="45" customHeight="1" spans="1:9">
      <c r="A30" s="13">
        <v>6</v>
      </c>
      <c r="B30" s="7" t="s">
        <v>54</v>
      </c>
      <c r="C30" s="7" t="s">
        <v>55</v>
      </c>
      <c r="D30" s="14" t="s">
        <v>56</v>
      </c>
      <c r="E30" s="7">
        <v>2</v>
      </c>
      <c r="F30" s="7" t="s">
        <v>57</v>
      </c>
      <c r="G30" s="22"/>
      <c r="H30" s="19"/>
      <c r="I30" s="13"/>
    </row>
    <row r="31" ht="52" customHeight="1" spans="1:9">
      <c r="A31" s="13">
        <v>7</v>
      </c>
      <c r="B31" s="7" t="s">
        <v>58</v>
      </c>
      <c r="C31" s="7" t="s">
        <v>16</v>
      </c>
      <c r="D31" s="14" t="s">
        <v>59</v>
      </c>
      <c r="E31" s="13">
        <v>6</v>
      </c>
      <c r="F31" s="13" t="s">
        <v>38</v>
      </c>
      <c r="G31" s="13"/>
      <c r="H31" s="19"/>
      <c r="I31" s="13"/>
    </row>
    <row r="32" ht="51" customHeight="1" spans="1:9">
      <c r="A32" s="13">
        <v>8</v>
      </c>
      <c r="B32" s="7" t="s">
        <v>76</v>
      </c>
      <c r="C32" s="7" t="s">
        <v>77</v>
      </c>
      <c r="D32" s="26" t="s">
        <v>78</v>
      </c>
      <c r="E32" s="27">
        <v>1</v>
      </c>
      <c r="F32" s="27" t="s">
        <v>30</v>
      </c>
      <c r="G32" s="27"/>
      <c r="H32" s="11"/>
      <c r="I32" s="13" t="str">
        <f>_xlfn.DISPIMG("ID_1D88663044814B7D838710B8DB09EFE3",1)</f>
        <v>=DISPIMG("ID_1D88663044814B7D838710B8DB09EFE3",1)</v>
      </c>
    </row>
    <row r="33" customHeight="1" spans="1:9">
      <c r="A33" s="7"/>
      <c r="B33" s="7" t="s">
        <v>47</v>
      </c>
      <c r="C33" s="7"/>
      <c r="D33" s="14"/>
      <c r="E33" s="7"/>
      <c r="F33" s="7"/>
      <c r="G33" s="7"/>
      <c r="H33" s="18"/>
      <c r="I33" s="21"/>
    </row>
    <row r="34" customHeight="1" spans="1:9">
      <c r="A34" s="8"/>
      <c r="B34" s="9"/>
      <c r="C34" s="10"/>
      <c r="D34" s="9" t="s">
        <v>79</v>
      </c>
      <c r="E34" s="10"/>
      <c r="F34" s="10"/>
      <c r="G34" s="10"/>
      <c r="H34" s="10"/>
      <c r="I34" s="10"/>
    </row>
    <row r="35" ht="93" customHeight="1" spans="1:9">
      <c r="A35" s="13">
        <v>1</v>
      </c>
      <c r="B35" s="27" t="s">
        <v>80</v>
      </c>
      <c r="C35" s="27" t="s">
        <v>81</v>
      </c>
      <c r="D35" s="26" t="s">
        <v>82</v>
      </c>
      <c r="E35" s="11">
        <v>1</v>
      </c>
      <c r="F35" s="7" t="s">
        <v>14</v>
      </c>
      <c r="G35" s="11"/>
      <c r="H35" s="11"/>
      <c r="I35" s="20" t="str">
        <f>_xlfn.DISPIMG("ID_58F0A92D482643D5812333491133932F",1)</f>
        <v>=DISPIMG("ID_58F0A92D482643D5812333491133932F",1)</v>
      </c>
    </row>
    <row r="36" ht="37" customHeight="1" spans="1:9">
      <c r="A36" s="13">
        <v>2</v>
      </c>
      <c r="B36" s="27" t="s">
        <v>83</v>
      </c>
      <c r="C36" s="27" t="s">
        <v>84</v>
      </c>
      <c r="D36" s="26" t="s">
        <v>85</v>
      </c>
      <c r="E36" s="11">
        <v>1</v>
      </c>
      <c r="F36" s="7" t="s">
        <v>57</v>
      </c>
      <c r="G36" s="11"/>
      <c r="H36" s="11"/>
      <c r="I36" s="20" t="str">
        <f>_xlfn.DISPIMG("ID_C1E4D450389B444B87475D424A13BA3A",1)</f>
        <v>=DISPIMG("ID_C1E4D450389B444B87475D424A13BA3A",1)</v>
      </c>
    </row>
    <row r="37" ht="65" customHeight="1" spans="1:9">
      <c r="A37" s="13">
        <v>3</v>
      </c>
      <c r="B37" s="7" t="s">
        <v>51</v>
      </c>
      <c r="C37" s="7" t="s">
        <v>86</v>
      </c>
      <c r="D37" s="14" t="s">
        <v>87</v>
      </c>
      <c r="E37" s="13">
        <v>5</v>
      </c>
      <c r="F37" s="13" t="s">
        <v>34</v>
      </c>
      <c r="G37" s="28"/>
      <c r="H37" s="18"/>
      <c r="I37" s="29"/>
    </row>
    <row r="38" ht="30" customHeight="1" spans="1:9">
      <c r="A38" s="13">
        <v>4</v>
      </c>
      <c r="B38" s="7" t="s">
        <v>88</v>
      </c>
      <c r="C38" s="7" t="s">
        <v>16</v>
      </c>
      <c r="D38" s="14" t="s">
        <v>89</v>
      </c>
      <c r="E38" s="13">
        <v>6</v>
      </c>
      <c r="F38" s="13" t="s">
        <v>57</v>
      </c>
      <c r="G38" s="28"/>
      <c r="H38" s="18"/>
      <c r="I38" s="13" t="str">
        <f>_xlfn.DISPIMG("ID_4F776F4784D1456ABDBF7B72B2D2FFEC",1)</f>
        <v>=DISPIMG("ID_4F776F4784D1456ABDBF7B72B2D2FFEC",1)</v>
      </c>
    </row>
    <row r="39" ht="49" customHeight="1" spans="1:9">
      <c r="A39" s="13">
        <v>5</v>
      </c>
      <c r="B39" s="7" t="s">
        <v>90</v>
      </c>
      <c r="C39" s="7" t="s">
        <v>16</v>
      </c>
      <c r="D39" s="14" t="s">
        <v>91</v>
      </c>
      <c r="E39" s="13">
        <v>6</v>
      </c>
      <c r="F39" s="13" t="s">
        <v>57</v>
      </c>
      <c r="G39" s="28"/>
      <c r="H39" s="18"/>
      <c r="I39" s="13"/>
    </row>
    <row r="40" ht="52" customHeight="1" spans="1:9">
      <c r="A40" s="13">
        <v>6</v>
      </c>
      <c r="B40" s="7" t="s">
        <v>76</v>
      </c>
      <c r="C40" s="7" t="s">
        <v>77</v>
      </c>
      <c r="D40" s="26" t="s">
        <v>78</v>
      </c>
      <c r="E40" s="27">
        <v>1</v>
      </c>
      <c r="F40" s="27" t="s">
        <v>30</v>
      </c>
      <c r="G40" s="27"/>
      <c r="H40" s="11"/>
      <c r="I40" s="13" t="str">
        <f>_xlfn.DISPIMG("ID_1D88663044814B7D838710B8DB09EFE3",1)</f>
        <v>=DISPIMG("ID_1D88663044814B7D838710B8DB09EFE3",1)</v>
      </c>
    </row>
    <row r="41" customHeight="1" spans="1:9">
      <c r="A41" s="7"/>
      <c r="B41" s="7" t="s">
        <v>47</v>
      </c>
      <c r="C41" s="7"/>
      <c r="D41" s="14"/>
      <c r="E41" s="7"/>
      <c r="F41" s="7"/>
      <c r="G41" s="7"/>
      <c r="H41" s="7"/>
      <c r="I41" s="21"/>
    </row>
    <row r="42" customHeight="1" spans="1:9">
      <c r="A42" s="8"/>
      <c r="B42" s="9"/>
      <c r="C42" s="10"/>
      <c r="D42" s="9" t="s">
        <v>92</v>
      </c>
      <c r="E42" s="10"/>
      <c r="F42" s="10"/>
      <c r="G42" s="10"/>
      <c r="H42" s="10"/>
      <c r="I42" s="10"/>
    </row>
    <row r="43" ht="372" customHeight="1" spans="1:9">
      <c r="A43" s="13">
        <v>1</v>
      </c>
      <c r="B43" s="7" t="s">
        <v>93</v>
      </c>
      <c r="C43" s="7" t="s">
        <v>94</v>
      </c>
      <c r="D43" s="14" t="s">
        <v>95</v>
      </c>
      <c r="E43" s="13">
        <v>1</v>
      </c>
      <c r="F43" s="7" t="s">
        <v>57</v>
      </c>
      <c r="G43" s="13"/>
      <c r="H43" s="15"/>
      <c r="I43" s="13" t="str">
        <f>_xlfn.DISPIMG("ID_1358C20D67734E0195A5CE58D8F16220",1)</f>
        <v>=DISPIMG("ID_1358C20D67734E0195A5CE58D8F16220",1)</v>
      </c>
    </row>
    <row r="44" ht="37" customHeight="1" spans="1:9">
      <c r="A44" s="13">
        <v>2</v>
      </c>
      <c r="B44" s="30" t="s">
        <v>96</v>
      </c>
      <c r="C44" s="30" t="s">
        <v>97</v>
      </c>
      <c r="D44" s="31" t="s">
        <v>98</v>
      </c>
      <c r="E44" s="16">
        <v>48</v>
      </c>
      <c r="F44" s="16" t="s">
        <v>57</v>
      </c>
      <c r="G44" s="18"/>
      <c r="H44" s="15"/>
      <c r="I44" s="18" t="str">
        <f>_xlfn.DISPIMG("ID_751899B2F39942B48F62A2D93DDD9277",1)</f>
        <v>=DISPIMG("ID_751899B2F39942B48F62A2D93DDD9277",1)</v>
      </c>
    </row>
    <row r="45" ht="38" customHeight="1" spans="1:9">
      <c r="A45" s="13">
        <v>3</v>
      </c>
      <c r="B45" s="7" t="s">
        <v>99</v>
      </c>
      <c r="C45" s="7" t="s">
        <v>44</v>
      </c>
      <c r="D45" s="14" t="s">
        <v>100</v>
      </c>
      <c r="E45" s="11">
        <v>28</v>
      </c>
      <c r="F45" s="11" t="s">
        <v>101</v>
      </c>
      <c r="G45" s="15"/>
      <c r="H45" s="32"/>
      <c r="I45" s="21"/>
    </row>
    <row r="46" ht="93" customHeight="1" spans="1:9">
      <c r="A46" s="13">
        <v>4</v>
      </c>
      <c r="B46" s="7" t="s">
        <v>102</v>
      </c>
      <c r="C46" s="7" t="s">
        <v>103</v>
      </c>
      <c r="D46" s="14" t="s">
        <v>104</v>
      </c>
      <c r="E46" s="11">
        <v>7.2</v>
      </c>
      <c r="F46" s="11" t="s">
        <v>34</v>
      </c>
      <c r="G46" s="15"/>
      <c r="H46" s="32"/>
      <c r="I46" s="7" t="str">
        <f>_xlfn.DISPIMG("ID_5032C2FEF1DB42398CD3BBE9B095073B",1)</f>
        <v>=DISPIMG("ID_5032C2FEF1DB42398CD3BBE9B095073B",1)</v>
      </c>
    </row>
    <row r="47" customHeight="1" spans="1:9">
      <c r="A47" s="7"/>
      <c r="B47" s="7" t="s">
        <v>47</v>
      </c>
      <c r="C47" s="7"/>
      <c r="D47" s="14"/>
      <c r="E47" s="7"/>
      <c r="F47" s="7"/>
      <c r="G47" s="7"/>
      <c r="H47" s="7"/>
      <c r="I47" s="21"/>
    </row>
    <row r="48" customHeight="1" spans="1:9">
      <c r="A48" s="8"/>
      <c r="B48" s="9"/>
      <c r="C48" s="10"/>
      <c r="D48" s="9" t="s">
        <v>105</v>
      </c>
      <c r="E48" s="10"/>
      <c r="F48" s="10"/>
      <c r="G48" s="10"/>
      <c r="H48" s="10"/>
      <c r="I48" s="10"/>
    </row>
    <row r="49" ht="91" customHeight="1" spans="1:9">
      <c r="A49" s="33">
        <v>1</v>
      </c>
      <c r="B49" s="19" t="s">
        <v>106</v>
      </c>
      <c r="C49" s="19" t="s">
        <v>107</v>
      </c>
      <c r="D49" s="34" t="s">
        <v>108</v>
      </c>
      <c r="E49" s="35">
        <v>1</v>
      </c>
      <c r="F49" s="16" t="s">
        <v>14</v>
      </c>
      <c r="G49" s="32"/>
      <c r="H49" s="15"/>
      <c r="I49" s="36" t="str">
        <f>_xlfn.DISPIMG("ID_6EC3791253D147598160E5DB68281558",1)</f>
        <v>=DISPIMG("ID_6EC3791253D147598160E5DB68281558",1)</v>
      </c>
    </row>
    <row r="50" ht="233" customHeight="1" spans="1:9">
      <c r="A50" s="33">
        <v>2</v>
      </c>
      <c r="B50" s="7" t="s">
        <v>109</v>
      </c>
      <c r="C50" s="7" t="s">
        <v>110</v>
      </c>
      <c r="D50" s="14" t="s">
        <v>111</v>
      </c>
      <c r="E50" s="13">
        <v>48</v>
      </c>
      <c r="F50" s="7" t="s">
        <v>14</v>
      </c>
      <c r="G50" s="13"/>
      <c r="H50" s="15"/>
      <c r="I50" s="13" t="str">
        <f>_xlfn.DISPIMG("ID_8876F984B64B4BCE935B254B3200F2B3",1)</f>
        <v>=DISPIMG("ID_8876F984B64B4BCE935B254B3200F2B3",1)</v>
      </c>
    </row>
    <row r="51" ht="30" customHeight="1" spans="1:9">
      <c r="A51" s="33">
        <v>3</v>
      </c>
      <c r="B51" s="7" t="s">
        <v>21</v>
      </c>
      <c r="C51" s="7" t="s">
        <v>16</v>
      </c>
      <c r="D51" s="14" t="s">
        <v>22</v>
      </c>
      <c r="E51" s="13">
        <v>48</v>
      </c>
      <c r="F51" s="7" t="s">
        <v>14</v>
      </c>
      <c r="G51" s="13"/>
      <c r="H51" s="15"/>
      <c r="I51" s="13" t="str">
        <f>_xlfn.DISPIMG("ID_09CE894932C2470C920E76BB2495D070",1)</f>
        <v>=DISPIMG("ID_09CE894932C2470C920E76BB2495D070",1)</v>
      </c>
    </row>
    <row r="52" customFormat="1" ht="30" customHeight="1" spans="1:9">
      <c r="A52" s="33"/>
      <c r="B52" s="7"/>
      <c r="C52" s="7"/>
      <c r="D52" s="14"/>
      <c r="E52" s="13"/>
      <c r="F52" s="7"/>
      <c r="G52" s="13"/>
      <c r="H52" s="15"/>
      <c r="I52" s="37"/>
    </row>
    <row r="53" s="1" customFormat="1" ht="409" customHeight="1" spans="1:9">
      <c r="A53" s="33">
        <v>4</v>
      </c>
      <c r="B53" s="7" t="s">
        <v>112</v>
      </c>
      <c r="C53" s="7" t="s">
        <v>113</v>
      </c>
      <c r="D53" s="7" t="s">
        <v>114</v>
      </c>
      <c r="E53" s="13">
        <v>45</v>
      </c>
      <c r="F53" s="7" t="s">
        <v>115</v>
      </c>
      <c r="G53" s="13"/>
      <c r="H53" s="15"/>
      <c r="I53" s="37" t="str">
        <f>_xlfn.DISPIMG("ID_34A11F8B0CE945359EDA84F3DA4891C1",1)</f>
        <v>=DISPIMG("ID_34A11F8B0CE945359EDA84F3DA4891C1",1)</v>
      </c>
    </row>
    <row r="54" s="2" customFormat="1" ht="13.5" spans="1:9">
      <c r="A54" s="33"/>
      <c r="B54" s="7"/>
      <c r="C54" s="7"/>
      <c r="D54" s="7"/>
      <c r="E54" s="13"/>
      <c r="F54" s="7"/>
      <c r="G54" s="13"/>
      <c r="H54" s="15"/>
      <c r="I54" s="38"/>
    </row>
    <row r="55" customHeight="1" spans="1:9">
      <c r="A55" s="7"/>
      <c r="B55" s="7" t="s">
        <v>47</v>
      </c>
      <c r="C55" s="7"/>
      <c r="D55" s="14"/>
      <c r="E55" s="7"/>
      <c r="F55" s="7"/>
      <c r="G55" s="7"/>
      <c r="H55" s="7"/>
      <c r="I55" s="7"/>
    </row>
    <row r="56" customHeight="1" spans="1:9">
      <c r="A56" s="8"/>
      <c r="B56" s="9"/>
      <c r="C56" s="10"/>
      <c r="D56" s="9" t="s">
        <v>116</v>
      </c>
      <c r="E56" s="10"/>
      <c r="F56" s="10"/>
      <c r="G56" s="10"/>
      <c r="H56" s="10"/>
      <c r="I56" s="10"/>
    </row>
    <row r="57" ht="95" customHeight="1" spans="1:9">
      <c r="A57" s="7">
        <v>1</v>
      </c>
      <c r="B57" s="11" t="s">
        <v>11</v>
      </c>
      <c r="C57" s="11" t="s">
        <v>12</v>
      </c>
      <c r="D57" s="12" t="s">
        <v>117</v>
      </c>
      <c r="E57" s="11">
        <v>1</v>
      </c>
      <c r="F57" s="11" t="s">
        <v>14</v>
      </c>
      <c r="G57" s="11"/>
      <c r="H57" s="11"/>
      <c r="I57" s="13" t="str">
        <f>_xlfn.DISPIMG("ID_E2484D2C053640F5B274BB121A92480E",1)</f>
        <v>=DISPIMG("ID_E2484D2C053640F5B274BB121A92480E",1)</v>
      </c>
    </row>
    <row r="58" ht="136" customHeight="1" spans="1:9">
      <c r="A58" s="7">
        <v>2</v>
      </c>
      <c r="B58" s="7" t="s">
        <v>118</v>
      </c>
      <c r="C58" s="7" t="s">
        <v>119</v>
      </c>
      <c r="D58" s="14" t="s">
        <v>120</v>
      </c>
      <c r="E58" s="13">
        <v>7</v>
      </c>
      <c r="F58" s="7" t="s">
        <v>14</v>
      </c>
      <c r="G58" s="7"/>
      <c r="H58" s="19"/>
      <c r="I58" s="20" t="str">
        <f>_xlfn.DISPIMG("ID_D3A9C75D4C1E4D8B8F16EDE0F3235F74",1)</f>
        <v>=DISPIMG("ID_D3A9C75D4C1E4D8B8F16EDE0F3235F74",1)</v>
      </c>
    </row>
    <row r="59" ht="276" customHeight="1" spans="1:9">
      <c r="A59" s="7">
        <v>3</v>
      </c>
      <c r="B59" s="7" t="s">
        <v>121</v>
      </c>
      <c r="C59" s="7" t="s">
        <v>122</v>
      </c>
      <c r="D59" s="14" t="s">
        <v>123</v>
      </c>
      <c r="E59" s="7">
        <v>42</v>
      </c>
      <c r="F59" s="7" t="s">
        <v>14</v>
      </c>
      <c r="G59" s="7"/>
      <c r="H59" s="19"/>
      <c r="I59" s="7" t="str">
        <f>_xlfn.DISPIMG("ID_27F8CA62BDEE48F69F85CFC118638669",1)</f>
        <v>=DISPIMG("ID_27F8CA62BDEE48F69F85CFC118638669",1)</v>
      </c>
    </row>
    <row r="60" ht="76" customHeight="1" spans="1:9">
      <c r="A60" s="7">
        <v>4</v>
      </c>
      <c r="B60" s="16" t="s">
        <v>23</v>
      </c>
      <c r="C60" s="16" t="s">
        <v>124</v>
      </c>
      <c r="D60" s="17" t="s">
        <v>125</v>
      </c>
      <c r="E60" s="18">
        <v>7</v>
      </c>
      <c r="F60" s="18" t="s">
        <v>26</v>
      </c>
      <c r="G60" s="18"/>
      <c r="H60" s="19"/>
      <c r="I60" s="18" t="str">
        <f>_xlfn.DISPIMG("ID_64B88DA363814D2A9A60D0BE478DC415",1)</f>
        <v>=DISPIMG("ID_64B88DA363814D2A9A60D0BE478DC415",1)</v>
      </c>
    </row>
    <row r="61" ht="107" customHeight="1" spans="1:9">
      <c r="A61" s="7">
        <v>5</v>
      </c>
      <c r="B61" s="7" t="s">
        <v>51</v>
      </c>
      <c r="C61" s="7" t="s">
        <v>44</v>
      </c>
      <c r="D61" s="14" t="s">
        <v>126</v>
      </c>
      <c r="E61" s="7">
        <v>2.4</v>
      </c>
      <c r="F61" s="7" t="s">
        <v>34</v>
      </c>
      <c r="G61" s="18"/>
      <c r="H61" s="7"/>
      <c r="I61" s="7" t="str">
        <f>_xlfn.DISPIMG("ID_BA12ACA6E41D4835ACD6A39C04C2BCF0",1)</f>
        <v>=DISPIMG("ID_BA12ACA6E41D4835ACD6A39C04C2BCF0",1)</v>
      </c>
    </row>
    <row r="62" ht="39" customHeight="1" spans="1:9">
      <c r="A62" s="7">
        <v>6</v>
      </c>
      <c r="B62" s="7" t="s">
        <v>54</v>
      </c>
      <c r="C62" s="7" t="s">
        <v>55</v>
      </c>
      <c r="D62" s="21" t="s">
        <v>56</v>
      </c>
      <c r="E62" s="7">
        <v>1</v>
      </c>
      <c r="F62" s="7" t="s">
        <v>57</v>
      </c>
      <c r="G62" s="22"/>
      <c r="H62" s="19"/>
      <c r="I62" s="20"/>
    </row>
    <row r="63" ht="51" customHeight="1" spans="1:9">
      <c r="A63" s="7">
        <v>7</v>
      </c>
      <c r="B63" s="7" t="s">
        <v>58</v>
      </c>
      <c r="C63" s="7" t="s">
        <v>16</v>
      </c>
      <c r="D63" s="21" t="s">
        <v>59</v>
      </c>
      <c r="E63" s="13">
        <v>3</v>
      </c>
      <c r="F63" s="13" t="s">
        <v>38</v>
      </c>
      <c r="G63" s="13"/>
      <c r="H63" s="19"/>
      <c r="I63" s="20"/>
    </row>
    <row r="64" ht="78" customHeight="1" spans="1:9">
      <c r="A64" s="7">
        <v>8</v>
      </c>
      <c r="B64" s="7" t="s">
        <v>127</v>
      </c>
      <c r="C64" s="7" t="s">
        <v>103</v>
      </c>
      <c r="D64" s="14" t="s">
        <v>128</v>
      </c>
      <c r="E64" s="11">
        <v>5</v>
      </c>
      <c r="F64" s="11" t="s">
        <v>34</v>
      </c>
      <c r="G64" s="15"/>
      <c r="H64" s="32"/>
      <c r="I64" s="7" t="str">
        <f>_xlfn.DISPIMG("ID_FE84CA92EDD34FA2B9A1898E44665F71",1)</f>
        <v>=DISPIMG("ID_FE84CA92EDD34FA2B9A1898E44665F71",1)</v>
      </c>
    </row>
    <row r="65" ht="30" customHeight="1" spans="1:9">
      <c r="A65" s="7">
        <v>9</v>
      </c>
      <c r="B65" s="7" t="s">
        <v>129</v>
      </c>
      <c r="C65" s="7" t="s">
        <v>130</v>
      </c>
      <c r="D65" s="21" t="s">
        <v>131</v>
      </c>
      <c r="E65" s="13">
        <v>5</v>
      </c>
      <c r="F65" s="13" t="s">
        <v>34</v>
      </c>
      <c r="G65" s="13"/>
      <c r="H65" s="32"/>
      <c r="I65" s="20"/>
    </row>
    <row r="66" customHeight="1" spans="1:9">
      <c r="A66" s="7"/>
      <c r="B66" s="7" t="s">
        <v>47</v>
      </c>
      <c r="C66" s="7"/>
      <c r="D66" s="14"/>
      <c r="E66" s="7"/>
      <c r="F66" s="7"/>
      <c r="G66" s="7"/>
      <c r="H66" s="7"/>
      <c r="I66" s="21"/>
    </row>
    <row r="67" customHeight="1" spans="1:9">
      <c r="A67" s="8"/>
      <c r="B67" s="9"/>
      <c r="C67" s="10"/>
      <c r="D67" s="9" t="s">
        <v>132</v>
      </c>
      <c r="E67" s="10"/>
      <c r="F67" s="10"/>
      <c r="G67" s="10"/>
      <c r="H67" s="10"/>
      <c r="I67" s="10"/>
    </row>
    <row r="68" ht="68" customHeight="1" spans="1:9">
      <c r="A68" s="7">
        <v>1</v>
      </c>
      <c r="B68" s="7" t="s">
        <v>133</v>
      </c>
      <c r="C68" s="7" t="s">
        <v>134</v>
      </c>
      <c r="D68" s="14" t="s">
        <v>135</v>
      </c>
      <c r="E68" s="7">
        <v>1</v>
      </c>
      <c r="F68" s="7" t="s">
        <v>30</v>
      </c>
      <c r="G68" s="7"/>
      <c r="H68" s="7"/>
      <c r="I68" s="7" t="str">
        <f>_xlfn.DISPIMG("ID_B62EA0BAECB045A699D3B0FA6357E8D5",1)</f>
        <v>=DISPIMG("ID_B62EA0BAECB045A699D3B0FA6357E8D5",1)</v>
      </c>
    </row>
    <row r="69" ht="93" customHeight="1" spans="1:9">
      <c r="A69" s="7">
        <v>2</v>
      </c>
      <c r="B69" s="39" t="s">
        <v>54</v>
      </c>
      <c r="C69" s="39" t="s">
        <v>136</v>
      </c>
      <c r="D69" s="40" t="s">
        <v>137</v>
      </c>
      <c r="E69" s="13">
        <v>1</v>
      </c>
      <c r="F69" s="13" t="s">
        <v>57</v>
      </c>
      <c r="G69" s="18"/>
      <c r="H69" s="7"/>
      <c r="I69" s="18" t="str">
        <f>_xlfn.DISPIMG("ID_75B2A7F7A168428D84DA8FF5BD7BFCB5",1)</f>
        <v>=DISPIMG("ID_75B2A7F7A168428D84DA8FF5BD7BFCB5",1)</v>
      </c>
    </row>
    <row r="70" ht="62" customHeight="1" spans="1:9">
      <c r="A70" s="7">
        <v>3</v>
      </c>
      <c r="B70" s="7" t="s">
        <v>138</v>
      </c>
      <c r="C70" s="7" t="s">
        <v>16</v>
      </c>
      <c r="D70" s="14" t="s">
        <v>139</v>
      </c>
      <c r="E70" s="13">
        <v>1</v>
      </c>
      <c r="F70" s="13" t="s">
        <v>140</v>
      </c>
      <c r="G70" s="18"/>
      <c r="H70" s="7"/>
      <c r="I70" s="18" t="str">
        <f>_xlfn.DISPIMG("ID_993C8B0361554A5293F515210E59E955",1)</f>
        <v>=DISPIMG("ID_993C8B0361554A5293F515210E59E955",1)</v>
      </c>
    </row>
    <row r="71" customHeight="1" spans="1:9">
      <c r="A71" s="7"/>
      <c r="B71" s="7" t="s">
        <v>47</v>
      </c>
      <c r="C71" s="7"/>
      <c r="D71" s="14"/>
      <c r="E71" s="7"/>
      <c r="F71" s="7"/>
      <c r="G71" s="7"/>
      <c r="H71" s="7"/>
      <c r="I71" s="21"/>
    </row>
    <row r="72" customHeight="1" spans="1:9">
      <c r="A72" s="8"/>
      <c r="B72" s="9"/>
      <c r="C72" s="10"/>
      <c r="D72" s="9" t="s">
        <v>141</v>
      </c>
      <c r="E72" s="10"/>
      <c r="F72" s="10"/>
      <c r="G72" s="10"/>
      <c r="H72" s="10"/>
      <c r="I72" s="10"/>
    </row>
    <row r="73" ht="46" customHeight="1" spans="1:9">
      <c r="A73" s="13">
        <v>1</v>
      </c>
      <c r="B73" s="7" t="s">
        <v>142</v>
      </c>
      <c r="C73" s="7" t="s">
        <v>143</v>
      </c>
      <c r="D73" s="14" t="s">
        <v>144</v>
      </c>
      <c r="E73" s="7">
        <v>1</v>
      </c>
      <c r="F73" s="13" t="s">
        <v>30</v>
      </c>
      <c r="G73" s="13"/>
      <c r="H73" s="13"/>
      <c r="I73" s="13" t="str">
        <f>_xlfn.DISPIMG("ID_40FF91DC7EE3411C892A86284F02A7A6",1)</f>
        <v>=DISPIMG("ID_40FF91DC7EE3411C892A86284F02A7A6",1)</v>
      </c>
    </row>
    <row r="74" ht="65" customHeight="1" spans="1:9">
      <c r="A74" s="13">
        <v>2</v>
      </c>
      <c r="B74" s="7" t="s">
        <v>145</v>
      </c>
      <c r="C74" s="7" t="s">
        <v>146</v>
      </c>
      <c r="D74" s="14" t="s">
        <v>147</v>
      </c>
      <c r="E74" s="7">
        <v>6</v>
      </c>
      <c r="F74" s="13" t="s">
        <v>30</v>
      </c>
      <c r="G74" s="13"/>
      <c r="H74" s="13"/>
      <c r="I74" s="13" t="str">
        <f>_xlfn.DISPIMG("ID_837EA9158C014F2B8FDF20C0A5B8D860",1)</f>
        <v>=DISPIMG("ID_837EA9158C014F2B8FDF20C0A5B8D860",1)</v>
      </c>
    </row>
    <row r="75" customHeight="1" spans="1:9">
      <c r="A75" s="13">
        <v>3</v>
      </c>
      <c r="B75" s="7" t="s">
        <v>148</v>
      </c>
      <c r="C75" s="7" t="s">
        <v>44</v>
      </c>
      <c r="D75" s="14" t="s">
        <v>149</v>
      </c>
      <c r="E75" s="7">
        <v>6</v>
      </c>
      <c r="F75" s="13" t="s">
        <v>38</v>
      </c>
      <c r="G75" s="13"/>
      <c r="H75" s="13"/>
      <c r="I75" s="13" t="str">
        <f>_xlfn.DISPIMG("ID_CB765B3206F84F58962210E55B73A0D3",1)</f>
        <v>=DISPIMG("ID_CB765B3206F84F58962210E55B73A0D3",1)</v>
      </c>
    </row>
    <row r="76" ht="294" customHeight="1" spans="1:9">
      <c r="A76" s="13">
        <v>4</v>
      </c>
      <c r="B76" s="7" t="s">
        <v>150</v>
      </c>
      <c r="C76" s="7" t="s">
        <v>151</v>
      </c>
      <c r="D76" s="14" t="s">
        <v>152</v>
      </c>
      <c r="E76" s="7">
        <v>12</v>
      </c>
      <c r="F76" s="13" t="s">
        <v>115</v>
      </c>
      <c r="G76" s="13"/>
      <c r="H76" s="13"/>
      <c r="I76" s="13" t="str">
        <f>_xlfn.DISPIMG("ID_A6AC0D17CBD3444184A1CE2E0A733C03",1)</f>
        <v>=DISPIMG("ID_A6AC0D17CBD3444184A1CE2E0A733C03",1)</v>
      </c>
    </row>
    <row r="77" ht="239" customHeight="1" spans="1:9">
      <c r="A77" s="33">
        <v>5</v>
      </c>
      <c r="B77" s="7" t="s">
        <v>153</v>
      </c>
      <c r="C77" s="7" t="s">
        <v>110</v>
      </c>
      <c r="D77" s="14" t="s">
        <v>111</v>
      </c>
      <c r="E77" s="13">
        <v>48</v>
      </c>
      <c r="F77" s="7" t="s">
        <v>14</v>
      </c>
      <c r="G77" s="13"/>
      <c r="H77" s="15"/>
      <c r="I77" s="13" t="str">
        <f>_xlfn.DISPIMG("ID_8876F984B64B4BCE935B254B3200F2B3",1)</f>
        <v>=DISPIMG("ID_8876F984B64B4BCE935B254B3200F2B3",1)</v>
      </c>
    </row>
    <row r="78" ht="32" customHeight="1" spans="1:9">
      <c r="A78" s="33">
        <v>6</v>
      </c>
      <c r="B78" s="7" t="s">
        <v>21</v>
      </c>
      <c r="C78" s="7" t="s">
        <v>16</v>
      </c>
      <c r="D78" s="14" t="s">
        <v>22</v>
      </c>
      <c r="E78" s="13">
        <v>48</v>
      </c>
      <c r="F78" s="7" t="s">
        <v>14</v>
      </c>
      <c r="G78" s="13"/>
      <c r="H78" s="15"/>
      <c r="I78" s="13" t="str">
        <f>_xlfn.DISPIMG("ID_09CE894932C2470C920E76BB2495D070",1)</f>
        <v>=DISPIMG("ID_09CE894932C2470C920E76BB2495D070",1)</v>
      </c>
    </row>
    <row r="79" s="1" customFormat="1" ht="409" customHeight="1" spans="1:9">
      <c r="A79" s="13">
        <v>7</v>
      </c>
      <c r="B79" s="7" t="s">
        <v>154</v>
      </c>
      <c r="C79" s="7" t="s">
        <v>113</v>
      </c>
      <c r="D79" s="7" t="s">
        <v>155</v>
      </c>
      <c r="E79" s="7">
        <v>150</v>
      </c>
      <c r="F79" s="13" t="s">
        <v>14</v>
      </c>
      <c r="G79" s="13"/>
      <c r="H79" s="13"/>
      <c r="I79" s="37" t="str">
        <f>_xlfn.DISPIMG("ID_34A11F8B0CE945359EDA84F3DA4891C1",1)</f>
        <v>=DISPIMG("ID_34A11F8B0CE945359EDA84F3DA4891C1",1)</v>
      </c>
    </row>
    <row r="80" s="1" customFormat="1" ht="399" customHeight="1" spans="1:9">
      <c r="A80" s="13"/>
      <c r="B80" s="7"/>
      <c r="C80" s="7"/>
      <c r="D80" s="7"/>
      <c r="E80" s="7"/>
      <c r="F80" s="13"/>
      <c r="G80" s="13"/>
      <c r="H80" s="13"/>
      <c r="I80" s="38"/>
    </row>
    <row r="81" ht="99" customHeight="1" spans="1:9">
      <c r="A81" s="13">
        <v>8</v>
      </c>
      <c r="B81" s="7" t="s">
        <v>156</v>
      </c>
      <c r="C81" s="7" t="s">
        <v>157</v>
      </c>
      <c r="D81" s="14" t="s">
        <v>158</v>
      </c>
      <c r="E81" s="7">
        <v>4.8</v>
      </c>
      <c r="F81" s="13" t="s">
        <v>34</v>
      </c>
      <c r="G81" s="13"/>
      <c r="H81" s="13"/>
      <c r="I81" s="13" t="str">
        <f>_xlfn.DISPIMG("ID_5BCBCF1FE1F341D68A64D219DC0FD1AC",1)</f>
        <v>=DISPIMG("ID_5BCBCF1FE1F341D68A64D219DC0FD1AC",1)</v>
      </c>
    </row>
    <row r="82" customHeight="1" spans="1:9">
      <c r="A82" s="7"/>
      <c r="B82" s="7" t="s">
        <v>47</v>
      </c>
      <c r="C82" s="7"/>
      <c r="D82" s="14"/>
      <c r="E82" s="7"/>
      <c r="F82" s="7"/>
      <c r="G82" s="7"/>
      <c r="H82" s="7"/>
      <c r="I82" s="21"/>
    </row>
    <row r="83" customHeight="1" spans="1:9">
      <c r="A83" s="8"/>
      <c r="B83" s="9"/>
      <c r="C83" s="10"/>
      <c r="D83" s="9" t="s">
        <v>159</v>
      </c>
      <c r="E83" s="10"/>
      <c r="F83" s="10"/>
      <c r="G83" s="10"/>
      <c r="H83" s="10"/>
      <c r="I83" s="10"/>
    </row>
    <row r="84" ht="68" customHeight="1" spans="1:9">
      <c r="A84" s="7">
        <v>1</v>
      </c>
      <c r="B84" s="7" t="s">
        <v>160</v>
      </c>
      <c r="C84" s="7" t="s">
        <v>161</v>
      </c>
      <c r="D84" s="14" t="s">
        <v>162</v>
      </c>
      <c r="E84" s="7">
        <v>11.2</v>
      </c>
      <c r="F84" s="7" t="s">
        <v>34</v>
      </c>
      <c r="G84" s="7"/>
      <c r="H84" s="15"/>
      <c r="I84" s="7" t="str">
        <f>_xlfn.DISPIMG("ID_8EFC77B3DB5B4BECB5CE3ED7DD66120F",1)</f>
        <v>=DISPIMG("ID_8EFC77B3DB5B4BECB5CE3ED7DD66120F",1)</v>
      </c>
    </row>
    <row r="85" ht="195" customHeight="1" spans="1:9">
      <c r="A85" s="7">
        <v>2</v>
      </c>
      <c r="B85" s="7" t="s">
        <v>163</v>
      </c>
      <c r="C85" s="7" t="s">
        <v>164</v>
      </c>
      <c r="D85" s="14" t="s">
        <v>165</v>
      </c>
      <c r="E85" s="7">
        <v>15</v>
      </c>
      <c r="F85" s="7" t="s">
        <v>14</v>
      </c>
      <c r="G85" s="7"/>
      <c r="H85" s="15"/>
      <c r="I85" s="7" t="str">
        <f>_xlfn.DISPIMG("ID_48B4B5FE344A4A79A4AFBE8C6275F375",1)</f>
        <v>=DISPIMG("ID_48B4B5FE344A4A79A4AFBE8C6275F375",1)</v>
      </c>
    </row>
    <row r="86" ht="38" customHeight="1" spans="1:9">
      <c r="A86" s="7">
        <v>3</v>
      </c>
      <c r="B86" s="7" t="s">
        <v>166</v>
      </c>
      <c r="C86" s="7" t="s">
        <v>167</v>
      </c>
      <c r="D86" s="14" t="s">
        <v>168</v>
      </c>
      <c r="E86" s="7">
        <v>2.4</v>
      </c>
      <c r="F86" s="7" t="s">
        <v>34</v>
      </c>
      <c r="G86" s="7"/>
      <c r="H86" s="15"/>
      <c r="I86" s="7" t="str">
        <f>_xlfn.DISPIMG("ID_1B41284764634EEBBE2DBDB476EA68CB",1)</f>
        <v>=DISPIMG("ID_1B41284764634EEBBE2DBDB476EA68CB",1)</v>
      </c>
    </row>
    <row r="87" ht="38" customHeight="1" spans="1:9">
      <c r="A87" s="7">
        <v>4</v>
      </c>
      <c r="B87" s="7" t="s">
        <v>169</v>
      </c>
      <c r="C87" s="7" t="s">
        <v>170</v>
      </c>
      <c r="D87" s="14" t="s">
        <v>171</v>
      </c>
      <c r="E87" s="7">
        <v>1</v>
      </c>
      <c r="F87" s="7" t="s">
        <v>30</v>
      </c>
      <c r="G87" s="22"/>
      <c r="H87" s="19"/>
      <c r="I87" s="7" t="str">
        <f>_xlfn.DISPIMG("ID_1775EAE4DF1C48BF8C78BABF81E2440F",1)</f>
        <v>=DISPIMG("ID_1775EAE4DF1C48BF8C78BABF81E2440F",1)</v>
      </c>
    </row>
    <row r="88" ht="52" customHeight="1" spans="1:9">
      <c r="A88" s="7">
        <v>5</v>
      </c>
      <c r="B88" s="7" t="s">
        <v>172</v>
      </c>
      <c r="C88" s="7" t="s">
        <v>16</v>
      </c>
      <c r="D88" s="14" t="s">
        <v>173</v>
      </c>
      <c r="E88" s="7">
        <v>1</v>
      </c>
      <c r="F88" s="7" t="s">
        <v>38</v>
      </c>
      <c r="G88" s="13"/>
      <c r="H88" s="19"/>
      <c r="I88" s="7" t="str">
        <f>_xlfn.DISPIMG("ID_89AD6ACD0B6749CF8D65916A730C3530",1)</f>
        <v>=DISPIMG("ID_89AD6ACD0B6749CF8D65916A730C3530",1)</v>
      </c>
    </row>
    <row r="89" ht="79" customHeight="1" spans="1:9">
      <c r="A89" s="7">
        <v>6</v>
      </c>
      <c r="B89" s="7" t="s">
        <v>174</v>
      </c>
      <c r="C89" s="7" t="s">
        <v>175</v>
      </c>
      <c r="D89" s="14" t="s">
        <v>176</v>
      </c>
      <c r="E89" s="7">
        <v>2</v>
      </c>
      <c r="F89" s="7" t="s">
        <v>30</v>
      </c>
      <c r="G89" s="13"/>
      <c r="H89" s="19"/>
      <c r="I89" s="7" t="str">
        <f>_xlfn.DISPIMG("ID_3BC06357523142E2A34D7A2BF7D8A9C3",1)</f>
        <v>=DISPIMG("ID_3BC06357523142E2A34D7A2BF7D8A9C3",1)</v>
      </c>
    </row>
    <row r="90" ht="130" customHeight="1" spans="1:9">
      <c r="A90" s="7">
        <v>7</v>
      </c>
      <c r="B90" s="7" t="s">
        <v>177</v>
      </c>
      <c r="C90" s="7" t="s">
        <v>16</v>
      </c>
      <c r="D90" s="14" t="s">
        <v>178</v>
      </c>
      <c r="E90" s="7">
        <v>1</v>
      </c>
      <c r="F90" s="7" t="s">
        <v>179</v>
      </c>
      <c r="G90" s="13"/>
      <c r="H90" s="19"/>
      <c r="I90" s="7" t="str">
        <f>_xlfn.DISPIMG("ID_74AD07193B884F688EE999500BF54B1D",1)</f>
        <v>=DISPIMG("ID_74AD07193B884F688EE999500BF54B1D",1)</v>
      </c>
    </row>
    <row r="91" customHeight="1" spans="1:9">
      <c r="A91" s="7"/>
      <c r="B91" s="7" t="s">
        <v>47</v>
      </c>
      <c r="C91" s="7"/>
      <c r="D91" s="14"/>
      <c r="E91" s="7"/>
      <c r="F91" s="7"/>
      <c r="G91" s="7"/>
      <c r="H91" s="7"/>
      <c r="I91" s="21"/>
    </row>
    <row r="92" customHeight="1" spans="1:9">
      <c r="A92" s="8"/>
      <c r="B92" s="9"/>
      <c r="C92" s="10"/>
      <c r="D92" s="9" t="s">
        <v>180</v>
      </c>
      <c r="E92" s="10"/>
      <c r="F92" s="10"/>
      <c r="G92" s="10"/>
      <c r="H92" s="10"/>
      <c r="I92" s="10"/>
    </row>
    <row r="93" customHeight="1" spans="1:9">
      <c r="A93" s="8"/>
      <c r="B93" s="41"/>
      <c r="C93" s="42"/>
      <c r="D93" s="43" t="s">
        <v>181</v>
      </c>
      <c r="E93" s="44"/>
      <c r="F93" s="44"/>
      <c r="G93" s="44"/>
      <c r="H93" s="44"/>
      <c r="I93" s="44"/>
    </row>
    <row r="94" ht="260" customHeight="1" spans="1:9">
      <c r="A94" s="16">
        <v>1</v>
      </c>
      <c r="B94" s="45" t="s">
        <v>182</v>
      </c>
      <c r="C94" s="45"/>
      <c r="D94" s="46" t="s">
        <v>183</v>
      </c>
      <c r="E94" s="47">
        <v>1</v>
      </c>
      <c r="F94" s="47" t="s">
        <v>179</v>
      </c>
      <c r="G94" s="47"/>
      <c r="H94" s="47"/>
      <c r="I94" s="46" t="str">
        <f>_xlfn.DISPIMG("ID_B5E7724879C349F981A7E06A7C51B1DD",1)</f>
        <v>=DISPIMG("ID_B5E7724879C349F981A7E06A7C51B1DD",1)</v>
      </c>
    </row>
    <row r="95" s="1" customFormat="1" ht="409" customHeight="1" spans="1:9">
      <c r="A95" s="45">
        <v>2</v>
      </c>
      <c r="B95" s="45" t="s">
        <v>184</v>
      </c>
      <c r="C95" s="45"/>
      <c r="D95" s="45" t="s">
        <v>185</v>
      </c>
      <c r="E95" s="47">
        <v>1</v>
      </c>
      <c r="F95" s="47" t="s">
        <v>38</v>
      </c>
      <c r="G95" s="47"/>
      <c r="H95" s="47"/>
      <c r="I95" s="48" t="str">
        <f>_xlfn.DISPIMG("ID_B457849A7909411696C555F7E447C387",1)</f>
        <v>=DISPIMG("ID_B457849A7909411696C555F7E447C387",1)</v>
      </c>
    </row>
    <row r="96" customFormat="1" ht="409" customHeight="1" spans="1:9">
      <c r="A96" s="49"/>
      <c r="B96" s="49"/>
      <c r="C96" s="49"/>
      <c r="D96" s="49"/>
      <c r="E96" s="50"/>
      <c r="F96" s="50"/>
      <c r="G96" s="50"/>
      <c r="H96" s="50"/>
      <c r="I96" s="51"/>
    </row>
    <row r="97" customFormat="1" ht="409" customHeight="1" spans="1:9">
      <c r="A97" s="49"/>
      <c r="B97" s="49"/>
      <c r="C97" s="49"/>
      <c r="D97" s="49"/>
      <c r="E97" s="50"/>
      <c r="F97" s="50"/>
      <c r="G97" s="50"/>
      <c r="H97" s="50"/>
      <c r="I97" s="51"/>
    </row>
    <row r="98" customFormat="1" ht="409" customHeight="1" spans="1:9">
      <c r="A98" s="49"/>
      <c r="B98" s="49"/>
      <c r="C98" s="49"/>
      <c r="D98" s="49"/>
      <c r="E98" s="50"/>
      <c r="F98" s="50"/>
      <c r="G98" s="50"/>
      <c r="H98" s="50"/>
      <c r="I98" s="51"/>
    </row>
    <row r="99" customFormat="1" ht="409" customHeight="1" spans="1:9">
      <c r="A99" s="49"/>
      <c r="B99" s="49"/>
      <c r="C99" s="49"/>
      <c r="D99" s="49"/>
      <c r="E99" s="50"/>
      <c r="F99" s="50"/>
      <c r="G99" s="50"/>
      <c r="H99" s="50"/>
      <c r="I99" s="51"/>
    </row>
    <row r="100" customFormat="1" ht="123" customHeight="1" spans="1:9">
      <c r="A100" s="49"/>
      <c r="B100" s="49"/>
      <c r="C100" s="49"/>
      <c r="D100" s="49"/>
      <c r="E100" s="50"/>
      <c r="F100" s="50"/>
      <c r="G100" s="50"/>
      <c r="H100" s="50"/>
      <c r="I100" s="52"/>
    </row>
    <row r="101" ht="334" customHeight="1" spans="1:9">
      <c r="A101" s="45">
        <v>3</v>
      </c>
      <c r="B101" s="45" t="s">
        <v>186</v>
      </c>
      <c r="C101" s="45"/>
      <c r="D101" s="46" t="s">
        <v>187</v>
      </c>
      <c r="E101" s="47">
        <v>1</v>
      </c>
      <c r="F101" s="47" t="s">
        <v>38</v>
      </c>
      <c r="G101" s="47"/>
      <c r="H101" s="47"/>
      <c r="I101" s="46" t="str">
        <f>_xlfn.DISPIMG("ID_7178908C5DC647899CAD99BF491CEA8E",1)</f>
        <v>=DISPIMG("ID_7178908C5DC647899CAD99BF491CEA8E",1)</v>
      </c>
    </row>
    <row r="102" ht="318" customHeight="1" spans="1:9">
      <c r="A102" s="45">
        <v>4</v>
      </c>
      <c r="B102" s="45" t="s">
        <v>188</v>
      </c>
      <c r="C102" s="45"/>
      <c r="D102" s="46" t="s">
        <v>189</v>
      </c>
      <c r="E102" s="47">
        <v>1</v>
      </c>
      <c r="F102" s="47" t="s">
        <v>38</v>
      </c>
      <c r="G102" s="47"/>
      <c r="H102" s="47"/>
      <c r="I102" s="46" t="str">
        <f>_xlfn.DISPIMG("ID_4CEBC79C8B354D2F966CA3B6FFB7CDEA",1)</f>
        <v>=DISPIMG("ID_4CEBC79C8B354D2F966CA3B6FFB7CDEA",1)</v>
      </c>
    </row>
    <row r="103" customHeight="1" spans="1:9">
      <c r="A103" s="8"/>
      <c r="B103" s="41"/>
      <c r="C103" s="42"/>
      <c r="D103" s="43" t="s">
        <v>190</v>
      </c>
      <c r="E103" s="44"/>
      <c r="F103" s="44"/>
      <c r="G103" s="44"/>
      <c r="H103" s="44"/>
      <c r="I103" s="44"/>
    </row>
    <row r="104" ht="409" customHeight="1" spans="1:9">
      <c r="A104" s="45">
        <v>5</v>
      </c>
      <c r="B104" s="45" t="s">
        <v>191</v>
      </c>
      <c r="C104" s="45"/>
      <c r="D104" s="53" t="s">
        <v>192</v>
      </c>
      <c r="E104" s="45">
        <v>1</v>
      </c>
      <c r="F104" s="45" t="s">
        <v>179</v>
      </c>
      <c r="G104" s="45"/>
      <c r="H104" s="47"/>
      <c r="I104" s="45" t="str">
        <f>_xlfn.DISPIMG("ID_8B1C8F2C13DA463C8204DCF56A3B606A",1)</f>
        <v>=DISPIMG("ID_8B1C8F2C13DA463C8204DCF56A3B606A",1)</v>
      </c>
    </row>
    <row r="105" ht="39" customHeight="1" spans="1:9">
      <c r="A105" s="45">
        <v>6</v>
      </c>
      <c r="B105" s="54" t="s">
        <v>193</v>
      </c>
      <c r="C105" s="45"/>
      <c r="D105" s="14" t="s">
        <v>194</v>
      </c>
      <c r="E105" s="55">
        <v>1</v>
      </c>
      <c r="F105" s="55" t="s">
        <v>38</v>
      </c>
      <c r="G105" s="55"/>
      <c r="H105" s="47"/>
      <c r="I105" s="53"/>
    </row>
    <row r="106" ht="184" customHeight="1" spans="1:9">
      <c r="A106" s="45">
        <v>7</v>
      </c>
      <c r="B106" s="45" t="s">
        <v>195</v>
      </c>
      <c r="C106" s="45"/>
      <c r="D106" s="46" t="s">
        <v>196</v>
      </c>
      <c r="E106" s="47">
        <v>1</v>
      </c>
      <c r="F106" s="47" t="s">
        <v>57</v>
      </c>
      <c r="G106" s="47"/>
      <c r="H106" s="47"/>
      <c r="I106" s="46" t="str">
        <f>_xlfn.DISPIMG("ID_8D9B312676DD473FAF03B8163F745A85",1)</f>
        <v>=DISPIMG("ID_8D9B312676DD473FAF03B8163F745A85",1)</v>
      </c>
    </row>
    <row r="107" ht="225" customHeight="1" spans="1:9">
      <c r="A107" s="45">
        <v>8</v>
      </c>
      <c r="B107" s="45" t="s">
        <v>197</v>
      </c>
      <c r="C107" s="45"/>
      <c r="D107" s="46" t="s">
        <v>198</v>
      </c>
      <c r="E107" s="47">
        <v>1</v>
      </c>
      <c r="F107" s="47" t="s">
        <v>199</v>
      </c>
      <c r="G107" s="45"/>
      <c r="H107" s="47"/>
      <c r="I107" s="46" t="str">
        <f>_xlfn.DISPIMG("ID_03447D1A776F4383AEF76EE314C0516D",1)</f>
        <v>=DISPIMG("ID_03447D1A776F4383AEF76EE314C0516D",1)</v>
      </c>
    </row>
    <row r="108" s="1" customFormat="1" ht="409" customHeight="1" spans="1:9">
      <c r="A108" s="45">
        <v>9</v>
      </c>
      <c r="B108" s="45" t="s">
        <v>200</v>
      </c>
      <c r="C108" s="45"/>
      <c r="D108" s="45" t="s">
        <v>201</v>
      </c>
      <c r="E108" s="47">
        <v>1</v>
      </c>
      <c r="F108" s="47" t="s">
        <v>38</v>
      </c>
      <c r="G108" s="47"/>
      <c r="H108" s="47"/>
      <c r="I108" s="48" t="str">
        <f>_xlfn.DISPIMG("ID_133AD0E1A3044349843FFD08A740FB94",1)</f>
        <v>=DISPIMG("ID_133AD0E1A3044349843FFD08A740FB94",1)</v>
      </c>
    </row>
    <row r="109" s="1" customFormat="1" ht="258" customHeight="1" spans="1:9">
      <c r="A109" s="45"/>
      <c r="B109" s="45"/>
      <c r="C109" s="45"/>
      <c r="D109" s="45"/>
      <c r="E109" s="47"/>
      <c r="F109" s="47"/>
      <c r="G109" s="47"/>
      <c r="H109" s="47"/>
      <c r="I109" s="56"/>
    </row>
    <row r="110" s="1" customFormat="1" ht="409" customHeight="1" spans="1:9">
      <c r="A110" s="45">
        <v>10</v>
      </c>
      <c r="B110" s="45" t="s">
        <v>202</v>
      </c>
      <c r="C110" s="45"/>
      <c r="D110" s="45" t="s">
        <v>203</v>
      </c>
      <c r="E110" s="47">
        <v>1</v>
      </c>
      <c r="F110" s="47" t="s">
        <v>38</v>
      </c>
      <c r="G110" s="47"/>
      <c r="H110" s="47"/>
      <c r="I110" s="48" t="str">
        <f>_xlfn.DISPIMG("ID_A22C1E3C426243659012796A21560A75",1)</f>
        <v>=DISPIMG("ID_A22C1E3C426243659012796A21560A75",1)</v>
      </c>
    </row>
    <row r="111" s="1" customFormat="1" ht="88" customHeight="1" spans="1:9">
      <c r="A111" s="45"/>
      <c r="B111" s="45"/>
      <c r="C111" s="45"/>
      <c r="D111" s="45"/>
      <c r="E111" s="47"/>
      <c r="F111" s="47"/>
      <c r="G111" s="47"/>
      <c r="H111" s="47"/>
      <c r="I111" s="56"/>
    </row>
    <row r="112" s="1" customFormat="1" ht="231" customHeight="1" spans="1:9">
      <c r="A112" s="45">
        <v>11</v>
      </c>
      <c r="B112" s="45" t="s">
        <v>204</v>
      </c>
      <c r="C112" s="45"/>
      <c r="D112" s="45" t="s">
        <v>205</v>
      </c>
      <c r="E112" s="47">
        <v>1</v>
      </c>
      <c r="F112" s="47" t="s">
        <v>57</v>
      </c>
      <c r="G112" s="47"/>
      <c r="H112" s="47"/>
      <c r="I112" s="57" t="str">
        <f>_xlfn.DISPIMG("ID_400348DEB48E415F8533251490920047",1)</f>
        <v>=DISPIMG("ID_400348DEB48E415F8533251490920047",1)</v>
      </c>
    </row>
    <row r="113" s="1" customFormat="1" ht="319" customHeight="1" spans="1:9">
      <c r="A113" s="45"/>
      <c r="B113" s="45"/>
      <c r="C113" s="45"/>
      <c r="D113" s="46"/>
      <c r="E113" s="47"/>
      <c r="F113" s="47"/>
      <c r="G113" s="47"/>
      <c r="H113" s="47"/>
      <c r="I113" s="58"/>
    </row>
    <row r="114" customHeight="1" spans="1:9">
      <c r="A114" s="8"/>
      <c r="B114" s="41"/>
      <c r="C114" s="42"/>
      <c r="D114" s="43" t="s">
        <v>206</v>
      </c>
      <c r="E114" s="44"/>
      <c r="F114" s="44"/>
      <c r="G114" s="44"/>
      <c r="H114" s="44"/>
      <c r="I114" s="44"/>
    </row>
    <row r="115" ht="135" customHeight="1" spans="1:9">
      <c r="A115" s="45">
        <v>13</v>
      </c>
      <c r="B115" s="45" t="s">
        <v>207</v>
      </c>
      <c r="C115" s="45"/>
      <c r="D115" s="46" t="s">
        <v>208</v>
      </c>
      <c r="E115" s="47">
        <v>1</v>
      </c>
      <c r="F115" s="47" t="s">
        <v>38</v>
      </c>
      <c r="G115" s="47"/>
      <c r="H115" s="47"/>
      <c r="I115" s="46" t="str">
        <f>_xlfn.DISPIMG("ID_F90C217806844999905E6FD27A852741",1)</f>
        <v>=DISPIMG("ID_F90C217806844999905E6FD27A852741",1)</v>
      </c>
    </row>
    <row r="116" ht="365" customHeight="1" spans="1:9">
      <c r="A116" s="45">
        <v>14</v>
      </c>
      <c r="B116" s="45" t="s">
        <v>209</v>
      </c>
      <c r="C116" s="45"/>
      <c r="D116" s="46" t="s">
        <v>210</v>
      </c>
      <c r="E116" s="47">
        <v>1</v>
      </c>
      <c r="F116" s="47" t="s">
        <v>179</v>
      </c>
      <c r="G116" s="47"/>
      <c r="H116" s="47"/>
      <c r="I116" s="45" t="str">
        <f>_xlfn.DISPIMG("ID_1CED35C1CC7B40188CE4D6215DBA8510",1)</f>
        <v>=DISPIMG("ID_1CED35C1CC7B40188CE4D6215DBA8510",1)</v>
      </c>
    </row>
    <row r="117" ht="269" customHeight="1" spans="1:9">
      <c r="A117" s="45">
        <v>15</v>
      </c>
      <c r="B117" s="45" t="s">
        <v>211</v>
      </c>
      <c r="C117" s="45"/>
      <c r="D117" s="46" t="s">
        <v>212</v>
      </c>
      <c r="E117" s="47">
        <v>1</v>
      </c>
      <c r="F117" s="47" t="s">
        <v>179</v>
      </c>
      <c r="G117" s="47"/>
      <c r="H117" s="47"/>
      <c r="I117" s="46" t="str">
        <f>_xlfn.DISPIMG("ID_D14280A30C8F49EC975D0BB3FE04D04C",1)</f>
        <v>=DISPIMG("ID_D14280A30C8F49EC975D0BB3FE04D04C",1)</v>
      </c>
    </row>
    <row r="118" ht="51" customHeight="1" spans="1:9">
      <c r="A118" s="45">
        <v>16</v>
      </c>
      <c r="B118" s="45" t="s">
        <v>213</v>
      </c>
      <c r="C118" s="45"/>
      <c r="D118" s="46" t="s">
        <v>214</v>
      </c>
      <c r="E118" s="47">
        <v>1</v>
      </c>
      <c r="F118" s="47" t="s">
        <v>215</v>
      </c>
      <c r="G118" s="47"/>
      <c r="H118" s="47"/>
      <c r="I118" s="46" t="str">
        <f>_xlfn.DISPIMG("ID_58812C99ADCC4A6294A783CFEE77AA4F",1)</f>
        <v>=DISPIMG("ID_58812C99ADCC4A6294A783CFEE77AA4F",1)</v>
      </c>
    </row>
    <row r="119" ht="36" customHeight="1" spans="1:9">
      <c r="A119" s="45">
        <v>17</v>
      </c>
      <c r="B119" s="45" t="s">
        <v>216</v>
      </c>
      <c r="C119" s="45"/>
      <c r="D119" s="46" t="s">
        <v>217</v>
      </c>
      <c r="E119" s="47">
        <v>1</v>
      </c>
      <c r="F119" s="47" t="s">
        <v>215</v>
      </c>
      <c r="G119" s="47"/>
      <c r="H119" s="47"/>
      <c r="I119" s="46" t="str">
        <f>_xlfn.DISPIMG("ID_C42367FD7FA3420A9EBDC8DDBE9DEE22",1)</f>
        <v>=DISPIMG("ID_C42367FD7FA3420A9EBDC8DDBE9DEE22",1)</v>
      </c>
    </row>
    <row r="120" customHeight="1" spans="1:9">
      <c r="A120" s="8"/>
      <c r="B120" s="41"/>
      <c r="C120" s="42"/>
      <c r="D120" s="43" t="s">
        <v>218</v>
      </c>
      <c r="E120" s="44"/>
      <c r="F120" s="44"/>
      <c r="G120" s="44"/>
      <c r="H120" s="44"/>
      <c r="I120" s="44"/>
    </row>
    <row r="121" ht="27" customHeight="1" spans="1:9">
      <c r="A121" s="45">
        <v>18</v>
      </c>
      <c r="B121" s="45" t="s">
        <v>219</v>
      </c>
      <c r="C121" s="45"/>
      <c r="D121" s="46" t="s">
        <v>220</v>
      </c>
      <c r="E121" s="47">
        <v>1</v>
      </c>
      <c r="F121" s="47" t="s">
        <v>38</v>
      </c>
      <c r="G121" s="47"/>
      <c r="H121" s="47"/>
      <c r="I121" s="46" t="str">
        <f>_xlfn.DISPIMG("ID_97C9E2089454414C82A9DA71B025B5D1",1)</f>
        <v>=DISPIMG("ID_97C9E2089454414C82A9DA71B025B5D1",1)</v>
      </c>
    </row>
    <row r="122" ht="42" customHeight="1" spans="1:9">
      <c r="A122" s="45">
        <v>19</v>
      </c>
      <c r="B122" s="45" t="s">
        <v>221</v>
      </c>
      <c r="C122" s="45"/>
      <c r="D122" s="46" t="s">
        <v>222</v>
      </c>
      <c r="E122" s="47">
        <v>1</v>
      </c>
      <c r="F122" s="47" t="s">
        <v>14</v>
      </c>
      <c r="G122" s="47"/>
      <c r="H122" s="47"/>
      <c r="I122" s="46" t="str">
        <f>_xlfn.DISPIMG("ID_9B19F97825B64155A6607AE71768E897",1)</f>
        <v>=DISPIMG("ID_9B19F97825B64155A6607AE71768E897",1)</v>
      </c>
    </row>
    <row r="123" ht="96" customHeight="1" spans="1:9">
      <c r="A123" s="45">
        <v>20</v>
      </c>
      <c r="B123" s="45" t="s">
        <v>166</v>
      </c>
      <c r="C123" s="45"/>
      <c r="D123" s="46" t="s">
        <v>223</v>
      </c>
      <c r="E123" s="47">
        <v>1</v>
      </c>
      <c r="F123" s="47" t="s">
        <v>14</v>
      </c>
      <c r="G123" s="47"/>
      <c r="H123" s="47"/>
      <c r="I123" s="46" t="str">
        <f>_xlfn.DISPIMG("ID_A5162312BFFF4073A3035FBBB11FD0B9",1)</f>
        <v>=DISPIMG("ID_A5162312BFFF4073A3035FBBB11FD0B9",1)</v>
      </c>
    </row>
    <row r="124" ht="43" customHeight="1" spans="1:9">
      <c r="A124" s="45">
        <v>21</v>
      </c>
      <c r="B124" s="45" t="s">
        <v>224</v>
      </c>
      <c r="C124" s="45"/>
      <c r="D124" s="46" t="s">
        <v>225</v>
      </c>
      <c r="E124" s="47">
        <v>2</v>
      </c>
      <c r="F124" s="47" t="s">
        <v>115</v>
      </c>
      <c r="G124" s="47"/>
      <c r="H124" s="47"/>
      <c r="I124" s="46" t="str">
        <f>_xlfn.DISPIMG("ID_3E6C19F5E1FB40AF84FB6F96DBCEED3F",1)</f>
        <v>=DISPIMG("ID_3E6C19F5E1FB40AF84FB6F96DBCEED3F",1)</v>
      </c>
    </row>
    <row r="125" ht="348" customHeight="1" spans="1:9">
      <c r="A125" s="45">
        <v>22</v>
      </c>
      <c r="B125" s="45" t="s">
        <v>226</v>
      </c>
      <c r="C125" s="45"/>
      <c r="D125" s="46" t="s">
        <v>227</v>
      </c>
      <c r="E125" s="47">
        <v>2</v>
      </c>
      <c r="F125" s="47" t="s">
        <v>179</v>
      </c>
      <c r="G125" s="47"/>
      <c r="H125" s="47"/>
      <c r="I125" s="46" t="str">
        <f>_xlfn.DISPIMG("ID_E066B011524D476EB28BA522149515C1",1)</f>
        <v>=DISPIMG("ID_E066B011524D476EB28BA522149515C1",1)</v>
      </c>
    </row>
    <row r="126" ht="348" customHeight="1" spans="1:9">
      <c r="A126" s="45">
        <v>23</v>
      </c>
      <c r="B126" s="45" t="s">
        <v>228</v>
      </c>
      <c r="C126" s="45"/>
      <c r="D126" s="46" t="s">
        <v>229</v>
      </c>
      <c r="E126" s="47">
        <v>2</v>
      </c>
      <c r="F126" s="47" t="s">
        <v>179</v>
      </c>
      <c r="G126" s="47"/>
      <c r="H126" s="47"/>
      <c r="I126" s="46" t="str">
        <f>_xlfn.DISPIMG("ID_3F1710B5BDE54789B4E37EA4C374BCCC",1)</f>
        <v>=DISPIMG("ID_3F1710B5BDE54789B4E37EA4C374BCCC",1)</v>
      </c>
    </row>
    <row r="127" ht="353" customHeight="1" spans="1:9">
      <c r="A127" s="45">
        <v>24</v>
      </c>
      <c r="B127" s="45" t="s">
        <v>230</v>
      </c>
      <c r="C127" s="45"/>
      <c r="D127" s="46" t="s">
        <v>231</v>
      </c>
      <c r="E127" s="47">
        <v>4</v>
      </c>
      <c r="F127" s="47" t="s">
        <v>179</v>
      </c>
      <c r="G127" s="47"/>
      <c r="H127" s="47"/>
      <c r="I127" s="46" t="str">
        <f>_xlfn.DISPIMG("ID_B5B823F975A9427DA43C137C52513D88",1)</f>
        <v>=DISPIMG("ID_B5B823F975A9427DA43C137C52513D88",1)</v>
      </c>
    </row>
    <row r="128" ht="42" customHeight="1" spans="1:9">
      <c r="A128" s="45">
        <v>25</v>
      </c>
      <c r="B128" s="45" t="s">
        <v>232</v>
      </c>
      <c r="C128" s="45"/>
      <c r="D128" s="46" t="s">
        <v>233</v>
      </c>
      <c r="E128" s="47">
        <v>150</v>
      </c>
      <c r="F128" s="47" t="s">
        <v>34</v>
      </c>
      <c r="G128" s="47"/>
      <c r="H128" s="47"/>
      <c r="I128" s="46" t="str">
        <f>_xlfn.DISPIMG("ID_7B5252554B8A4E18B4E2DC021F3A13E2",1)</f>
        <v>=DISPIMG("ID_7B5252554B8A4E18B4E2DC021F3A13E2",1)</v>
      </c>
    </row>
    <row r="129" ht="137" customHeight="1" spans="1:9">
      <c r="A129" s="45">
        <v>26</v>
      </c>
      <c r="B129" s="45" t="s">
        <v>234</v>
      </c>
      <c r="C129" s="45"/>
      <c r="D129" s="46" t="s">
        <v>235</v>
      </c>
      <c r="E129" s="47">
        <v>1</v>
      </c>
      <c r="F129" s="47" t="s">
        <v>179</v>
      </c>
      <c r="G129" s="47"/>
      <c r="H129" s="47"/>
      <c r="I129" s="46" t="str">
        <f>_xlfn.DISPIMG("ID_BDEE300A7E79468991A67EA45090C80D",1)</f>
        <v>=DISPIMG("ID_BDEE300A7E79468991A67EA45090C80D",1)</v>
      </c>
    </row>
    <row r="130" ht="68" customHeight="1" spans="1:9">
      <c r="A130" s="45">
        <v>27</v>
      </c>
      <c r="B130" s="45" t="s">
        <v>236</v>
      </c>
      <c r="C130" s="45"/>
      <c r="D130" s="46" t="s">
        <v>237</v>
      </c>
      <c r="E130" s="47">
        <v>6</v>
      </c>
      <c r="F130" s="47" t="s">
        <v>38</v>
      </c>
      <c r="G130" s="47"/>
      <c r="H130" s="47"/>
      <c r="I130" s="46" t="str">
        <f>_xlfn.DISPIMG("ID_F5D5D9FCB9DD4480BF7F4381B71A8251",1)</f>
        <v>=DISPIMG("ID_F5D5D9FCB9DD4480BF7F4381B71A8251",1)</v>
      </c>
    </row>
    <row r="131" ht="151" customHeight="1" spans="1:9">
      <c r="A131" s="45">
        <v>28</v>
      </c>
      <c r="B131" s="45" t="s">
        <v>238</v>
      </c>
      <c r="C131" s="45"/>
      <c r="D131" s="46" t="s">
        <v>239</v>
      </c>
      <c r="E131" s="47">
        <v>1</v>
      </c>
      <c r="F131" s="47" t="s">
        <v>38</v>
      </c>
      <c r="G131" s="47"/>
      <c r="H131" s="47"/>
      <c r="I131" s="46" t="str">
        <f>_xlfn.DISPIMG("ID_C753B0FD07034136A06CDA8B00092F56",1)</f>
        <v>=DISPIMG("ID_C753B0FD07034136A06CDA8B00092F56",1)</v>
      </c>
    </row>
    <row r="132" ht="30" customHeight="1" spans="1:9">
      <c r="A132" s="8"/>
      <c r="B132" s="41"/>
      <c r="C132" s="42"/>
      <c r="D132" s="43" t="s">
        <v>240</v>
      </c>
      <c r="E132" s="44"/>
      <c r="F132" s="44"/>
      <c r="G132" s="44"/>
      <c r="H132" s="44"/>
      <c r="I132" s="44"/>
    </row>
    <row r="133" ht="51" customHeight="1" spans="1:9">
      <c r="A133" s="45">
        <v>29</v>
      </c>
      <c r="B133" s="45" t="s">
        <v>241</v>
      </c>
      <c r="C133" s="45"/>
      <c r="D133" s="46" t="s">
        <v>242</v>
      </c>
      <c r="E133" s="47">
        <v>18</v>
      </c>
      <c r="F133" s="47" t="s">
        <v>243</v>
      </c>
      <c r="G133" s="47"/>
      <c r="H133" s="47"/>
      <c r="I133" s="46"/>
    </row>
    <row r="134" ht="37" customHeight="1" spans="1:9">
      <c r="A134" s="45">
        <v>30</v>
      </c>
      <c r="B134" s="45" t="s">
        <v>244</v>
      </c>
      <c r="C134" s="45"/>
      <c r="D134" s="46" t="s">
        <v>245</v>
      </c>
      <c r="E134" s="47">
        <v>26</v>
      </c>
      <c r="F134" s="47" t="s">
        <v>34</v>
      </c>
      <c r="G134" s="47"/>
      <c r="H134" s="47"/>
      <c r="I134" s="46"/>
    </row>
    <row r="135" ht="78" customHeight="1" spans="1:9">
      <c r="A135" s="45">
        <v>31</v>
      </c>
      <c r="B135" s="45" t="s">
        <v>246</v>
      </c>
      <c r="C135" s="45"/>
      <c r="D135" s="46" t="s">
        <v>247</v>
      </c>
      <c r="E135" s="47">
        <v>1</v>
      </c>
      <c r="F135" s="47" t="s">
        <v>215</v>
      </c>
      <c r="G135" s="47"/>
      <c r="H135" s="47"/>
      <c r="I135" s="46"/>
    </row>
    <row r="136" ht="39" customHeight="1" spans="1:9">
      <c r="A136" s="45">
        <v>32</v>
      </c>
      <c r="B136" s="45" t="s">
        <v>248</v>
      </c>
      <c r="C136" s="45"/>
      <c r="D136" s="46" t="s">
        <v>248</v>
      </c>
      <c r="E136" s="47">
        <v>45</v>
      </c>
      <c r="F136" s="47" t="s">
        <v>249</v>
      </c>
      <c r="G136" s="47"/>
      <c r="H136" s="47"/>
      <c r="I136" s="46"/>
    </row>
    <row r="137" ht="66" customHeight="1" spans="1:9">
      <c r="A137" s="45">
        <v>33</v>
      </c>
      <c r="B137" s="45" t="s">
        <v>250</v>
      </c>
      <c r="C137" s="45"/>
      <c r="D137" s="46" t="s">
        <v>251</v>
      </c>
      <c r="E137" s="47">
        <v>1</v>
      </c>
      <c r="F137" s="47" t="s">
        <v>215</v>
      </c>
      <c r="G137" s="47"/>
      <c r="H137" s="47"/>
      <c r="I137" s="46"/>
    </row>
    <row r="138" customHeight="1" spans="1:9">
      <c r="A138" s="7"/>
      <c r="B138" s="7" t="s">
        <v>47</v>
      </c>
      <c r="C138" s="7"/>
      <c r="D138" s="14"/>
      <c r="E138" s="7"/>
      <c r="F138" s="7"/>
      <c r="G138" s="7"/>
      <c r="H138" s="7"/>
      <c r="I138" s="7"/>
    </row>
    <row r="139" customHeight="1" spans="1:9">
      <c r="A139" s="8"/>
      <c r="B139" s="10"/>
      <c r="C139" s="10"/>
      <c r="D139" s="9" t="s">
        <v>252</v>
      </c>
      <c r="E139" s="10"/>
      <c r="F139" s="10"/>
      <c r="G139" s="10"/>
      <c r="H139" s="10"/>
      <c r="I139" s="10"/>
    </row>
    <row r="140" ht="90" customHeight="1" spans="1:9">
      <c r="A140" s="13">
        <v>1</v>
      </c>
      <c r="B140" s="7" t="s">
        <v>253</v>
      </c>
      <c r="C140" s="7" t="s">
        <v>254</v>
      </c>
      <c r="D140" s="21" t="s">
        <v>255</v>
      </c>
      <c r="E140" s="13">
        <v>10</v>
      </c>
      <c r="F140" s="13" t="s">
        <v>30</v>
      </c>
      <c r="G140" s="28"/>
      <c r="H140" s="15"/>
      <c r="I140" s="20" t="str">
        <f>_xlfn.DISPIMG("ID_F1E631149EF149CE98429F6C25EC5D57",1)</f>
        <v>=DISPIMG("ID_F1E631149EF149CE98429F6C25EC5D57",1)</v>
      </c>
    </row>
    <row r="141" customHeight="1" spans="1:9">
      <c r="A141" s="7"/>
      <c r="B141" s="7" t="s">
        <v>47</v>
      </c>
      <c r="C141" s="7"/>
      <c r="D141" s="14"/>
      <c r="E141" s="7"/>
      <c r="F141" s="7"/>
      <c r="G141" s="7"/>
      <c r="H141" s="7"/>
      <c r="I141" s="21"/>
    </row>
    <row r="142" customHeight="1" spans="1:9">
      <c r="A142" s="8"/>
      <c r="B142" s="10"/>
      <c r="C142" s="10"/>
      <c r="D142" s="9" t="s">
        <v>256</v>
      </c>
      <c r="E142" s="10"/>
      <c r="F142" s="10"/>
      <c r="G142" s="10"/>
      <c r="H142" s="10"/>
      <c r="I142" s="10"/>
    </row>
    <row r="143" ht="32" customHeight="1" spans="1:9">
      <c r="A143" s="7">
        <v>1</v>
      </c>
      <c r="B143" s="16" t="s">
        <v>257</v>
      </c>
      <c r="C143" s="16" t="s">
        <v>258</v>
      </c>
      <c r="D143" s="17" t="s">
        <v>259</v>
      </c>
      <c r="E143" s="18">
        <v>1</v>
      </c>
      <c r="F143" s="18" t="s">
        <v>57</v>
      </c>
      <c r="G143" s="18"/>
      <c r="H143" s="7"/>
      <c r="I143" s="18" t="str">
        <f>_xlfn.DISPIMG("ID_04E9C11816E5488E9EDCDEBA9D52C5E2",1)</f>
        <v>=DISPIMG("ID_04E9C11816E5488E9EDCDEBA9D52C5E2",1)</v>
      </c>
    </row>
    <row r="144" ht="65" customHeight="1" spans="1:9">
      <c r="A144" s="7">
        <v>2</v>
      </c>
      <c r="B144" s="7" t="s">
        <v>260</v>
      </c>
      <c r="C144" s="7" t="s">
        <v>261</v>
      </c>
      <c r="D144" s="14" t="s">
        <v>262</v>
      </c>
      <c r="E144" s="7">
        <v>1</v>
      </c>
      <c r="F144" s="7" t="s">
        <v>57</v>
      </c>
      <c r="G144" s="11"/>
      <c r="H144" s="7"/>
      <c r="I144" s="7" t="str">
        <f>_xlfn.DISPIMG("ID_17C51C558814412E9B35A2FC3773FCF9",1)</f>
        <v>=DISPIMG("ID_17C51C558814412E9B35A2FC3773FCF9",1)</v>
      </c>
    </row>
    <row r="145" ht="51" customHeight="1" spans="1:9">
      <c r="A145" s="7">
        <v>3</v>
      </c>
      <c r="B145" s="7" t="s">
        <v>263</v>
      </c>
      <c r="C145" s="7" t="s">
        <v>264</v>
      </c>
      <c r="D145" s="14" t="s">
        <v>265</v>
      </c>
      <c r="E145" s="7">
        <v>1</v>
      </c>
      <c r="F145" s="7" t="s">
        <v>57</v>
      </c>
      <c r="G145" s="11"/>
      <c r="H145" s="7"/>
      <c r="I145" s="21" t="str">
        <f>_xlfn.DISPIMG("ID_579E60CB2BAC4541BF550E8B8CDB3D1C",1)</f>
        <v>=DISPIMG("ID_579E60CB2BAC4541BF550E8B8CDB3D1C",1)</v>
      </c>
    </row>
    <row r="146" ht="41" customHeight="1" spans="1:9">
      <c r="A146" s="7">
        <v>4</v>
      </c>
      <c r="B146" s="7" t="s">
        <v>266</v>
      </c>
      <c r="C146" s="7" t="s">
        <v>267</v>
      </c>
      <c r="D146" s="14" t="s">
        <v>268</v>
      </c>
      <c r="E146" s="7">
        <v>1</v>
      </c>
      <c r="F146" s="7" t="s">
        <v>57</v>
      </c>
      <c r="G146" s="11"/>
      <c r="H146" s="7"/>
      <c r="I146" s="7" t="str">
        <f>_xlfn.DISPIMG("ID_F0BBCFF9FF2F48389278A27DF6B6C985",1)</f>
        <v>=DISPIMG("ID_F0BBCFF9FF2F48389278A27DF6B6C985",1)</v>
      </c>
    </row>
    <row r="147" ht="297" customHeight="1" spans="1:9">
      <c r="A147" s="7">
        <v>5</v>
      </c>
      <c r="B147" s="16" t="s">
        <v>269</v>
      </c>
      <c r="C147" s="16" t="s">
        <v>44</v>
      </c>
      <c r="D147" s="17" t="s">
        <v>270</v>
      </c>
      <c r="E147" s="18">
        <v>1</v>
      </c>
      <c r="F147" s="18" t="s">
        <v>38</v>
      </c>
      <c r="G147" s="16"/>
      <c r="H147" s="7"/>
      <c r="I147" s="18" t="str">
        <f>_xlfn.DISPIMG("ID_B0C3DCF0753849B68A849379941BE223",1)</f>
        <v>=DISPIMG("ID_B0C3DCF0753849B68A849379941BE223",1)</v>
      </c>
    </row>
    <row r="148" ht="33" customHeight="1" spans="1:9">
      <c r="A148" s="7">
        <v>6</v>
      </c>
      <c r="B148" s="16" t="s">
        <v>271</v>
      </c>
      <c r="C148" s="16" t="s">
        <v>44</v>
      </c>
      <c r="D148" s="17" t="s">
        <v>272</v>
      </c>
      <c r="E148" s="18">
        <v>7</v>
      </c>
      <c r="F148" s="18" t="s">
        <v>34</v>
      </c>
      <c r="G148" s="18"/>
      <c r="H148" s="7"/>
      <c r="I148" s="18"/>
    </row>
    <row r="149" ht="63" customHeight="1" spans="1:9">
      <c r="A149" s="7">
        <v>7</v>
      </c>
      <c r="B149" s="16" t="s">
        <v>273</v>
      </c>
      <c r="C149" s="16" t="s">
        <v>44</v>
      </c>
      <c r="D149" s="17" t="s">
        <v>274</v>
      </c>
      <c r="E149" s="18">
        <v>1</v>
      </c>
      <c r="F149" s="18" t="s">
        <v>215</v>
      </c>
      <c r="G149" s="18"/>
      <c r="H149" s="7"/>
      <c r="I149" s="18"/>
    </row>
    <row r="150" ht="57" customHeight="1" spans="1:9">
      <c r="A150" s="7">
        <v>8</v>
      </c>
      <c r="B150" s="16" t="s">
        <v>275</v>
      </c>
      <c r="C150" s="16" t="s">
        <v>44</v>
      </c>
      <c r="D150" s="17" t="s">
        <v>276</v>
      </c>
      <c r="E150" s="18">
        <v>1</v>
      </c>
      <c r="F150" s="18" t="s">
        <v>30</v>
      </c>
      <c r="G150" s="18"/>
      <c r="H150" s="7"/>
      <c r="I150" s="18"/>
    </row>
    <row r="151" ht="78" customHeight="1" spans="1:9">
      <c r="A151" s="7">
        <v>9</v>
      </c>
      <c r="B151" s="7" t="s">
        <v>277</v>
      </c>
      <c r="C151" s="7" t="s">
        <v>44</v>
      </c>
      <c r="D151" s="14" t="s">
        <v>278</v>
      </c>
      <c r="E151" s="7">
        <v>39.8</v>
      </c>
      <c r="F151" s="7" t="s">
        <v>279</v>
      </c>
      <c r="G151" s="7"/>
      <c r="H151" s="7"/>
      <c r="I151" s="7"/>
    </row>
    <row r="152" customHeight="1" spans="1:9">
      <c r="A152" s="7"/>
      <c r="B152" s="7" t="s">
        <v>47</v>
      </c>
      <c r="C152" s="7"/>
      <c r="D152" s="14"/>
      <c r="E152" s="7"/>
      <c r="F152" s="7"/>
      <c r="G152" s="7"/>
      <c r="H152" s="7"/>
      <c r="I152" s="21"/>
    </row>
    <row r="153" customHeight="1" spans="1:9">
      <c r="A153" s="8"/>
      <c r="B153" s="10"/>
      <c r="C153" s="10"/>
      <c r="D153" s="9" t="s">
        <v>280</v>
      </c>
      <c r="E153" s="10"/>
      <c r="F153" s="10"/>
      <c r="G153" s="10"/>
      <c r="H153" s="10"/>
      <c r="I153" s="10"/>
    </row>
    <row r="154" ht="66" customHeight="1" spans="1:9">
      <c r="A154" s="59">
        <v>1</v>
      </c>
      <c r="B154" s="59" t="s">
        <v>281</v>
      </c>
      <c r="C154" s="59" t="s">
        <v>44</v>
      </c>
      <c r="D154" s="60" t="s">
        <v>282</v>
      </c>
      <c r="E154" s="59">
        <v>7.5</v>
      </c>
      <c r="F154" s="59" t="s">
        <v>279</v>
      </c>
      <c r="G154" s="59"/>
      <c r="H154" s="59"/>
      <c r="I154" s="59"/>
    </row>
    <row r="155" ht="80" customHeight="1" spans="1:9">
      <c r="A155" s="59">
        <v>2</v>
      </c>
      <c r="B155" s="59" t="s">
        <v>283</v>
      </c>
      <c r="C155" s="59" t="s">
        <v>284</v>
      </c>
      <c r="D155" s="60" t="s">
        <v>285</v>
      </c>
      <c r="E155" s="59">
        <v>7.6</v>
      </c>
      <c r="F155" s="59" t="s">
        <v>286</v>
      </c>
      <c r="G155" s="59"/>
      <c r="H155" s="59"/>
      <c r="I155" s="59"/>
    </row>
    <row r="156" customHeight="1" spans="1:9">
      <c r="A156" s="7"/>
      <c r="B156" s="7" t="s">
        <v>47</v>
      </c>
      <c r="C156" s="7"/>
      <c r="D156" s="14"/>
      <c r="E156" s="7"/>
      <c r="F156" s="7"/>
      <c r="G156" s="7"/>
      <c r="H156" s="7"/>
      <c r="I156" s="21"/>
    </row>
    <row r="157" customHeight="1" spans="1:9">
      <c r="A157" s="8"/>
      <c r="B157" s="10"/>
      <c r="C157" s="10"/>
      <c r="D157" s="9" t="s">
        <v>287</v>
      </c>
      <c r="E157" s="10"/>
      <c r="F157" s="10"/>
      <c r="G157" s="10"/>
      <c r="H157" s="10"/>
      <c r="I157" s="10"/>
    </row>
    <row r="158" ht="369" customHeight="1" spans="1:9">
      <c r="A158" s="33">
        <v>1</v>
      </c>
      <c r="B158" s="7" t="s">
        <v>93</v>
      </c>
      <c r="C158" s="7" t="s">
        <v>94</v>
      </c>
      <c r="D158" s="14" t="s">
        <v>95</v>
      </c>
      <c r="E158" s="13">
        <v>1</v>
      </c>
      <c r="F158" s="7" t="s">
        <v>57</v>
      </c>
      <c r="G158" s="13"/>
      <c r="H158" s="15"/>
      <c r="I158" s="13" t="str">
        <f>_xlfn.DISPIMG("ID_B267F6C6FFA94534AC64D3E520004E61",1)</f>
        <v>=DISPIMG("ID_B267F6C6FFA94534AC64D3E520004E61",1)</v>
      </c>
    </row>
    <row r="159" ht="36" customHeight="1" spans="1:9">
      <c r="A159" s="33">
        <v>2</v>
      </c>
      <c r="B159" s="7" t="s">
        <v>288</v>
      </c>
      <c r="C159" s="7" t="s">
        <v>289</v>
      </c>
      <c r="D159" s="14" t="s">
        <v>290</v>
      </c>
      <c r="E159" s="7">
        <v>50</v>
      </c>
      <c r="F159" s="7" t="s">
        <v>14</v>
      </c>
      <c r="G159" s="7"/>
      <c r="H159" s="15"/>
      <c r="I159" s="13" t="str">
        <f>_xlfn.DISPIMG("ID_24AA3D7DBD374A92967CA0CF041D5557",1)</f>
        <v>=DISPIMG("ID_24AA3D7DBD374A92967CA0CF041D5557",1)</v>
      </c>
    </row>
    <row r="160" ht="41" customHeight="1" spans="1:9">
      <c r="A160" s="33">
        <v>3</v>
      </c>
      <c r="B160" s="7" t="s">
        <v>291</v>
      </c>
      <c r="C160" s="7" t="s">
        <v>16</v>
      </c>
      <c r="D160" s="14" t="s">
        <v>292</v>
      </c>
      <c r="E160" s="7">
        <v>1</v>
      </c>
      <c r="F160" s="7" t="s">
        <v>57</v>
      </c>
      <c r="G160" s="7"/>
      <c r="H160" s="15"/>
      <c r="I160" s="7" t="str">
        <f>_xlfn.DISPIMG("ID_26190E9F10A343C396A24C09F2507F65",1)</f>
        <v>=DISPIMG("ID_26190E9F10A343C396A24C09F2507F65",1)</v>
      </c>
    </row>
    <row r="161" ht="51" customHeight="1" spans="1:9">
      <c r="A161" s="33">
        <v>4</v>
      </c>
      <c r="B161" s="30" t="s">
        <v>293</v>
      </c>
      <c r="C161" s="30" t="s">
        <v>44</v>
      </c>
      <c r="D161" s="31" t="s">
        <v>294</v>
      </c>
      <c r="E161" s="13">
        <v>28</v>
      </c>
      <c r="F161" s="13" t="s">
        <v>101</v>
      </c>
      <c r="G161" s="13"/>
      <c r="H161" s="15"/>
      <c r="I161" s="13"/>
    </row>
    <row r="162" ht="93" customHeight="1" spans="1:9">
      <c r="A162" s="33">
        <v>5</v>
      </c>
      <c r="B162" s="30" t="s">
        <v>295</v>
      </c>
      <c r="C162" s="30" t="s">
        <v>44</v>
      </c>
      <c r="D162" s="31" t="s">
        <v>296</v>
      </c>
      <c r="E162" s="13">
        <v>18</v>
      </c>
      <c r="F162" s="13" t="s">
        <v>101</v>
      </c>
      <c r="G162" s="13"/>
      <c r="H162" s="15"/>
      <c r="I162" s="13"/>
    </row>
    <row r="163" ht="81" customHeight="1" spans="1:9">
      <c r="A163" s="33">
        <v>6</v>
      </c>
      <c r="B163" s="30" t="s">
        <v>297</v>
      </c>
      <c r="C163" s="30" t="s">
        <v>298</v>
      </c>
      <c r="D163" s="31" t="s">
        <v>299</v>
      </c>
      <c r="E163" s="13">
        <v>5</v>
      </c>
      <c r="F163" s="13" t="s">
        <v>286</v>
      </c>
      <c r="G163" s="13"/>
      <c r="H163" s="15"/>
      <c r="I163" s="13"/>
    </row>
    <row r="164" ht="78" customHeight="1" spans="1:9">
      <c r="A164" s="33">
        <v>7</v>
      </c>
      <c r="B164" s="30" t="s">
        <v>297</v>
      </c>
      <c r="C164" s="30" t="s">
        <v>300</v>
      </c>
      <c r="D164" s="31" t="s">
        <v>301</v>
      </c>
      <c r="E164" s="13">
        <v>8.7</v>
      </c>
      <c r="F164" s="13" t="s">
        <v>286</v>
      </c>
      <c r="G164" s="13"/>
      <c r="H164" s="15"/>
      <c r="I164" s="13"/>
    </row>
    <row r="165" customHeight="1" spans="1:9">
      <c r="A165" s="7"/>
      <c r="B165" s="7" t="s">
        <v>47</v>
      </c>
      <c r="C165" s="7"/>
      <c r="D165" s="14"/>
      <c r="E165" s="7"/>
      <c r="F165" s="7"/>
      <c r="G165" s="7"/>
      <c r="H165" s="7"/>
      <c r="I165" s="21"/>
    </row>
    <row r="166" customHeight="1" spans="1:9">
      <c r="A166" s="8"/>
      <c r="B166" s="10"/>
      <c r="C166" s="10"/>
      <c r="D166" s="9" t="s">
        <v>302</v>
      </c>
      <c r="E166" s="10"/>
      <c r="F166" s="10"/>
      <c r="G166" s="10"/>
      <c r="H166" s="10"/>
      <c r="I166" s="10"/>
    </row>
    <row r="167" ht="367" customHeight="1" spans="1:9">
      <c r="A167" s="33">
        <v>1</v>
      </c>
      <c r="B167" s="7" t="s">
        <v>93</v>
      </c>
      <c r="C167" s="7" t="s">
        <v>94</v>
      </c>
      <c r="D167" s="14" t="s">
        <v>95</v>
      </c>
      <c r="E167" s="13">
        <v>1</v>
      </c>
      <c r="F167" s="7" t="s">
        <v>57</v>
      </c>
      <c r="G167" s="13"/>
      <c r="H167" s="15"/>
      <c r="I167" s="13" t="str">
        <f>_xlfn.DISPIMG("ID_6DE9C49D04A143E3857D5FCF82332E50",1)</f>
        <v>=DISPIMG("ID_6DE9C49D04A143E3857D5FCF82332E50",1)</v>
      </c>
    </row>
    <row r="168" customHeight="1" spans="1:9">
      <c r="A168" s="33">
        <v>2</v>
      </c>
      <c r="B168" s="7" t="s">
        <v>288</v>
      </c>
      <c r="C168" s="7" t="s">
        <v>289</v>
      </c>
      <c r="D168" s="14" t="s">
        <v>290</v>
      </c>
      <c r="E168" s="7">
        <v>50</v>
      </c>
      <c r="F168" s="7" t="s">
        <v>14</v>
      </c>
      <c r="G168" s="7"/>
      <c r="H168" s="15"/>
      <c r="I168" s="13" t="str">
        <f>_xlfn.DISPIMG("ID_24AA3D7DBD374A92967CA0CF041D5557",1)</f>
        <v>=DISPIMG("ID_24AA3D7DBD374A92967CA0CF041D5557",1)</v>
      </c>
    </row>
    <row r="169" ht="37" customHeight="1" spans="1:9">
      <c r="A169" s="33">
        <v>3</v>
      </c>
      <c r="B169" s="7" t="s">
        <v>291</v>
      </c>
      <c r="C169" s="7" t="s">
        <v>16</v>
      </c>
      <c r="D169" s="14" t="s">
        <v>292</v>
      </c>
      <c r="E169" s="7">
        <v>1</v>
      </c>
      <c r="F169" s="7" t="s">
        <v>57</v>
      </c>
      <c r="G169" s="7"/>
      <c r="H169" s="15"/>
      <c r="I169" s="7" t="str">
        <f>_xlfn.DISPIMG("ID_26190E9F10A343C396A24C09F2507F65",1)</f>
        <v>=DISPIMG("ID_26190E9F10A343C396A24C09F2507F65",1)</v>
      </c>
    </row>
    <row r="170" ht="53" customHeight="1" spans="1:9">
      <c r="A170" s="33">
        <v>4</v>
      </c>
      <c r="B170" s="30" t="s">
        <v>303</v>
      </c>
      <c r="C170" s="30" t="s">
        <v>44</v>
      </c>
      <c r="D170" s="31" t="s">
        <v>304</v>
      </c>
      <c r="E170" s="13">
        <v>36</v>
      </c>
      <c r="F170" s="13" t="s">
        <v>101</v>
      </c>
      <c r="G170" s="13"/>
      <c r="H170" s="15"/>
      <c r="I170" s="13"/>
    </row>
    <row r="171" ht="67" customHeight="1" spans="1:9">
      <c r="A171" s="33">
        <v>5</v>
      </c>
      <c r="B171" s="30" t="s">
        <v>305</v>
      </c>
      <c r="C171" s="30" t="s">
        <v>44</v>
      </c>
      <c r="D171" s="31" t="s">
        <v>306</v>
      </c>
      <c r="E171" s="13">
        <v>11</v>
      </c>
      <c r="F171" s="13" t="s">
        <v>101</v>
      </c>
      <c r="G171" s="13"/>
      <c r="H171" s="15"/>
      <c r="I171" s="13"/>
    </row>
    <row r="172" ht="81" customHeight="1" spans="1:9">
      <c r="A172" s="33">
        <v>6</v>
      </c>
      <c r="B172" s="30" t="s">
        <v>307</v>
      </c>
      <c r="C172" s="30" t="s">
        <v>298</v>
      </c>
      <c r="D172" s="31" t="s">
        <v>308</v>
      </c>
      <c r="E172" s="13">
        <v>4</v>
      </c>
      <c r="F172" s="13" t="s">
        <v>34</v>
      </c>
      <c r="G172" s="13"/>
      <c r="H172" s="15"/>
      <c r="I172" s="13"/>
    </row>
    <row r="173" ht="36" customHeight="1" spans="1:9">
      <c r="A173" s="33">
        <v>7</v>
      </c>
      <c r="B173" s="16" t="s">
        <v>271</v>
      </c>
      <c r="C173" s="16" t="s">
        <v>44</v>
      </c>
      <c r="D173" s="17" t="s">
        <v>272</v>
      </c>
      <c r="E173" s="18">
        <v>3</v>
      </c>
      <c r="F173" s="18" t="s">
        <v>34</v>
      </c>
      <c r="G173" s="18"/>
      <c r="H173" s="15"/>
      <c r="I173" s="18"/>
    </row>
    <row r="174" customHeight="1" spans="1:9">
      <c r="A174" s="7"/>
      <c r="B174" s="7" t="s">
        <v>47</v>
      </c>
      <c r="C174" s="7"/>
      <c r="D174" s="14"/>
      <c r="E174" s="7"/>
      <c r="F174" s="7"/>
      <c r="G174" s="7"/>
      <c r="H174" s="7"/>
      <c r="I174" s="21"/>
    </row>
    <row r="175" customHeight="1" spans="1:9">
      <c r="A175" s="8"/>
      <c r="B175" s="10"/>
      <c r="C175" s="10"/>
      <c r="D175" s="9" t="s">
        <v>309</v>
      </c>
      <c r="E175" s="10"/>
      <c r="F175" s="10"/>
      <c r="G175" s="10"/>
      <c r="H175" s="10"/>
      <c r="I175" s="10"/>
    </row>
    <row r="176" ht="92" customHeight="1" spans="1:9">
      <c r="A176" s="13">
        <v>1</v>
      </c>
      <c r="B176" s="30" t="s">
        <v>310</v>
      </c>
      <c r="C176" s="30" t="s">
        <v>311</v>
      </c>
      <c r="D176" s="31" t="s">
        <v>312</v>
      </c>
      <c r="E176" s="16">
        <v>10</v>
      </c>
      <c r="F176" s="16" t="s">
        <v>30</v>
      </c>
      <c r="G176" s="18"/>
      <c r="H176" s="15"/>
      <c r="I176" s="18" t="str">
        <f>_xlfn.DISPIMG("ID_50C3581672E24F638510742482F1A6B2",1)</f>
        <v>=DISPIMG("ID_50C3581672E24F638510742482F1A6B2",1)</v>
      </c>
    </row>
    <row r="177" ht="33" customHeight="1" spans="1:9">
      <c r="A177" s="13">
        <v>2</v>
      </c>
      <c r="B177" s="7" t="s">
        <v>313</v>
      </c>
      <c r="C177" s="7" t="s">
        <v>167</v>
      </c>
      <c r="D177" s="14" t="s">
        <v>168</v>
      </c>
      <c r="E177" s="7">
        <v>3.7</v>
      </c>
      <c r="F177" s="7" t="s">
        <v>34</v>
      </c>
      <c r="G177" s="7"/>
      <c r="H177" s="15"/>
      <c r="I177" s="7" t="str">
        <f>_xlfn.DISPIMG("ID_FC0FF66C67A94B8DBDBC6EEC1C2AB55C",1)</f>
        <v>=DISPIMG("ID_FC0FF66C67A94B8DBDBC6EEC1C2AB55C",1)</v>
      </c>
    </row>
    <row r="178" ht="36" customHeight="1" spans="1:9">
      <c r="A178" s="13">
        <v>3</v>
      </c>
      <c r="B178" s="16" t="s">
        <v>314</v>
      </c>
      <c r="C178" s="16" t="s">
        <v>44</v>
      </c>
      <c r="D178" s="17" t="s">
        <v>272</v>
      </c>
      <c r="E178" s="18">
        <v>6.9</v>
      </c>
      <c r="F178" s="18" t="s">
        <v>34</v>
      </c>
      <c r="G178" s="18"/>
      <c r="H178" s="7"/>
      <c r="I178" s="18"/>
    </row>
    <row r="179" customHeight="1" spans="1:9">
      <c r="A179" s="7"/>
      <c r="B179" s="7" t="s">
        <v>47</v>
      </c>
      <c r="C179" s="7"/>
      <c r="D179" s="14"/>
      <c r="E179" s="7"/>
      <c r="F179" s="7"/>
      <c r="G179" s="7"/>
      <c r="H179" s="7"/>
      <c r="I179" s="21"/>
    </row>
    <row r="180" customHeight="1" spans="1:9">
      <c r="A180" s="8"/>
      <c r="B180" s="61"/>
      <c r="C180" s="61"/>
      <c r="D180" s="62" t="s">
        <v>315</v>
      </c>
      <c r="E180" s="61"/>
      <c r="F180" s="61"/>
      <c r="G180" s="61"/>
      <c r="H180" s="61"/>
      <c r="I180" s="61"/>
    </row>
    <row r="181" customHeight="1" spans="1:9">
      <c r="A181" s="63"/>
      <c r="B181" s="63"/>
      <c r="C181" s="63"/>
      <c r="D181" s="64" t="s">
        <v>316</v>
      </c>
      <c r="E181" s="16"/>
      <c r="F181" s="16"/>
      <c r="G181" s="65"/>
      <c r="H181" s="66"/>
      <c r="I181" s="66"/>
    </row>
    <row r="182" s="1" customFormat="1" ht="409" customHeight="1" spans="1:9">
      <c r="A182" s="7">
        <v>1</v>
      </c>
      <c r="B182" s="7" t="s">
        <v>317</v>
      </c>
      <c r="C182" s="13" t="s">
        <v>318</v>
      </c>
      <c r="D182" s="7" t="s">
        <v>319</v>
      </c>
      <c r="E182" s="7">
        <v>24</v>
      </c>
      <c r="F182" s="7" t="s">
        <v>30</v>
      </c>
      <c r="G182" s="7"/>
      <c r="H182" s="67"/>
      <c r="I182" s="37" t="str">
        <f>_xlfn.DISPIMG("ID_2BC7FA9F9CBF4AE8BE1CCE1011E5291C",1)</f>
        <v>=DISPIMG("ID_2BC7FA9F9CBF4AE8BE1CCE1011E5291C",1)</v>
      </c>
    </row>
    <row r="183" customFormat="1" ht="409" customHeight="1" spans="1:9">
      <c r="A183" s="68"/>
      <c r="B183" s="68"/>
      <c r="C183" s="69"/>
      <c r="D183" s="68"/>
      <c r="E183" s="68"/>
      <c r="F183" s="68"/>
      <c r="G183" s="68"/>
      <c r="H183" s="70"/>
      <c r="I183" s="71"/>
    </row>
    <row r="184" customFormat="1" ht="138" customHeight="1" spans="1:9">
      <c r="A184" s="68"/>
      <c r="B184" s="68"/>
      <c r="C184" s="69"/>
      <c r="D184" s="68"/>
      <c r="E184" s="68"/>
      <c r="F184" s="68"/>
      <c r="G184" s="68"/>
      <c r="H184" s="70"/>
      <c r="I184" s="72"/>
    </row>
    <row r="185" customHeight="1" spans="1:9">
      <c r="A185" s="73"/>
      <c r="B185" s="73"/>
      <c r="C185" s="74"/>
      <c r="D185" s="64" t="s">
        <v>320</v>
      </c>
      <c r="E185" s="73"/>
      <c r="F185" s="73"/>
      <c r="G185" s="73"/>
      <c r="H185" s="73"/>
      <c r="I185" s="74"/>
    </row>
    <row r="186" ht="130" customHeight="1" spans="1:9">
      <c r="A186" s="7">
        <v>1</v>
      </c>
      <c r="B186" s="7" t="s">
        <v>321</v>
      </c>
      <c r="C186" s="13" t="s">
        <v>322</v>
      </c>
      <c r="D186" s="75" t="s">
        <v>323</v>
      </c>
      <c r="E186" s="13">
        <v>32</v>
      </c>
      <c r="F186" s="13" t="s">
        <v>14</v>
      </c>
      <c r="G186" s="7"/>
      <c r="H186" s="13"/>
      <c r="I186" s="13" t="str">
        <f>_xlfn.DISPIMG("ID_00B20BEC33F24B919F46BBB82802E1B4",1)</f>
        <v>=DISPIMG("ID_00B20BEC33F24B919F46BBB82802E1B4",1)</v>
      </c>
    </row>
    <row r="187" ht="179" customHeight="1" spans="1:9">
      <c r="A187" s="7">
        <v>2</v>
      </c>
      <c r="B187" s="7" t="s">
        <v>324</v>
      </c>
      <c r="C187" s="13" t="s">
        <v>325</v>
      </c>
      <c r="D187" s="75" t="s">
        <v>326</v>
      </c>
      <c r="E187" s="13">
        <v>32</v>
      </c>
      <c r="F187" s="13" t="s">
        <v>30</v>
      </c>
      <c r="G187" s="13"/>
      <c r="H187" s="13"/>
      <c r="I187" s="13"/>
    </row>
    <row r="188" ht="237" customHeight="1" spans="1:9">
      <c r="A188" s="7">
        <v>3</v>
      </c>
      <c r="B188" s="7" t="s">
        <v>327</v>
      </c>
      <c r="C188" s="16" t="s">
        <v>328</v>
      </c>
      <c r="D188" s="21" t="s">
        <v>329</v>
      </c>
      <c r="E188" s="13">
        <v>32</v>
      </c>
      <c r="F188" s="13" t="s">
        <v>14</v>
      </c>
      <c r="G188" s="7"/>
      <c r="H188" s="13"/>
      <c r="I188" s="20" t="str">
        <f>_xlfn.DISPIMG("ID_E687727D0BB4433C9F799DD6D9BFD5A2",1)</f>
        <v>=DISPIMG("ID_E687727D0BB4433C9F799DD6D9BFD5A2",1)</v>
      </c>
    </row>
    <row r="189" ht="160" customHeight="1" spans="1:9">
      <c r="A189" s="13">
        <v>4</v>
      </c>
      <c r="B189" s="7" t="s">
        <v>330</v>
      </c>
      <c r="C189" s="13" t="s">
        <v>331</v>
      </c>
      <c r="D189" s="21" t="s">
        <v>332</v>
      </c>
      <c r="E189" s="13">
        <v>2</v>
      </c>
      <c r="F189" s="13" t="s">
        <v>14</v>
      </c>
      <c r="G189" s="13"/>
      <c r="H189" s="13"/>
      <c r="I189" s="20" t="str">
        <f>_xlfn.DISPIMG("ID_E994B314C1F34A0D8A110A329B2164E6",1)</f>
        <v>=DISPIMG("ID_E994B314C1F34A0D8A110A329B2164E6",1)</v>
      </c>
    </row>
    <row r="190" customHeight="1" spans="1:9">
      <c r="A190" s="74"/>
      <c r="B190" s="73"/>
      <c r="C190" s="74"/>
      <c r="D190" s="74" t="s">
        <v>333</v>
      </c>
      <c r="E190" s="74"/>
      <c r="F190" s="74"/>
      <c r="G190" s="74"/>
      <c r="H190" s="74"/>
      <c r="I190" s="74"/>
    </row>
    <row r="191" ht="162" customHeight="1" spans="1:9">
      <c r="A191" s="13">
        <v>1</v>
      </c>
      <c r="B191" s="7" t="s">
        <v>334</v>
      </c>
      <c r="C191" s="13" t="s">
        <v>335</v>
      </c>
      <c r="D191" s="75" t="s">
        <v>336</v>
      </c>
      <c r="E191" s="7">
        <v>1</v>
      </c>
      <c r="F191" s="7" t="s">
        <v>14</v>
      </c>
      <c r="G191" s="13"/>
      <c r="H191" s="11"/>
      <c r="I191" s="20" t="str">
        <f>_xlfn.DISPIMG("ID_FD780B52CE6045758D895C714115C65E",1)</f>
        <v>=DISPIMG("ID_FD780B52CE6045758D895C714115C65E",1)</v>
      </c>
    </row>
    <row r="192" ht="109" customHeight="1" spans="1:9">
      <c r="A192" s="13">
        <v>2</v>
      </c>
      <c r="B192" s="7" t="s">
        <v>337</v>
      </c>
      <c r="C192" s="7" t="s">
        <v>338</v>
      </c>
      <c r="D192" s="75" t="s">
        <v>339</v>
      </c>
      <c r="E192" s="13">
        <v>1</v>
      </c>
      <c r="F192" s="7" t="s">
        <v>14</v>
      </c>
      <c r="G192" s="13"/>
      <c r="H192" s="11"/>
      <c r="I192" s="20" t="str">
        <f>_xlfn.DISPIMG("ID_529B77A325034C4289523759AFAB58B3",1)</f>
        <v>=DISPIMG("ID_529B77A325034C4289523759AFAB58B3",1)</v>
      </c>
    </row>
    <row r="193" ht="88" customHeight="1" spans="1:9">
      <c r="A193" s="13">
        <v>3</v>
      </c>
      <c r="B193" s="7" t="s">
        <v>340</v>
      </c>
      <c r="C193" s="7" t="s">
        <v>341</v>
      </c>
      <c r="D193" s="14" t="s">
        <v>342</v>
      </c>
      <c r="E193" s="13">
        <v>1</v>
      </c>
      <c r="F193" s="13" t="s">
        <v>14</v>
      </c>
      <c r="G193" s="13"/>
      <c r="H193" s="11"/>
      <c r="I193" s="20" t="str">
        <f>_xlfn.DISPIMG("ID_6557201B10744282A518CA69C538BF43",1)</f>
        <v>=DISPIMG("ID_6557201B10744282A518CA69C538BF43",1)</v>
      </c>
    </row>
    <row r="194" ht="122" customHeight="1" spans="1:9">
      <c r="A194" s="13">
        <v>4</v>
      </c>
      <c r="B194" s="7" t="s">
        <v>343</v>
      </c>
      <c r="C194" s="7" t="s">
        <v>344</v>
      </c>
      <c r="D194" s="14" t="s">
        <v>345</v>
      </c>
      <c r="E194" s="13">
        <v>2</v>
      </c>
      <c r="F194" s="13" t="s">
        <v>14</v>
      </c>
      <c r="G194" s="13"/>
      <c r="H194" s="11"/>
      <c r="I194" s="20" t="str">
        <f>_xlfn.DISPIMG("ID_67A41A14613D45AF8A5751520B009956",1)</f>
        <v>=DISPIMG("ID_67A41A14613D45AF8A5751520B009956",1)</v>
      </c>
    </row>
    <row r="195" ht="172" customHeight="1" spans="1:9">
      <c r="A195" s="13">
        <v>5</v>
      </c>
      <c r="B195" s="7" t="s">
        <v>330</v>
      </c>
      <c r="C195" s="13" t="s">
        <v>331</v>
      </c>
      <c r="D195" s="21" t="s">
        <v>332</v>
      </c>
      <c r="E195" s="13">
        <v>1</v>
      </c>
      <c r="F195" s="13" t="s">
        <v>14</v>
      </c>
      <c r="G195" s="13"/>
      <c r="H195" s="13"/>
      <c r="I195" s="20" t="str">
        <f>_xlfn.DISPIMG("ID_9B0CB8B7169F4AA296F325488B25E2B0",1)</f>
        <v>=DISPIMG("ID_9B0CB8B7169F4AA296F325488B25E2B0",1)</v>
      </c>
    </row>
    <row r="196" customHeight="1" spans="1:9">
      <c r="A196" s="74"/>
      <c r="B196" s="7"/>
      <c r="C196" s="13"/>
      <c r="D196" s="74" t="s">
        <v>346</v>
      </c>
      <c r="E196" s="20"/>
      <c r="F196" s="20"/>
      <c r="G196" s="20"/>
      <c r="H196" s="13"/>
      <c r="I196" s="20"/>
    </row>
    <row r="197" ht="168" customHeight="1" spans="1:9">
      <c r="A197" s="13">
        <v>1</v>
      </c>
      <c r="B197" s="7" t="s">
        <v>330</v>
      </c>
      <c r="C197" s="13" t="s">
        <v>331</v>
      </c>
      <c r="D197" s="21" t="s">
        <v>332</v>
      </c>
      <c r="E197" s="13">
        <v>1</v>
      </c>
      <c r="F197" s="13" t="s">
        <v>14</v>
      </c>
      <c r="G197" s="13"/>
      <c r="H197" s="13"/>
      <c r="I197" s="20" t="str">
        <f>_xlfn.DISPIMG("ID_EF324324D4474A559AF02C4F0A3BFB11",1)</f>
        <v>=DISPIMG("ID_EF324324D4474A559AF02C4F0A3BFB11",1)</v>
      </c>
    </row>
    <row r="198" ht="150" customHeight="1" spans="1:9">
      <c r="A198" s="13">
        <v>2</v>
      </c>
      <c r="B198" s="7" t="s">
        <v>347</v>
      </c>
      <c r="C198" s="7" t="s">
        <v>348</v>
      </c>
      <c r="D198" s="14" t="s">
        <v>349</v>
      </c>
      <c r="E198" s="13">
        <v>2</v>
      </c>
      <c r="F198" s="13" t="s">
        <v>14</v>
      </c>
      <c r="G198" s="13"/>
      <c r="H198" s="76"/>
      <c r="I198" s="20" t="str">
        <f>_xlfn.DISPIMG("ID_067C8A157F7F47C599CB136466FA300A",1)</f>
        <v>=DISPIMG("ID_067C8A157F7F47C599CB136466FA300A",1)</v>
      </c>
    </row>
    <row r="199" customHeight="1" spans="1:9">
      <c r="A199" s="74"/>
      <c r="B199" s="7"/>
      <c r="C199" s="13"/>
      <c r="D199" s="74" t="s">
        <v>350</v>
      </c>
      <c r="E199" s="20"/>
      <c r="F199" s="20"/>
      <c r="G199" s="20"/>
      <c r="H199" s="13"/>
      <c r="I199" s="20"/>
    </row>
    <row r="200" ht="84" customHeight="1" spans="1:9">
      <c r="A200" s="45">
        <v>1</v>
      </c>
      <c r="B200" s="45" t="s">
        <v>351</v>
      </c>
      <c r="C200" s="45" t="s">
        <v>352</v>
      </c>
      <c r="D200" s="46" t="s">
        <v>353</v>
      </c>
      <c r="E200" s="13">
        <v>23.5</v>
      </c>
      <c r="F200" s="13" t="s">
        <v>101</v>
      </c>
      <c r="G200" s="13"/>
      <c r="H200" s="13"/>
      <c r="I200" s="41" t="str">
        <f>_xlfn.DISPIMG("ID_B8D101BE7539427E8DAA18095B81AE40",1)</f>
        <v>=DISPIMG("ID_B8D101BE7539427E8DAA18095B81AE40",1)</v>
      </c>
    </row>
    <row r="201" ht="198" customHeight="1" spans="1:9">
      <c r="A201" s="45">
        <v>2</v>
      </c>
      <c r="B201" s="7" t="s">
        <v>354</v>
      </c>
      <c r="C201" s="45" t="s">
        <v>355</v>
      </c>
      <c r="D201" s="14" t="s">
        <v>356</v>
      </c>
      <c r="E201" s="13">
        <v>1</v>
      </c>
      <c r="F201" s="13" t="s">
        <v>14</v>
      </c>
      <c r="G201" s="13"/>
      <c r="H201" s="76"/>
      <c r="I201" s="20" t="str">
        <f>_xlfn.DISPIMG("ID_72242B2582124E8595DFA5E57738142F",1)</f>
        <v>=DISPIMG("ID_72242B2582124E8595DFA5E57738142F",1)</v>
      </c>
    </row>
    <row r="202" ht="195" customHeight="1" spans="1:9">
      <c r="A202" s="45">
        <v>3</v>
      </c>
      <c r="B202" s="7" t="s">
        <v>357</v>
      </c>
      <c r="C202" s="45" t="s">
        <v>358</v>
      </c>
      <c r="D202" s="14" t="s">
        <v>359</v>
      </c>
      <c r="E202" s="13">
        <v>4</v>
      </c>
      <c r="F202" s="13" t="s">
        <v>14</v>
      </c>
      <c r="G202" s="13"/>
      <c r="H202" s="76"/>
      <c r="I202" s="20" t="str">
        <f>_xlfn.DISPIMG("ID_34BEAD8904194FD4ABDF6EF71C247F15",1)</f>
        <v>=DISPIMG("ID_34BEAD8904194FD4ABDF6EF71C247F15",1)</v>
      </c>
    </row>
    <row r="203" ht="99" customHeight="1" spans="1:9">
      <c r="A203" s="45">
        <v>4</v>
      </c>
      <c r="B203" s="7" t="s">
        <v>360</v>
      </c>
      <c r="C203" s="13" t="s">
        <v>361</v>
      </c>
      <c r="D203" s="14" t="s">
        <v>362</v>
      </c>
      <c r="E203" s="13">
        <v>21</v>
      </c>
      <c r="F203" s="13" t="s">
        <v>14</v>
      </c>
      <c r="G203" s="13"/>
      <c r="H203" s="76"/>
      <c r="I203" s="20" t="str">
        <f>_xlfn.DISPIMG("ID_954C475EE0CC45EF9047E74B9C7D6285",1)</f>
        <v>=DISPIMG("ID_954C475EE0CC45EF9047E74B9C7D6285",1)</v>
      </c>
    </row>
    <row r="204" ht="106" customHeight="1" spans="1:9">
      <c r="A204" s="45">
        <v>5</v>
      </c>
      <c r="B204" s="7" t="s">
        <v>27</v>
      </c>
      <c r="C204" s="13" t="s">
        <v>363</v>
      </c>
      <c r="D204" s="14" t="s">
        <v>364</v>
      </c>
      <c r="E204" s="13">
        <v>1</v>
      </c>
      <c r="F204" s="13" t="s">
        <v>14</v>
      </c>
      <c r="G204" s="13"/>
      <c r="H204" s="76"/>
      <c r="I204" s="20" t="str">
        <f>_xlfn.DISPIMG("ID_072CE76EF78844DB972C037AB36B44B1",1)</f>
        <v>=DISPIMG("ID_072CE76EF78844DB972C037AB36B44B1",1)</v>
      </c>
    </row>
    <row r="205" customHeight="1" spans="1:9">
      <c r="A205" s="74"/>
      <c r="B205" s="7"/>
      <c r="C205" s="13"/>
      <c r="D205" s="74" t="s">
        <v>365</v>
      </c>
      <c r="E205" s="20"/>
      <c r="F205" s="20"/>
      <c r="G205" s="20"/>
      <c r="H205" s="13"/>
      <c r="I205" s="20"/>
    </row>
    <row r="206" ht="78" customHeight="1" spans="1:9">
      <c r="A206" s="13">
        <v>1</v>
      </c>
      <c r="B206" s="7" t="s">
        <v>366</v>
      </c>
      <c r="C206" s="16" t="s">
        <v>367</v>
      </c>
      <c r="D206" s="77" t="s">
        <v>368</v>
      </c>
      <c r="E206" s="13">
        <v>1</v>
      </c>
      <c r="F206" s="7" t="s">
        <v>14</v>
      </c>
      <c r="G206" s="7"/>
      <c r="H206" s="13"/>
      <c r="I206" s="13" t="str">
        <f>_xlfn.DISPIMG("ID_BE435135D01145B58B97BF420CED01D1",1)</f>
        <v>=DISPIMG("ID_BE435135D01145B58B97BF420CED01D1",1)</v>
      </c>
    </row>
    <row r="207" ht="128" customHeight="1" spans="1:9">
      <c r="A207" s="13">
        <v>2</v>
      </c>
      <c r="B207" s="7" t="s">
        <v>369</v>
      </c>
      <c r="C207" s="16" t="s">
        <v>370</v>
      </c>
      <c r="D207" s="77" t="s">
        <v>371</v>
      </c>
      <c r="E207" s="13">
        <v>1</v>
      </c>
      <c r="F207" s="7" t="s">
        <v>14</v>
      </c>
      <c r="G207" s="7"/>
      <c r="H207" s="13"/>
      <c r="I207" s="13"/>
    </row>
    <row r="208" ht="81" customHeight="1" spans="1:9">
      <c r="A208" s="13">
        <v>3</v>
      </c>
      <c r="B208" s="7" t="s">
        <v>372</v>
      </c>
      <c r="C208" s="7" t="s">
        <v>373</v>
      </c>
      <c r="D208" s="77" t="s">
        <v>374</v>
      </c>
      <c r="E208" s="7">
        <v>1</v>
      </c>
      <c r="F208" s="7" t="s">
        <v>30</v>
      </c>
      <c r="G208" s="7"/>
      <c r="H208" s="7"/>
      <c r="I208" s="20" t="str">
        <f>_xlfn.DISPIMG("ID_504700C79F064102B8E4B2953F5054D1",1)</f>
        <v>=DISPIMG("ID_504700C79F064102B8E4B2953F5054D1",1)</v>
      </c>
    </row>
    <row r="209" ht="113" customHeight="1" spans="1:9">
      <c r="A209" s="13">
        <v>4</v>
      </c>
      <c r="B209" s="7" t="s">
        <v>375</v>
      </c>
      <c r="C209" s="7" t="s">
        <v>376</v>
      </c>
      <c r="D209" s="77" t="s">
        <v>377</v>
      </c>
      <c r="E209" s="7">
        <v>1</v>
      </c>
      <c r="F209" s="7" t="s">
        <v>179</v>
      </c>
      <c r="G209" s="7"/>
      <c r="H209" s="7"/>
      <c r="I209" s="7" t="str">
        <f>_xlfn.DISPIMG("ID_51262B9E71284EAAB89E1A2644B3BD18",1)</f>
        <v>=DISPIMG("ID_51262B9E71284EAAB89E1A2644B3BD18",1)</v>
      </c>
    </row>
    <row r="210" customHeight="1" spans="1:9">
      <c r="A210" s="74"/>
      <c r="B210" s="7"/>
      <c r="C210" s="74"/>
      <c r="D210" s="74" t="s">
        <v>378</v>
      </c>
      <c r="E210" s="20"/>
      <c r="F210" s="20"/>
      <c r="G210" s="20"/>
      <c r="H210" s="13"/>
      <c r="I210" s="20"/>
    </row>
    <row r="211" ht="78" customHeight="1" spans="1:9">
      <c r="A211" s="7">
        <v>1</v>
      </c>
      <c r="B211" s="7" t="s">
        <v>379</v>
      </c>
      <c r="C211" s="13" t="s">
        <v>348</v>
      </c>
      <c r="D211" s="21" t="s">
        <v>380</v>
      </c>
      <c r="E211" s="13">
        <v>8</v>
      </c>
      <c r="F211" s="13" t="s">
        <v>14</v>
      </c>
      <c r="G211" s="13"/>
      <c r="H211" s="76"/>
      <c r="I211" s="20" t="str">
        <f>_xlfn.DISPIMG("ID_AAE8B6DA3BFA4CB8B8164E638E2F6242",1)</f>
        <v>=DISPIMG("ID_AAE8B6DA3BFA4CB8B8164E638E2F6242",1)</v>
      </c>
    </row>
    <row r="212" customHeight="1" spans="1:9">
      <c r="A212" s="74"/>
      <c r="B212" s="7"/>
      <c r="C212" s="13"/>
      <c r="D212" s="74" t="s">
        <v>381</v>
      </c>
      <c r="E212" s="13"/>
      <c r="F212" s="13"/>
      <c r="G212" s="13"/>
      <c r="H212" s="76"/>
      <c r="I212" s="20"/>
    </row>
    <row r="213" ht="78" customHeight="1" spans="1:9">
      <c r="A213" s="7">
        <v>1</v>
      </c>
      <c r="B213" s="7" t="s">
        <v>379</v>
      </c>
      <c r="C213" s="13" t="s">
        <v>348</v>
      </c>
      <c r="D213" s="21" t="s">
        <v>380</v>
      </c>
      <c r="E213" s="13">
        <v>3</v>
      </c>
      <c r="F213" s="13" t="s">
        <v>14</v>
      </c>
      <c r="G213" s="13"/>
      <c r="H213" s="76"/>
      <c r="I213" s="20" t="str">
        <f>_xlfn.DISPIMG("ID_AAE8B6DA3BFA4CB8B8164E638E2F6242",1)</f>
        <v>=DISPIMG("ID_AAE8B6DA3BFA4CB8B8164E638E2F6242",1)</v>
      </c>
    </row>
    <row r="214" customHeight="1" spans="1:9">
      <c r="A214" s="74"/>
      <c r="B214" s="7"/>
      <c r="C214" s="13"/>
      <c r="D214" s="74" t="s">
        <v>382</v>
      </c>
      <c r="E214" s="20"/>
      <c r="F214" s="20"/>
      <c r="G214" s="20"/>
      <c r="H214" s="13"/>
      <c r="I214" s="20"/>
    </row>
    <row r="215" ht="156" spans="1:9">
      <c r="A215" s="13">
        <v>1</v>
      </c>
      <c r="B215" s="7" t="s">
        <v>347</v>
      </c>
      <c r="C215" s="7" t="s">
        <v>348</v>
      </c>
      <c r="D215" s="14" t="s">
        <v>349</v>
      </c>
      <c r="E215" s="13">
        <v>10</v>
      </c>
      <c r="F215" s="13" t="s">
        <v>14</v>
      </c>
      <c r="G215" s="13"/>
      <c r="H215" s="76"/>
      <c r="I215" s="20" t="str">
        <f>_xlfn.DISPIMG("ID_067C8A157F7F47C599CB136466FA300A",1)</f>
        <v>=DISPIMG("ID_067C8A157F7F47C599CB136466FA300A",1)</v>
      </c>
    </row>
    <row r="216" customHeight="1" spans="1:9">
      <c r="A216" s="74"/>
      <c r="B216" s="7"/>
      <c r="C216" s="7"/>
      <c r="D216" s="73" t="s">
        <v>383</v>
      </c>
      <c r="E216" s="13"/>
      <c r="F216" s="13"/>
      <c r="G216" s="13"/>
      <c r="H216" s="76"/>
      <c r="I216" s="20"/>
    </row>
    <row r="217" ht="112" customHeight="1" spans="1:9">
      <c r="A217" s="13">
        <v>1</v>
      </c>
      <c r="B217" s="7" t="s">
        <v>384</v>
      </c>
      <c r="C217" s="7" t="s">
        <v>385</v>
      </c>
      <c r="D217" s="14" t="s">
        <v>386</v>
      </c>
      <c r="E217" s="13">
        <v>23</v>
      </c>
      <c r="F217" s="13" t="s">
        <v>101</v>
      </c>
      <c r="G217" s="13"/>
      <c r="H217" s="76"/>
      <c r="I217" s="20" t="str">
        <f>_xlfn.DISPIMG("ID_1B05C933381343D1A8C7B6E1BA4A0A89",1)</f>
        <v>=DISPIMG("ID_1B05C933381343D1A8C7B6E1BA4A0A89",1)</v>
      </c>
    </row>
    <row r="218" customHeight="1" spans="1:9">
      <c r="A218" s="20"/>
      <c r="B218" s="7" t="s">
        <v>47</v>
      </c>
      <c r="C218" s="13"/>
      <c r="D218" s="20"/>
      <c r="E218" s="20"/>
      <c r="F218" s="20"/>
      <c r="G218" s="20"/>
      <c r="H218" s="13"/>
      <c r="I218" s="20"/>
    </row>
    <row r="219" s="3" customFormat="1" customHeight="1" spans="1:9">
      <c r="A219" s="78"/>
      <c r="B219" s="79" t="s">
        <v>387</v>
      </c>
      <c r="C219" s="78"/>
      <c r="D219" s="78"/>
      <c r="E219" s="78"/>
      <c r="F219" s="78"/>
      <c r="G219" s="78"/>
      <c r="H219" s="78"/>
      <c r="I219" s="78"/>
    </row>
  </sheetData>
  <autoFilter xmlns:etc="http://www.wps.cn/officeDocument/2017/etCustomData" ref="A2:I219" etc:filterBottomFollowUsedRange="0">
    <extLst/>
  </autoFilter>
  <mergeCells count="66">
    <mergeCell ref="A1:I1"/>
    <mergeCell ref="A53:A54"/>
    <mergeCell ref="A79:A80"/>
    <mergeCell ref="A95:A100"/>
    <mergeCell ref="A108:A109"/>
    <mergeCell ref="A110:A111"/>
    <mergeCell ref="A112:A113"/>
    <mergeCell ref="A182:A184"/>
    <mergeCell ref="B53:B54"/>
    <mergeCell ref="B79:B80"/>
    <mergeCell ref="B95:B100"/>
    <mergeCell ref="B108:B109"/>
    <mergeCell ref="B110:B111"/>
    <mergeCell ref="B112:B113"/>
    <mergeCell ref="B182:B184"/>
    <mergeCell ref="C53:C54"/>
    <mergeCell ref="C79:C80"/>
    <mergeCell ref="C95:C100"/>
    <mergeCell ref="C108:C109"/>
    <mergeCell ref="C110:C111"/>
    <mergeCell ref="C112:C113"/>
    <mergeCell ref="C182:C184"/>
    <mergeCell ref="D53:D54"/>
    <mergeCell ref="D79:D80"/>
    <mergeCell ref="D95:D100"/>
    <mergeCell ref="D108:D109"/>
    <mergeCell ref="D110:D111"/>
    <mergeCell ref="D112:D113"/>
    <mergeCell ref="D182:D184"/>
    <mergeCell ref="E53:E54"/>
    <mergeCell ref="E79:E80"/>
    <mergeCell ref="E95:E100"/>
    <mergeCell ref="E108:E109"/>
    <mergeCell ref="E110:E111"/>
    <mergeCell ref="E112:E113"/>
    <mergeCell ref="E182:E184"/>
    <mergeCell ref="F53:F54"/>
    <mergeCell ref="F79:F80"/>
    <mergeCell ref="F95:F100"/>
    <mergeCell ref="F108:F109"/>
    <mergeCell ref="F110:F111"/>
    <mergeCell ref="F112:F113"/>
    <mergeCell ref="F182:F184"/>
    <mergeCell ref="G53:G54"/>
    <mergeCell ref="G79:G80"/>
    <mergeCell ref="G95:G100"/>
    <mergeCell ref="G108:G109"/>
    <mergeCell ref="G110:G111"/>
    <mergeCell ref="G112:G113"/>
    <mergeCell ref="G182:G184"/>
    <mergeCell ref="H53:H54"/>
    <mergeCell ref="H79:H80"/>
    <mergeCell ref="H95:H100"/>
    <mergeCell ref="H108:H109"/>
    <mergeCell ref="H110:H111"/>
    <mergeCell ref="H112:H113"/>
    <mergeCell ref="H182:H184"/>
    <mergeCell ref="I53:I54"/>
    <mergeCell ref="I79:I80"/>
    <mergeCell ref="I95:I100"/>
    <mergeCell ref="I108:I109"/>
    <mergeCell ref="I110:I111"/>
    <mergeCell ref="I112:I113"/>
    <mergeCell ref="I182:I184"/>
    <mergeCell ref="I186:I187"/>
    <mergeCell ref="I206:I207"/>
  </mergeCells>
  <pageMargins left="0.75" right="0.75" top="0.865972222222222" bottom="0.826388888888889" header="0.5" footer="0.5"/>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华少</cp:lastModifiedBy>
  <dcterms:created xsi:type="dcterms:W3CDTF">2026-06-16T07:11:00Z</dcterms:created>
  <dcterms:modified xsi:type="dcterms:W3CDTF">2026-07-17T01:49:30Z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015BEE48500844818EDA718B837BFF6C_13</vt:lpwstr>
  </property>
  <property fmtid="{D5CDD505-2E9C-101B-9397-08002B2CF9AE}" pid="3" name="KSOProductBuildVer">
    <vt:lpwstr>2052-12.1.0.26895</vt:lpwstr>
  </property>
  <property fmtid="{D5CDD505-2E9C-101B-9397-08002B2CF9AE}" pid="4" name="CalculationRule">
    <vt:i4>1</vt:i4>
  </property>
</Properties>
</file>