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H\章job\洛社镇\2026年\160【应急-彰誉】石塘湾消防站宣教馆展厅布展广告美化及全站标识标牌\布展\清单及招标控制价\"/>
    </mc:Choice>
  </mc:AlternateContent>
  <bookViews>
    <workbookView windowWidth="24753" windowHeight="106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F1589F0F1B6B44A7B397DE99A238ECD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86985" y="412750"/>
          <a:ext cx="1094740" cy="7270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" name="ID_0D17CE0AA0AC4178944C5A46A6EB598C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049520" y="1250315"/>
          <a:ext cx="1125220" cy="25971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" name="ID_21A2BC97A7C740D8B8DF9BE3682E5AAC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153660" y="2714625"/>
          <a:ext cx="905510" cy="53530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" name="ID_DE13E8918743454293A681615FF9864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5283835" y="2145665"/>
          <a:ext cx="664845" cy="48514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" name="ID_6EDF4E19F769460DBEF03B8D35B4D4FB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5285105" y="1633220"/>
          <a:ext cx="568960" cy="4241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2" name="ID_7B90627DCE3B47D8B4F86DEAB81B4A9A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5242560" y="17256125"/>
          <a:ext cx="616585" cy="46545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3" name="ID_5588CFC3EE154BDB89A599545F1ED423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5229860" y="17835245"/>
          <a:ext cx="661035" cy="4889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4" name="ID_98C42A83C10F4A4AA7D92F6378EAE162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5194300" y="18394045"/>
          <a:ext cx="702945" cy="4889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5" name="ID_E389FA82CB65463C823C1DCB7CEAE487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5049520" y="19041745"/>
          <a:ext cx="1153160" cy="39306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6" name="ID_5934C237227F4538B83659C6A617D1E3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5080000" y="19551015"/>
          <a:ext cx="1021080" cy="4000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7" name="ID_7213AE0840204E5880106EA85CA39ABC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5151755" y="20081875"/>
          <a:ext cx="848995" cy="52324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8" name="ID_A5BDFAA403B648959CB9B869726216EE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5365750" y="20668615"/>
          <a:ext cx="364490" cy="5245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0" name="ID_ED734859A1F34AEB9D4A9E563E09EEAE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5053330" y="25290145"/>
          <a:ext cx="1156335" cy="4349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9" name="ID_B6746E7D5A3F47C19DC4EE0D09466CAC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4966970" y="24762460"/>
          <a:ext cx="1339215" cy="3479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7" name="ID_6F5415376ED441F7BC28372D16E79669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4988560" y="23597235"/>
          <a:ext cx="1317625" cy="3524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8" name="ID_F603B3305A3E4BD98366A48F3F20AE0E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 flipH="1">
          <a:off x="5125720" y="24146510"/>
          <a:ext cx="977900" cy="37846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4" name="ID_8BCC2211DA92431BBCE39CF0FF3CE5AD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5138420" y="22433915"/>
          <a:ext cx="801370" cy="40449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6" name="ID_B66F873FD3764A2BA2DA49FFC32D79BE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5389245" y="22967315"/>
          <a:ext cx="316865" cy="49276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2" name="ID_816ABF481A5145A580B101E58DEFE22F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5115560" y="21808440"/>
          <a:ext cx="866140" cy="5283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9" name="ID_70FA9EF2426A41C9B2D444BECBDA4F96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5133975" y="21268690"/>
          <a:ext cx="805180" cy="47688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4" name="ID_D0A0120705B74D20B450369F296C3EA0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5523865" y="14420215"/>
          <a:ext cx="195580" cy="45148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3" name="ID_6BDAA9EDD1904847A4A78B46DB1D95C1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5482590" y="13798550"/>
          <a:ext cx="274955" cy="5048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5" name="ID_FA1BB9DCC9084DDFAA1CCF0114B13885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5112385" y="14953615"/>
          <a:ext cx="1020445" cy="48958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9" name="ID_A9A4FC86E8A549FA8EFE7DC9A273F561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5163185" y="15537815"/>
          <a:ext cx="890905" cy="44259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0" name="ID_6382970596554459905431B8C231F37D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5151755" y="16075660"/>
          <a:ext cx="890905" cy="49466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1" name="ID_C64DD910E34641B3BFEB7BE1030328C5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5353685" y="16665575"/>
          <a:ext cx="346710" cy="52324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7" name="ID_FDBFE3E611E04703B8C593EF7E69BD57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5217160" y="10403205"/>
          <a:ext cx="895350" cy="4622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6" name="ID_999BD81423C44002A878EC0EB26E0A1D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5245100" y="9813290"/>
          <a:ext cx="812800" cy="5156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8" name="ID_FEE8E03E47F74FDAB50ED472CA46AEE9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5272405" y="10986135"/>
          <a:ext cx="788670" cy="4540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9" name="ID_1FBE0F6392A344C29B63248FACB1E397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4989195" y="11572875"/>
          <a:ext cx="1250315" cy="4241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0" name="ID_C53F208C823C42F690B7872038F97D03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5219700" y="12091670"/>
          <a:ext cx="796925" cy="49149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1" name="ID_FE04B68995D6407DA53739400966F852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5334635" y="12647930"/>
          <a:ext cx="545465" cy="54546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2" name="ID_39D4BE5BCA624EFBB143D720F9FF0BF8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5201285" y="13257530"/>
          <a:ext cx="832485" cy="46863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5" name="ID_542A2D5267C14C4984D35987644123F7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5226050" y="9243060"/>
          <a:ext cx="859790" cy="51371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" name="ID_544DC47113E24CB0974F5798A3A2E9D9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4996815" y="4540250"/>
          <a:ext cx="1268095" cy="30670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" name="ID_DF17AD90322E4C5EA3FF9F727A213C3E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5113655" y="4026535"/>
          <a:ext cx="1048385" cy="29146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" name="ID_48CDD98DD28540D6A4DE1915B2C3202C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4980940" y="3314065"/>
          <a:ext cx="1325245" cy="4889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" name="ID_72E43EE7BEB8420BB537EF230778B5BF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4959985" y="25845770"/>
          <a:ext cx="1346200" cy="8572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" name="ID_56CD2EB5DACE46B39C0A0939F15B1B43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 flipV="1">
          <a:off x="5280660" y="29592905"/>
          <a:ext cx="553720" cy="9702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" name="ID_C6F3973E4CE941379908303349C4F552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5337175" y="32366585"/>
          <a:ext cx="680720" cy="6858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" name="ID_D6180891485D412D9338125986C244CB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5231130" y="33729295"/>
          <a:ext cx="862330" cy="8813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" name="ID_2B5446A25CDA40768820D2CC6F68CB4C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1612265" y="67385565"/>
          <a:ext cx="1092835" cy="8667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6" name="ID_EDE69FFBB28947B38C2E73270F1BC570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1542415" y="69284215"/>
          <a:ext cx="1007110" cy="8763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7" name="ID_563DFA64979644FDAA8BEB468D466FEC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>
          <a:off x="1587500" y="72698610"/>
          <a:ext cx="1121410" cy="7334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8" name="ID_0C30F4F022D94E79B7AE7785E152AF4D"/>
        <xdr:cNvPicPr>
          <a:picLocks noChangeAspect="1"/>
        </xdr:cNvPicPr>
      </xdr:nvPicPr>
      <xdr:blipFill>
        <a:blip r:embed="rId45"/>
        <a:stretch>
          <a:fillRect/>
        </a:stretch>
      </xdr:blipFill>
      <xdr:spPr>
        <a:xfrm>
          <a:off x="1749425" y="74749660"/>
          <a:ext cx="1092835" cy="8286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0" name="ID_44F87A67F312441AA20BA289D66C93AD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1678305" y="76919455"/>
          <a:ext cx="1130935" cy="11049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1" name="ID_DBB3B1416D894F999CC16331B21843BF"/>
        <xdr:cNvPicPr>
          <a:picLocks noChangeAspect="1"/>
        </xdr:cNvPicPr>
      </xdr:nvPicPr>
      <xdr:blipFill>
        <a:blip r:embed="rId47"/>
        <a:stretch>
          <a:fillRect/>
        </a:stretch>
      </xdr:blipFill>
      <xdr:spPr>
        <a:xfrm>
          <a:off x="1666240" y="79248635"/>
          <a:ext cx="1092835" cy="6286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3" name="ID_FF27B4CDBBCE4DD3BA648EB07FFED948"/>
        <xdr:cNvPicPr>
          <a:picLocks noChangeAspect="1"/>
        </xdr:cNvPicPr>
      </xdr:nvPicPr>
      <xdr:blipFill>
        <a:blip r:embed="rId48"/>
        <a:stretch>
          <a:fillRect/>
        </a:stretch>
      </xdr:blipFill>
      <xdr:spPr>
        <a:xfrm>
          <a:off x="1595120" y="82016600"/>
          <a:ext cx="1169035" cy="8953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5" name="ID_7C198E65615D426F9E8F0211D9632602"/>
        <xdr:cNvPicPr>
          <a:picLocks noChangeAspect="1"/>
        </xdr:cNvPicPr>
      </xdr:nvPicPr>
      <xdr:blipFill>
        <a:blip r:embed="rId49"/>
        <a:stretch>
          <a:fillRect/>
        </a:stretch>
      </xdr:blipFill>
      <xdr:spPr>
        <a:xfrm>
          <a:off x="1654175" y="83649185"/>
          <a:ext cx="1140460" cy="7810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1" name="ID_86278CE2EC434A9EAF846B4A32E4D744"/>
        <xdr:cNvPicPr>
          <a:picLocks noChangeAspect="1"/>
        </xdr:cNvPicPr>
      </xdr:nvPicPr>
      <xdr:blipFill>
        <a:blip r:embed="rId50"/>
        <a:stretch>
          <a:fillRect/>
        </a:stretch>
      </xdr:blipFill>
      <xdr:spPr>
        <a:xfrm>
          <a:off x="1678305" y="85265260"/>
          <a:ext cx="1178560" cy="10191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2" name="ID_64090F9F6C7B4EC3929BB318C3A071A3"/>
        <xdr:cNvPicPr>
          <a:picLocks noChangeAspect="1"/>
        </xdr:cNvPicPr>
      </xdr:nvPicPr>
      <xdr:blipFill>
        <a:blip r:embed="rId51"/>
        <a:stretch>
          <a:fillRect/>
        </a:stretch>
      </xdr:blipFill>
      <xdr:spPr>
        <a:xfrm>
          <a:off x="1761490" y="87056595"/>
          <a:ext cx="568960" cy="12001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3" name="ID_6A9C72EF0083496199A0377D2765AD98"/>
        <xdr:cNvPicPr>
          <a:picLocks noChangeAspect="1"/>
        </xdr:cNvPicPr>
      </xdr:nvPicPr>
      <xdr:blipFill>
        <a:blip r:embed="rId52"/>
        <a:stretch>
          <a:fillRect/>
        </a:stretch>
      </xdr:blipFill>
      <xdr:spPr>
        <a:xfrm>
          <a:off x="1663700" y="88628220"/>
          <a:ext cx="788035" cy="14668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4" name="ID_5D033F579B44430D88D0BB849AE42B11"/>
        <xdr:cNvPicPr>
          <a:picLocks noChangeAspect="1"/>
        </xdr:cNvPicPr>
      </xdr:nvPicPr>
      <xdr:blipFill>
        <a:blip r:embed="rId53"/>
        <a:stretch>
          <a:fillRect/>
        </a:stretch>
      </xdr:blipFill>
      <xdr:spPr>
        <a:xfrm>
          <a:off x="1594485" y="92137230"/>
          <a:ext cx="1016635" cy="9906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5" name="ID_F67F1D27F8264F52A5D04C578DBD8B24"/>
        <xdr:cNvPicPr>
          <a:picLocks noChangeAspect="1"/>
        </xdr:cNvPicPr>
      </xdr:nvPicPr>
      <xdr:blipFill>
        <a:blip r:embed="rId54"/>
        <a:stretch>
          <a:fillRect/>
        </a:stretch>
      </xdr:blipFill>
      <xdr:spPr>
        <a:xfrm>
          <a:off x="1624965" y="93850460"/>
          <a:ext cx="949960" cy="14763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6" name="ID_94B106ECE8B34E7BBE0960611956EB54"/>
        <xdr:cNvPicPr>
          <a:picLocks noChangeAspect="1"/>
        </xdr:cNvPicPr>
      </xdr:nvPicPr>
      <xdr:blipFill>
        <a:blip r:embed="rId55"/>
        <a:stretch>
          <a:fillRect/>
        </a:stretch>
      </xdr:blipFill>
      <xdr:spPr>
        <a:xfrm>
          <a:off x="1564640" y="95957390"/>
          <a:ext cx="1130935" cy="12096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7" name="ID_E28A7C9B9B6B4DADBD06D9000F66A659"/>
        <xdr:cNvPicPr>
          <a:picLocks noChangeAspect="1"/>
        </xdr:cNvPicPr>
      </xdr:nvPicPr>
      <xdr:blipFill>
        <a:blip r:embed="rId56"/>
        <a:stretch>
          <a:fillRect/>
        </a:stretch>
      </xdr:blipFill>
      <xdr:spPr>
        <a:xfrm>
          <a:off x="1522730" y="97882710"/>
          <a:ext cx="1178560" cy="12096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8" name="ID_506DF1E6CA9E4525A9E5A7D17640DD91"/>
        <xdr:cNvPicPr>
          <a:picLocks noChangeAspect="1"/>
        </xdr:cNvPicPr>
      </xdr:nvPicPr>
      <xdr:blipFill>
        <a:blip r:embed="rId57"/>
        <a:stretch>
          <a:fillRect/>
        </a:stretch>
      </xdr:blipFill>
      <xdr:spPr>
        <a:xfrm>
          <a:off x="1569085" y="101334570"/>
          <a:ext cx="1045210" cy="11334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9" name="ID_E70B638D47F944909D1C7A9CAA49FC2F"/>
        <xdr:cNvPicPr>
          <a:picLocks noChangeAspect="1"/>
        </xdr:cNvPicPr>
      </xdr:nvPicPr>
      <xdr:blipFill>
        <a:blip r:embed="rId58"/>
        <a:stretch>
          <a:fillRect/>
        </a:stretch>
      </xdr:blipFill>
      <xdr:spPr>
        <a:xfrm>
          <a:off x="1534160" y="103405305"/>
          <a:ext cx="1178560" cy="7524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0" name="ID_CFACFA9FB8614B95A982922F6DAAA5A2"/>
        <xdr:cNvPicPr>
          <a:picLocks noChangeAspect="1"/>
        </xdr:cNvPicPr>
      </xdr:nvPicPr>
      <xdr:blipFill>
        <a:blip r:embed="rId59"/>
        <a:stretch>
          <a:fillRect/>
        </a:stretch>
      </xdr:blipFill>
      <xdr:spPr>
        <a:xfrm>
          <a:off x="1722755" y="105054400"/>
          <a:ext cx="626110" cy="12192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1" name="ID_5490200D0E2849C3B0E1A3AA20725A3D"/>
        <xdr:cNvPicPr>
          <a:picLocks noChangeAspect="1"/>
        </xdr:cNvPicPr>
      </xdr:nvPicPr>
      <xdr:blipFill>
        <a:blip r:embed="rId60"/>
        <a:stretch>
          <a:fillRect/>
        </a:stretch>
      </xdr:blipFill>
      <xdr:spPr>
        <a:xfrm>
          <a:off x="1656080" y="107106085"/>
          <a:ext cx="835660" cy="10668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2" name="ID_0CE10F8D648B49F89CBF4B5AC017E9B1"/>
        <xdr:cNvPicPr>
          <a:picLocks noChangeAspect="1"/>
        </xdr:cNvPicPr>
      </xdr:nvPicPr>
      <xdr:blipFill>
        <a:blip r:embed="rId61"/>
        <a:stretch>
          <a:fillRect/>
        </a:stretch>
      </xdr:blipFill>
      <xdr:spPr>
        <a:xfrm>
          <a:off x="1622425" y="109149515"/>
          <a:ext cx="940435" cy="13335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3" name="ID_14C02291C5CF4528BE5812D356BEDB91"/>
        <xdr:cNvPicPr>
          <a:picLocks noChangeAspect="1"/>
        </xdr:cNvPicPr>
      </xdr:nvPicPr>
      <xdr:blipFill>
        <a:blip r:embed="rId62"/>
        <a:stretch>
          <a:fillRect/>
        </a:stretch>
      </xdr:blipFill>
      <xdr:spPr>
        <a:xfrm>
          <a:off x="1538605" y="112946180"/>
          <a:ext cx="1083310" cy="6000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4" name="ID_0A88B98CC8954B2FA86BDF6C8E02CADF"/>
        <xdr:cNvPicPr>
          <a:picLocks noChangeAspect="1"/>
        </xdr:cNvPicPr>
      </xdr:nvPicPr>
      <xdr:blipFill>
        <a:blip r:embed="rId63"/>
        <a:stretch>
          <a:fillRect/>
        </a:stretch>
      </xdr:blipFill>
      <xdr:spPr>
        <a:xfrm>
          <a:off x="1565275" y="114634645"/>
          <a:ext cx="1007110" cy="7715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7" name="ID_CBFD456473D04308866A26DC3836B49C"/>
        <xdr:cNvPicPr>
          <a:picLocks noChangeAspect="1"/>
        </xdr:cNvPicPr>
      </xdr:nvPicPr>
      <xdr:blipFill>
        <a:blip r:embed="rId64"/>
        <a:stretch>
          <a:fillRect/>
        </a:stretch>
      </xdr:blipFill>
      <xdr:spPr>
        <a:xfrm>
          <a:off x="1550035" y="17148810"/>
          <a:ext cx="742315" cy="880110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<sst xmlns="http://schemas.openxmlformats.org/spreadsheetml/2006/main" count="264" uniqueCount="138">
  <si>
    <t>石塘湾消防站宣教馆展厅布置广告美化及全站标识标牌采购项目-投标报价清单</t>
  </si>
  <si>
    <t>序号</t>
  </si>
  <si>
    <t>项目名称</t>
  </si>
  <si>
    <t>示例图片</t>
  </si>
  <si>
    <t>项目特征描述</t>
  </si>
  <si>
    <t>数量</t>
  </si>
  <si>
    <t>单位</t>
  </si>
  <si>
    <t>投标综合单价（元）</t>
  </si>
  <si>
    <t>小计
（元）</t>
  </si>
  <si>
    <t>备注</t>
  </si>
  <si>
    <t>一、标识标牌</t>
  </si>
  <si>
    <t>外立面</t>
  </si>
  <si>
    <t>1.2mm不锈钢烤漆发光字。字壳背部焊不锈钢L型挂耳，左右各1组，超大字中间加辅助挂耳；焊点补同色烤漆防锈，字高1200mm。
基层：混凝土/砖墙直接膨胀螺栓；石膏板/铝塑板先封木工板/钢架。
施工：1:1字稿放样打孔，螺栓固定挂耳，水平仪校准字间距、高低；全部调平锁紧。
收口：挂耳缝隙、螺丝孔打同色耐候胶遮盖，兼顾防水美观。</t>
  </si>
  <si>
    <t>个</t>
  </si>
  <si>
    <t>不包含外墙墙面改动</t>
  </si>
  <si>
    <t>钛金徽章，注塑工艺，尺寸：1500*1340mm*20mm厚。
高压冷室压铸机高速填充模具型腔，保压冷却；脱模后自动切去浇口、溢流料头，粗打磨去除飞边毛刺。背部统一焊接20mm不锈钢支撑脚，保证均匀光滑。
墙面固定支撑脚底座，锁紧螺母。
灯带藏于徽章与墙面缝隙，电线从侧边引出（6m白色灯带，200W）。
出线孔四周打胶密封，户外配备防水电源。</t>
  </si>
  <si>
    <t>块</t>
  </si>
  <si>
    <t>铝方管框架高光铝塑板饰面，尺寸：30600*800mm*40mm。
黄色2cmPVC字+铝铸队徽。
高压冷室压铸机高速填充模具型腔，保压冷却；脱模后自动切去浇口、溢流料头，粗打磨去除飞边毛刺。背部统一焊接20mm不锈钢支撑脚，保证均匀光滑。
墙面固定支撑脚底座，锁紧螺母。
灯带藏于徽章与墙面缝隙，电线从侧边引出（6m白色灯带，200W）。
出线孔四周打胶密封，户外配备防水电源。</t>
  </si>
  <si>
    <t>项</t>
  </si>
  <si>
    <t>铭牌：尺寸：2000*350mm，1.2mm不锈钢。腐蚀雕刻文字</t>
  </si>
  <si>
    <t>车库</t>
  </si>
  <si>
    <t>口号：亚克力字，字高350mm，2cm亚克力（数控激光切割）。
矢量文件导入激光机，分层切割面板、加厚底板；常规5+10mm、5+15mm双层叠加。
抛光处理（关键颜值工序）：
火焰抛光：透明亚克力侧边高温熔化，镜面通透，高端水晶字必做。
布轮抛光：小批量、细纹路打磨。
黏合组装：两层亚克力对齐轮廓，缝隙打UV无影胶/亚克力专用胶水，UV灯照射固化，无白胶印。</t>
  </si>
  <si>
    <t>大厅</t>
  </si>
  <si>
    <t>40mm铝合金边框+软膜面灯箱，尺寸：2800*2600*80mm，功率：1000W。</t>
  </si>
  <si>
    <t>总书记语录，整画面尺寸3900*2120mm，侧厚20mm，厚度为1.2mm钛金字（激光切割面板）。
矢量文件导入光纤激光机，切割字体正面面板，切口光滑无毛刺。
数控折边成型：裁切同材质不锈钢围边条（厚度0.8—1.5mm，立体厚度8—120mm）；直线笔画数控折弯，圆弧手工修型，围边与面板轮廓严丝合缝。
激光无影低温焊接，焊点细小，打磨后几乎无痕，拉丝纹理，不易生锈。
打磨、表面处理：焊点精细水磨打磨。
原色不锈钢：清洗除油、覆膜保护。
镀钛款：真空炉镀钛上色。
烤漆款：打磨→喷环氧底漆→高温面漆→哑光/亮光清漆。
封底加固：围边内侧打满结构胶，粘贴镀锌板/不锈钢底板压紧固化；户外字背部焊点、底板满刷2遍防锈底漆；大尺寸字内部加横向支撑防变形。</t>
  </si>
  <si>
    <t>楼梯</t>
  </si>
  <si>
    <t>不锈钢立体字，每套尺寸约2400*800mm，侧厚20mm，厚度为1.0mm（激光切割面板）。
矢量文件导入光纤激光机，切割字体正面面板，切口光滑无毛刺。
数控折边成型：裁切同材质不锈钢围边条（厚度0.8—1.5mm，立体厚度8—120mm）；直线笔画数控折弯，圆弧手工修型，围边与面板轮廓严丝合缝。
激光无影低温焊接，焊点细小，打磨后几乎无痕，拉丝纹理，不易生锈。
打磨、表面处理：焊点精细水磨打磨。
原色不锈钢：清洗除油、覆膜保护。
镀钛款：真空炉镀钛上色。
烤漆款：打磨→喷环氧底漆→高温面漆→哑光/亮光清漆。
封底加固：围边内侧打满结构胶，粘贴镀锌板/不锈钢底板压紧固化；户外字背部焊点、底板满刷2遍防锈底漆；大尺寸字内部加横向支撑防变形。</t>
  </si>
  <si>
    <t>套</t>
  </si>
  <si>
    <t>宣教室</t>
  </si>
  <si>
    <t>蓝色宣绒布尺寸7800*2700mm+10mm亚克力字，字高590mm，UV蓝色画面宣绒布：白底宣绒布UV喷绘蓝色LOGO、文字、山水、党建图案，色彩层次丰富。
加厚浮雕蓝色宣绒布：280—350g加厚基底，可堆UV白墨做凹凸浮雕，蓝色底色+立体图文；木龙骨打底，上铺木工板。
板上粘贴2—5cm聚酯隔音海绵。
蓝色宣绒布完整包裹海绵，背面白乳胶+枪钉固定，侧边向内折边隐藏钉眼。
多块软包用金属线条分割收口。</t>
  </si>
  <si>
    <t>食堂</t>
  </si>
  <si>
    <t>10mmPVC+亚克力插槽公告栏，尺寸2400*1500mm（数控激光切割）。
矢量文件导入激光机，分层切割面板、加厚底板；常规5+10mm、5+15mm双层叠加。
抛光处理（关键颜值工序）：
火焰抛光：透明亚克力侧边高温熔化，镜面通透，高端水晶字必做。
布轮抛光：小批量、细纹路打磨。
黏合组装：两层亚克力对齐轮廓，缝隙打UV无影胶/亚克力专用胶水，UV灯照射固化，无白胶印。</t>
  </si>
  <si>
    <t>标语：铝合金+亚克力，尺寸600*900*10mm（数控激光切割）。
矢量文件导入激光机，分层切割面板、加厚底板；常规5+10mm、5+15mm双层叠加。
抛光处理（关键颜值工序）：
火焰抛光：透明亚克力侧边高温熔化，镜面通透，高端水晶字必做。
布轮抛光：小批量、细纹路打磨。
黏合组装：两层亚克力对齐轮廓，缝隙打UV无影胶/亚克力专用胶水，UV灯照射固化，无白胶印。</t>
  </si>
  <si>
    <t>健身房</t>
  </si>
  <si>
    <t>文化墙尺寸10300*3000mm，8mm亚克力（数控激光切割）。
矢量文件导入激光机，分层切割面板、加厚底板；常规5+10mm、5+15mm双层叠加。
抛光处理（关键颜值工序）：
火焰抛光：透明亚克力侧边高温熔化，镜面通透，高端水晶字必做。
布轮抛光：小批量、细纹路打磨。
黏合组装：两层亚克力对齐轮廓，缝隙打UV无影胶/亚克力专用胶水，UV灯照射固化，无白胶印。</t>
  </si>
  <si>
    <t>标语：尺寸600*800mm，铝合金+亚克力（数控激光切割）。
矢量文件导入激光机，分层切割面板、加厚底板；常规5+10mm、5+15mm双层叠加。
抛光处理（关键颜值工序）：
火焰抛光：透明亚克力侧边高温熔化，镜面通透，高端水晶字必做。
布轮抛光：小批量、细纹路打磨。
黏合组装：两层亚克力对齐轮廓，缝隙打UV无影胶/亚克力专用胶水，UV灯照射固化，无白胶印。</t>
  </si>
  <si>
    <t>造型隔离屏风，尺寸2000*3000*100mm，不锈钢烤漆工艺，不锈钢立体字（200mm高，20mm厚），带射灯（功率：30W，数量：4支）。</t>
  </si>
  <si>
    <t>训练楼</t>
  </si>
  <si>
    <t>1.2mm不锈钢烤漆发光字，尺寸1600*3400mm。字壳内圈安装 LED 软灯条，灯光从字体背部透出墙面光晕。</t>
  </si>
  <si>
    <t>12mm密度板烤漆，尺寸1000*1030mm（墙面除尘除油，保证干燥）；字背均匀打点打中性结构胶，间隔10cm一条；对照1:1字稿贴准，美纹纸十字固定；静置24—48小时胶体完全固化后撕除美纹纸。注：大于40cm大字不建议纯胶粘，自重大易脱落。</t>
  </si>
  <si>
    <t>警示牌：尺寸600*900mm，铝合金+亚克力（数控激光切割）。
矢量文件导入激光机，分层切割面板、加厚底板；常规5+10mm、5+15mm双层叠加。
抛光处理（关键颜值工序）：
火焰抛光：透明亚克力侧边高温熔化，镜面通透，高端水晶字必做。
布轮抛光：小批量、细纹路打磨。
黏合组装：两层亚克力对齐轮廓，缝隙打UV无影胶/亚克力专用胶水，UV灯照射固化，无白胶印。</t>
  </si>
  <si>
    <t>门卫室</t>
  </si>
  <si>
    <t>5mm铝塑板+4*4钢架，尺寸4000*500mm（数控激光切割）。
矢量文件导入激光机，分层切割面板、加厚底板；常规5+10mm、5+15mm双层叠加。
抛光处理（关键颜值工序）：
火焰抛光：透明亚克力侧边高温熔化，镜面通透，高端水晶字必做。
布轮抛光：小批量、细纹路打磨。
黏合组装：两层亚克力对齐轮廓，缝隙打UV无影胶/亚克力专用胶水，UV灯照射固化，无白胶印。</t>
  </si>
  <si>
    <t>双面PVC吸塑灯箱，尺寸800*730mm，吸塑面板：乳白色高透光PVC吸塑片，2.0—3.0mm厚，抗老化，不易发黄。
箱体框架：加厚铝合金方管/镀锌方管、镀锌板围边；大型款加内衬加固龙骨。
光源：12V漫反射LED卷帘灯条，双面独立布线，两面亮度均衡。
辅材：吸塑专用胶水、结构胶、耐候密封胶、吊码、钢丝绳、膨胀螺栓、防水电源、排水胶塞。
顶部承重勘测：混凝土楼板直接膨胀螺栓；轻钢吊顶必须固定上方承重龙骨，禁止固定石膏板。
固定不锈钢吊码/吊环于灯箱顶部预制点位。
不锈钢钢丝绳搭配调节卡扣，连接顶部预埋件。
多人起吊，水平仪调平灯箱，四角钢丝绳长度统一，无倾斜。
多余钢丝绳裁剪，加装装饰盖帽隐藏五金。</t>
  </si>
  <si>
    <t>黄色网状警戒带，尺寸3000*300mm。（油漆滚涂，厚度1.0mm）</t>
  </si>
  <si>
    <t>登记标识牌，尺寸600*900mm，1mm不锈钢（激光切割面板）。
矢量文件导入光纤激光机，切割字体正面面板，切口光滑无毛刺。
数控折边成型：裁切同材质不锈钢围边条（厚度0.8—1.5mm，立体厚度8—120mm）；直线笔画数控折弯，圆弧手工修型，围边与面板轮廓严丝合缝。
烤漆款：打磨→喷环氧底漆→高温面漆→哑光/亮光清漆。
封底加固：围边内侧打满结构胶，粘贴镀锌板/不锈钢底板压紧固化；户外字背部焊点、底板满刷2遍防锈底漆；大尺寸字内部加横向支撑防变形。</t>
  </si>
  <si>
    <t>办公室物料</t>
  </si>
  <si>
    <t>档案盒，PP塑料，尺寸315*215*55mm。</t>
  </si>
  <si>
    <t>铜版纸档案盒插签，157g铜版纸侧面40*160mm，正面90*570mm。</t>
  </si>
  <si>
    <t>鼠标垫定制，尺寸400*900mm（PVC，1mm厚度）。</t>
  </si>
  <si>
    <t>亚克力杯套：尺寸100*80*100mm，3mm亚克力UV，矢量图导入光纤激光切割机，精准切割外形、镂空文字、圆孔；切割参数区分：透明板低功率慢切，减少毛边；实色板可加快速度；切割后板材边缘会发白雾状，透明款必须抛光处理。</t>
  </si>
  <si>
    <t>铝合金亚克力地图：尺寸1100*800*10mm，铝合金+亚克力（数控激光切割）。
矢量文件导入激光机，分层切割面板、加厚底板；常规5+10mm、5+15mm双层叠加。
抛光处理（关键颜值工序）：
火焰抛光：透明亚克力侧边高温熔化，镜面通透，高端水晶字必做；
布轮抛光：小批量、细纹路打磨。
黏合组装：两层亚克力对齐轮廓，缝隙打UV无影胶/亚克力专用胶水，UV灯照射固化，无白胶印。</t>
  </si>
  <si>
    <t>亚克力台牌：尺寸200*120mm，3mm亚克力（矢量图导入光纤激光切割机，精准切割外形、镂空文字、圆孔）；切割参数区分：透明板低功率慢切，减少毛边；实色板可加快速度；切割后板材边缘会发白雾状，透明款必须抛光处理。</t>
  </si>
  <si>
    <t>亚克力台牌：尺寸100*60mm，3mm亚克力（矢量图导入光纤激光切割机，精准切割外形、镂空文字、圆孔）；切割参数区分：透明板低功率慢切，减少毛边；实色板可加快速度；切割后板材边缘会发白雾状，透明款必须抛光处理。</t>
  </si>
  <si>
    <t>标识标牌</t>
  </si>
  <si>
    <t>镀锌板烤漆索引图：尺寸1020*720mm，1.2mm材料厚度，丝印文字（数控剪板机按图纸裁切板材，去除毛刺）；数控折弯机折边、折U型槽、箱体围边；箱体拼接采用点焊/满焊；焊点凸起打磨平整。</t>
  </si>
  <si>
    <t>镀锌板烤漆索引图，尺寸1025*550mm，1.2mm材料厚度，丝印文字（数控剪板机按图纸裁切板材，去除毛刺）；数控折弯机折边、折U型槽、箱体围边；箱体拼接采用点焊/满焊；焊点凸起打磨平整。</t>
  </si>
  <si>
    <t>亚克力+铝合金边框门牌，尺寸155*355*10mm（数控激光切割）。
矢量文件导入激光机，分层切割面板、加厚底板；常规5+10mm、5+15mm双层叠加。
抛光处理（关键颜值工序）：
火焰抛光：透明亚克力侧边高温熔化，镜面通透，高端水晶字必做。
布轮抛光：小批量、细纹路打磨。
黏合组装：两层亚克力对齐轮廓，缝隙打UV无影胶/亚克力专用胶水，UV灯照射固化，无白胶印。</t>
  </si>
  <si>
    <t>铝垫铁+磁吸板组织架构牌，尺寸2400*1200*10mm，铝垫铁（铝合金找平垫块）。
实心铝方块/铝合金挤出型材，规格20×30/30×40/50×50mm，厚度10—25mm；作用：垫高磁吸板、调水平、预留穿线间隙、防潮隔离墙体。
磁吸底板（铁素磁吸基板）：冷轧薄铁皮复合铝板、镀锌铁板薄板、磁吸专用导磁钢板；表面静电喷灰/白哑光烤漆，导磁吸附磁吸画面。
磁吸面层配套：背胶软磁片、磁吸UV画面、磁吸亚克力字、磁吸铝塑板模块。
辅材：膨胀螺丝、不锈钢自攻钉、结构胶、水平仪、防锈漆、耐候胶。冲击钻墙体打孔，放入膨胀管。
铝垫铁对准孔位，螺丝穿过垫铁中心锁紧在墙体。全程水平仪校准所有垫铁顶面高度统一，高低误差≤1mm，保证磁吸板完全贴平无翘曲；潮湿墙面垫铁底部可薄打一圈结构胶，隔绝墙体潮气。</t>
  </si>
  <si>
    <t>3mm亚克力场室牌，尺寸150*300mm（矢量图导入光纤激光切割机，精准切割外形、镂空文字、圆孔）；切割参数区分：透明板低功率慢切，减少毛边；实色板可加快速度；切割后板材边缘会发白雾状，透明款必须抛光处理。</t>
  </si>
  <si>
    <t>铝合金人员去向牌，尺寸1100*600mm。（厚度20mm）</t>
  </si>
  <si>
    <t>3mm亚克力看板+铝合金边框制度板，尺寸750*500mm（矢量图导入光纤激光切割机，精准切割外形、镂空文字、圆孔）；切割参数区分：透明板低功率慢切，减少毛边；实色板可加快速度；切割后板材边缘会发白雾状，透明款必须抛光处理。</t>
  </si>
  <si>
    <t>3mm亚克力信息牌亚克力插槽，尺寸125*90mm（数控激光切割）。
矢量文件导入激光机，分层切割面板、加厚底板；常规5+10mm、5+15mm双层叠加。
抛光处理（关键颜值工序）：
火焰抛光：透明亚克力侧边高温熔化，镜面通透，高端水晶字必做；
布轮抛光：小批量、细纹路打磨。
黏合组装：两层亚克力对齐轮廓，缝隙打UV无影胶/亚克力专用胶水，UV灯照射固化，无白胶印。</t>
  </si>
  <si>
    <t>3mm亚克力身份信息牌，尺寸70*50mm（矢量图导入光纤激光切割机，精准切割外形、镂空文字、圆孔）；切割参数区分：透明板低功率慢切，减少毛边；实色板可加快速度；切割后板材边缘会发白雾状，透明款必须抛光处理。</t>
  </si>
  <si>
    <t>铜版纸固定资产定位卡，157g铜版纸，尺寸180*130mm。</t>
  </si>
  <si>
    <t>亚克力节约用电标识，尺寸100*30mm（数控激光切割）。
矢量文件导入激光机，分层切割面板、加厚底板；常规5+10mm、5+15mm双层叠加。
抛光处理（关键颜值工序）：
火焰抛光：透明亚克力侧边高温熔化，镜面通透，高端水晶字必做。
布轮抛光：小批量、细纹路打磨。
黏合组装：两层亚克力对齐轮廓，缝隙打UV无影胶/亚克力专用胶水，UV灯照射固化，无白胶印。</t>
  </si>
  <si>
    <t>亚克力节约用电标识，尺寸100*50mm（数控激光切割）。
矢量文件导入激光机，分层切割面板、加厚底板；常规5+10mm、5+15mm双层叠加。
抛光处理（关键颜值工序）：
火焰抛光：透明亚克力侧边高温熔化，镜面通透，高端水晶字必做；
布轮抛光：小批量、细纹路打磨。
黏合组装：两层亚克力对齐轮廓，缝隙打UV无影胶/亚克力专用胶水，UV灯照射固化，无白胶印。</t>
  </si>
  <si>
    <t>不锈钢警示牌，尺寸600*800mm。（厚度40mm）</t>
  </si>
  <si>
    <t>亚克力车辆信息：尺寸277*297mm，3mm亚克力（数控激光切割）。
矢量文件导入激光机，分层切割面板、加厚底板；常规5+10mm、5+15mm双层叠加。
抛光处理（关键颜值工序）：
火焰抛光：透明亚克力侧边高温熔化，镜面通透，高端水晶字必做。
布轮抛光：小批量、细纹路打磨。
黏合组装：两层亚克力对齐轮廓，缝隙打UV无影胶/亚克力专用胶水，UV灯照射固化，无白胶印。</t>
  </si>
  <si>
    <t>3mm亚克力训练室警示牌：尺寸2100*1050mm（数控激光切割）。
矢量文件导入激光机，分层切割面板、加厚底板；常规5+10mm、5+15mm双层叠加。
抛光处理（关键颜值工序）：
火焰抛光：透明亚克力侧边高温熔化，镜面通透，高端水晶字必做。
布轮抛光：小批量、细纹路打磨。
黏合组装：两层亚克力对齐轮廓，缝隙打UV无影胶/亚克力专用胶水，UV灯照射固化，无白胶印。</t>
  </si>
  <si>
    <t>宣绒布，尺寸2700*4400mm+亚克力字+钛金徽章背景（UV蓝色画面宣绒布：白底宣绒布UV喷绘蓝色LOGO、文字、山水、党建图案，色彩层次丰富）。
加厚浮雕蓝色宣绒布：280—350g加厚基底，可堆UV白墨做凹凸浮雕，蓝色底色+立体图文；木龙骨打底，上铺木工板。
板上粘贴2—5cm聚酯隔音海绵。
蓝色宣绒布完整包裹海绵，背面白乳胶+枪钉固定，侧边向内折边隐藏钉眼。
多块软包用金属线条分割收口。</t>
  </si>
  <si>
    <t>10mmPVC+磁吸板量化考评栏，尺寸2400*1200mm，PVC板材（字体面层）。
厚度：5/8/10/15/20mm，室内专用高密度结皮PVC，防潮不变形。
表面处理：UV打印、喷漆、覆膜，色彩丰富、自重轻。
磁吸配套材料：①普通磁吸（不发光款）：软性橡胶磁片（背胶）、钕铁硼强磁粒；②导电磁吸（发光字专用）：弹簧导电磁公柱（装PVC字背面）、导电磁母座（装磁吸底板）；③磁吸底板（磁吸吸附载体）：镀锌铁皮板、冷轧钢板（必须导磁，铝板/不锈钢无磁性不能用）。墙面彻底除尘除油，保持干燥。
磁吸铁皮底板背面满打中性结构胶，多点布胶。
对照1:1字模整体对齐贴墙，美纹纸十字固定。
静置24—48小时胶体完全固化。
固化后直接将PVC磁吸字吸附在铁皮底板上完成。
优势：墙面无打孔、无痕，后期可完整撕下底板不破坏墙面。</t>
  </si>
  <si>
    <t>不锈钢烤漆+丝印队容镜，尺寸2200*900mm（数控剪板机按图纸裁切板材，去除毛刺）；
数控折弯机折边、折U型槽、箱体围边；
箱体拼接采用点焊/满焊；焊点凸起打磨平整。（厚度30mm，玻璃镜，镜子尺寸1800*800mm）</t>
  </si>
  <si>
    <t>亚克力会议室标识，尺寸300*900mm，3mm亚克力（数控激光切割）。
矢量文件导入激光机，分层切割面板、加厚底板；常规5+10mm、5+15mm双层叠加。
抛光处理（关键颜值工序）：
火焰抛光：透明亚克力侧边高温熔化，镜面通透，高端水晶字必做。
布轮抛光：小批量、细纹路打磨。
黏合组装：两层亚克力对齐轮廓，缝隙打UV无影胶/亚克力专用胶水，UV灯照射固化，无白胶印。</t>
  </si>
  <si>
    <t>党建室</t>
  </si>
  <si>
    <t>尺寸2700*7000mm，石膏板造型，宣绒布，亚克力字，灯箱灯带。整套属于室内定制形象文化墙，分层结构：轻钢龙骨基层→石膏板造型打底→批刮腻子乳胶漆→宣绒布包覆面层→分层亚克力字/LOGO→暗藏氛围灯带，常用于企业大厅、走廊、党建展厅、办公室背景墙，质感柔和高级，灯光层次丰富。
一、全套材料清单：
1.结构基层材料：
轻钢龙骨（75型/50型）、木工板/多层板加固条、纸面石膏板9.5/12mm、腻子粉、石膏、防锈自攻螺丝、网格布、阴阳角条、防霉乳胶漆。
2.墙面面层：宣绒布配套
宣绒布（加厚哑光款，灰色/米白/藏青常用）、环保墙纸胶/糯米胶、基膜、刮板、收边压条。
3.文字标识：亚克力字两类
实心亚克力立体字（10/15/20mm厚，UV打印/抛光封边）；
亚克力背发光字/平面粘贴亚克力字；
辅材：不锈钢隐形螺杆、中性结构胶、广告钉。
4.灯光系统：
低压24V/12V软灯带（高亮漫反射、防眩光款）、灯带铝槽、灯带固定卡扣、静音开关电源、PVC 穿线管、分控开关。
二、完整制作施工工艺（现场整墙施工流程）：
1.轻钢龙骨骨架造型打底：
现场放线，根据设计图纸定出文化墙长宽、凹凸造型、灯带凹槽位置；天地龙骨固定地面与顶面，竖向龙骨间距 400mm；造型凹凸处加木工板加固（石膏板承重差，灯带槽、大字固定位必须衬木工板）；灯带分层凹槽预留：分层叠级槽深度15—25mm，宽度20—30mm，预留灯带走线空间；转角龙骨加固，防止后期石膏板开裂。
封石膏板：造型圆弧、直角全部用整板裁切，自攻螺丝间距≤200mm，螺丝点刷防锈漆；造型接缝处贴网格布防开裂。
2.腻子找平+乳胶漆打底（贴宣绒布前置工序）：
填缝石膏补平板缝、螺丝坑，满批2遍腻子；阴阳角做护角条，打磨至墙面平整无波浪；
整墙滚涂墙纸基膜（关键）：封闭石膏板疏松面层，防止墙体吸水、胶水渗透泛黄，同时增强宣绒布附着力；基膜干透后，墙面底色统一刷浅色乳胶漆，避免透底色差。
3.宣绒布包覆墙面工艺：
宣绒布属于布艺软装，不能直接干贴石膏板，标准施工：裁切宣绒布，预留5cm收边余量，布料提前平铺静置消除褶皱；墙面均匀滚涂环保糯米胶/墙布专用胶，薄涂均匀，避免溢胶渗布；从上至下铺贴，塑料刮板由中间向四周刮平，排出空气，无鼓包、褶皱；造型凹槽、叠级灯带槽位置：布料折入槽内收边，或用金属收边条压住布边，防止布卷边、脱胶；阴阳角、凹凸造型处裁切斜角拼接，缝隙对齐，多余布料裁掉；静置24小时胶水完全干透，禁止立刻安装灯带与字，防止布料移位起鼓。
4.暗藏灯带预埋布线工艺：
分两种灯带形式：叠级槽氛围灯带、字背悬浮背光灯带；
铝槽固定：灯带凹槽内用卡扣固定哑光铝型材（防眩光，避免灯光直射刺眼）；
低压灯带裁剪分段，铝槽内卡紧灯带，接头绝缘热缩管包裹；
线路统一藏入龙骨空腔，穿PVC小管集中收拢至侧边检修口；
电源隐藏在吊顶、侧面检修盒内，预留开关控制线，可做常亮/分段调光；
通电测试：检查无频闪、暗区、接触不良，槽内打少量透明胶固定铝槽防松动。
5.亚克力字加工与上墙前置处理：
亚克力字数控雕刻、抛光侧边，如需上色正面UV喷绘图案文字；
两种安装工艺区分；
粘贴款薄亚克力字：背面多点打中性结构胶；
悬浮立体亚克力字：背面预埋不锈钢加长螺杆（10—25mm，形成悬浮背光效果，与槽内灯带搭配层次感更强）；
若选用亚克力背发光字：字内预装LED灯条，出线从螺杆中间穿出接入墙面电源。
三、整套文化墙标准安装施工步骤：
1.基层龙骨安装：
激光水平仪弹基准线，标记墙体造型外轮廓、分层灯带槽、大字固定点位；地面顶面固定天地龙骨，竖向龙骨搭建框架；凹凸造型、大字区域内衬整板木工板加固；封石膏板，防锈螺丝、网格布防裂处理。
2.墙面腻子、基膜、宣绒布铺贴：
腻子打磨→刷基膜→干透铺贴宣绒布→收边静置固化 24h。
3.灯带、电路预埋安装：
叠级凹槽内安装铝槽+灯带，全部线路隐藏于龙骨内部；电源放置隐蔽检修位，走线套管，强弱电分离；通电调试灯光均匀度。
4.亚克力字固定：
螺杆悬浮安装：提前在宣绒布墙面标记每个螺杆点位；点位处用电钻打孔，穿过石膏板，直达后方加固木工板层；塞入膨胀管，墙面预留螺母垫片；亚克力字背面螺杆对准墙面螺母拧紧，字体离墙1—2cm，槽内灯带灯光从字底漫射，悬浮光影效果；细小缝隙可同色美缝膏轻微修饰。
注：大尺寸亚克力自重较大，禁止只粘胶，必须螺杆加固。
5.收尾收边、整体调试：
所有布料收边、灯带槽缝隙用金属PVC收边条收口；清理亚克力表面保护膜、布料胶水污渍；总通电测试：灯带、发光字全部正常亮灯，调光开关功能正常；修补墙面细微磕碰、色差，完工。</t>
  </si>
  <si>
    <t>尺寸2700*8000mm，石膏板造型，亚克力造型，8mm亚克力字。
1.基础结构层：50/75型轻钢龙骨、12mm纸面石膏板、木工板（加固预埋件）、防锈自攻螺丝、网格防裂布、腻子、基膜、环保乳胶漆。
2.装饰分层：亚克力造型板：厚度5/10/15mm亚克力整板，UV彩印/单面喷漆/磨砂亚克力，做几何分层、圆弧、色块造型底板。
3.文字：8mm实心亚克力字：透明/奶白/实色亚克力，数控雕刻、侧边抛光，UV印图文，分粘贴款、悬浮垫高款。
4.灯光配套：12V低压软灯带、铝合金灯槽、静音电源、穿线管、分控开关。
5.辅材：中性耐候结构胶、不锈钢加长预埋螺杆、广告装饰钉、收边金属条、美纹纸。
步骤1：定位标记
用1:1纸质放样贴在石膏板墙面，标出每一层亚克力造型板、8mm亚克力字、螺杆打孔点位、出线位置。
步骤2：安装底层亚克力造型大板（分层造型第一步）
安装方式：螺杆机械固定。
标记点位钻孔，穿透石膏板至后方木工板加固层；塞入塑料膨胀管，墙面放置垫片螺母；亚克力板背面螺杆对准墙面螺母拧紧，微调水平垂直；螺丝隐藏在板背后，正面无任何固定痕迹。</t>
  </si>
  <si>
    <t>尺寸2700*5000mm，石膏板造型，绒布UV画面，8mm亚克力字，灯箱灯带石膏板造型，宣绒布，亚克力字，灯箱灯带。整套属于室内定制形象文化墙，分层结构：轻钢龙骨基层→石膏板造型打底→批刮腻子乳胶漆→宣绒布包覆面层→分层亚克力字/LOGO→暗藏氛围灯带，常用于企业大厅、走廊、党建展厅、办公室背景墙，质感柔和高级，灯光层次丰富。
一、全套材料清单：
1.结构基层材料：
轻钢龙骨（75型/50型）、木工板/多层板加固条、纸面石膏板9.5/12mm、腻子粉、石膏、防锈自攻螺丝、网格布、阴阳角条、防霉乳胶漆。
2.墙面面层：宣绒布配套
宣绒布（加厚哑光款，灰色/米白/藏青常用）、环保墙纸胶/糯米胶、基膜、刮板、收边压条。
3.文字标识：亚克力字两类
实心亚克力立体字（10/15/20mm厚，UV打印/抛光封边）；亚克力背发光字/平面粘贴亚克力字；辅材：不锈钢隐形螺杆、中性结构胶、广告钉。
4.灯光系统：低压24V/12V软灯带（高亮漫反射、防眩光款）、灯带铝槽、灯带固定卡扣、静音开关电源、PVC 穿线管、分控开关。
二、完整制作施工工艺（现场整墙施工流程）：
1.轻钢龙骨骨架造型打底：
现场放线，根据设计图纸定出文化墙长宽、凹凸造型、灯带凹槽位置；天地龙骨固定地面与顶面，竖向龙骨间距400mm；造型凹凸处加木工板加固（石膏板承重差，灯带槽、大字固定位必须衬木工板）；灯带分层凹槽预留：分层叠级槽深度15—25mm，宽度20—30mm，预留灯带走线空间；转角龙骨加固，防止后期石膏板开裂。
封石膏板：造型圆弧、直角全部用整板裁切，自攻螺丝间距≤200mm，螺丝点刷防锈漆；造型接缝处贴网格布防开裂。
2.腻子找平+乳胶漆打底（贴宣绒布前置工序）：
填缝石膏补平板缝、螺丝坑，满批2遍腻子；阴阳角做护角条，打磨至墙面平整无波浪；
整墙滚涂墙纸基膜（关键）：封闭石膏板疏松面层，防止墙体吸水、胶水渗透泛黄，同时增强宣绒布附着力；基膜干透后，墙面底色统一刷浅色乳胶漆，避免透底色差。
3.宣绒布包覆墙面工艺：
宣绒布属于布艺软装，不能直接干贴石膏板，标准施工：裁切宣绒布，预留5cm收边余量，布料提前平铺静置消除褶皱；墙面均匀滚涂环保糯米胶/墙布专用胶，薄涂均匀，避免溢胶渗布；从上至下铺贴，塑料刮板由中间向四周刮平，排出空气，无鼓包、褶皱；造型凹槽、叠级灯带槽位置：布料折入槽内收边，或用金属收边条压住布边，防止布卷边、脱胶；阴阳角、凹凸造型处裁切斜角拼接，缝隙对齐，多余布料裁掉；静置24小时胶水完全干透，禁止立刻安装灯带与字，防止布料移位起鼓。
4.暗藏灯带预埋布线工艺：
分两种灯带形式：叠级槽氛围灯带、字背悬浮背光灯带。
铝槽固定：灯带凹槽内用卡扣固定哑光铝型材（防眩光，避免灯光直射刺眼）；
低压灯带裁剪分段，铝槽内卡紧灯带，接头绝缘热缩管包裹；
线路统一藏入龙骨空腔，穿PVC小管集中收拢至侧边检修口；
电源隐藏在吊顶、侧面检修盒内，预留开关控制线，可做常亮/分段调光；
通电测试：检查无频闪、暗区、接触不良，槽内打少量透明胶固定铝槽防松动。
5.亚克力字加工与上墙前置处理：
亚克力字数控雕刻、抛光侧边，如需上色正面UV喷绘图案文字；两种安装工艺区分：粘贴款薄亚克力字：背面多点打中性结构胶；悬浮立体亚克力字：背面预埋不锈钢加长螺杆（10—25mm，形成悬浮背光效果，与槽内灯带搭配层次感更强）；若选用亚克力背发光字：字内预装LED灯条，出线从螺杆中间穿出接入墙面电源。
三、整套文化墙标准安装施工步骤：
1.基层龙骨安装：
激光水平仪弹基准线，标记墙体造型外轮廓、分层灯带槽、大字固定点位；地面顶面固定天地龙骨，竖向龙骨搭建框架；凹凸造型、大字区域内衬整板木工板加固；封石膏板，防锈螺丝、网格布防裂处理。
2.墙面腻子、基膜、宣绒布铺贴：
腻子打磨→刷基膜→干透铺贴宣绒布→收边静置固化24h。
3.灯带、电路预埋安装：
叠级凹槽内安装铝槽+灯带，全部线路隐藏于龙骨内部；电源放置隐蔽检修位，走线套管，强弱电分离；通电调试灯光均匀度。
4.亚克力字固定：
螺杆悬浮安装：提前在宣绒布墙面标记每个螺杆点位；点位处用电钻打孔，穿过石膏板，直达后方加固木工板层；塞入膨胀管，墙面预留螺母垫片；亚克力字背面螺杆对准墙面螺母拧紧，字体离墙1—2cm，槽内灯带灯光从字底漫射，悬浮光影效果；细小缝隙可同色美缝膏轻微修饰。
注：大尺寸亚克力自重较大，禁止只粘胶，必须螺杆加固。
5.收尾收边、整体调试：
所有布料收边、灯带槽缝隙用金属PVC收边条收口；清理亚克力表面保护膜、布料胶水污渍；总通电测试：灯带、发光字全部正常亮灯，调光开关功能正常；修补墙面细微磕碰、色差完工。</t>
  </si>
  <si>
    <t>玻璃门腰线</t>
  </si>
  <si>
    <t>PVC即时贴：宽10cm，厚度80-100μm，户外耐候1—2年；定位高度：常规离地90—110cm。
水平控制：全程激光水平仪，整面墙通长一条直线，误差≤1mm。
所有腰线安装前墙面必须平整、喷水刮贴，否则容易空鼓脱落不平整。</t>
  </si>
  <si>
    <t>米</t>
  </si>
  <si>
    <t>（一）合计（元）</t>
  </si>
  <si>
    <t>二、广告美化</t>
  </si>
  <si>
    <t>序厅</t>
  </si>
  <si>
    <t>展厅序厅－主背景</t>
  </si>
  <si>
    <t>1.定制弧形墙面造型基础、石膏板层次凸起造型墙面，表面涂刷定制色彩环保乳胶漆：轻钢龙骨100型、木工板/多层板加固条、双层双面石膏板12mm、内置防火岩棉，腻子粉、石膏、防锈自攻螺丝、网格布、阴阳角条、防霉乳胶漆。
①轻钢龙骨骨架造型打底：现场放线，根据设计图纸定出文化墙长宽、凹凸造型、灯带凹槽位置；天地龙骨固定地面与顶面，竖向龙骨间距400mm；造型凹凸处加木工板加固（石膏板承重差，灯带槽、大字固定位必须衬木工板）；灯带分层凹槽预留：分层叠级槽深度15—25mm，宽度20—30mm，预留灯带走线空间；转角龙骨加固，防止后期石膏板开裂。封石膏板：造型圆弧、直角全部用整板裁切，自攻螺丝间距≤200mm，螺丝点刷防锈漆；造型接缝处贴网格布防开裂。
②腻子找平+乳胶漆打底：填缝石膏补平板缝、螺丝坑，满批2遍腻子；阴阳角做护角条，打磨至墙面平整无波浪。
2.墙面内嵌10mm柔性灯条，含变压器及其他线材布设等辅材，长度约8400mm。
3.墙面定制铝合金饰板，厚度2.0mm表面防锈处理，特调色彩烤漆工艺。
4.定制不锈钢金属字（字数不少于10个，最终数量和样式以现场实际需求及采购人要求为准），单字高≥300mm侧厚≥20mm，厚度≥1.2mm钛金字（激光切割面板）焊点精细水磨打磨；镀钛款：真空炉镀钛上色。
5.钛金徽章：尺寸≥400*350mm，厚度≥15mm，含膨胀螺栓等安装辅材。
6.灯光氛围：照明系统接入智能控制终端，控制端支持单键一键启停及独立回路控制功能；设置光源根据墙面展示特点及要求，进行精准光学设计：采用二次光控技术，光斑均匀过渡，有效突出被展物品。多角度配光（数量≥4只，功率≥30w，最终数量和参数以现场实际需求及采购人要求为准）：提供多角度多种光束角，适应柜台、墙面、展示台等不同场景需求。高显色性能，真实还原展品色彩。
7.外贴底部不锈钢黑色金属踢脚线≥6cm高，厚度≥0.8mm。
8.墙面、顶面、地面的最终设计方案与安装方案，需结合展厅整体效果完成针对性深化，确保最终呈现效果符合既定预期要求。应当与展厅的整体元素、空间氛围等保持协调统一，最终以采购人的实际需求为执行依据。</t>
  </si>
  <si>
    <t>㎡</t>
  </si>
  <si>
    <t>墙面尺寸</t>
  </si>
  <si>
    <t>展厅序厅－副背景</t>
  </si>
  <si>
    <t>1.定制墙面造型（含基础）、石膏板打底，表面涂刷定制色彩乳胶漆：轻钢龙骨100型、木工板/多层板加固条、双层双面石膏板12mm、内置防火岩棉，腻子粉、石膏、防锈自攻螺丝、网格布、阴阳角条、防霉乳胶漆。
①轻钢龙骨骨架造型打底：现场放线，根据设计图纸定出文化墙长宽、凹凸造型、灯带凹槽位置；天地龙骨固定地面与顶面，竖向龙骨间距400mm；造型凹凸处加木工板加固（石膏板承重差，灯带槽、大字固定位必须衬木工板）；灯带分层凹槽预留：分层叠级槽深度15—25mm，宽度20—30mm，预留灯带走线空间；转角龙骨加固，防止后期石膏板开裂。封石膏板：造型圆弧、直角全部用整板裁切，自攻螺丝间距≤200mm，螺丝点刷防锈漆；造型接缝处贴网格布防开裂。
②腻子找平+乳胶漆打底：填缝石膏补平板缝、螺丝坑，满批2遍腻子；阴阳角做护角条，打磨至墙面平整无波浪。
2.墙面人工刷基膜铺贴定制色彩宣绒布。
3.定制不锈钢金属字（字数不少于16个，最终数量和样式以现场实际需求及采购人要求为准），单字高≥250mm侧厚≥20mm，厚度≥1.2mm钛金字（激光切割面板）焊点精细水磨打磨；镀钛款：真空炉镀钛上色。
4.灯光氛围：照明系统接入智能控制终端，控制端支持单键一键启停及独立回路控制功能；设置光源根据墙面展示特点及要求，进行精准光学设计：采用二次光控技术，光斑均匀过渡，有效突出被展物品。多角度配光（数量≥4只，功率≥30w，最终数量和参数以现场实际需求及采购人要求为准）：提供多角度多种光束角，适应柜台、墙面、展示台等不同场景需求。高显色性能，真实还原展品色彩。
5.外贴底部不锈钢黑色金属踢脚线≥6cm高，厚度≥0.8mm。
6.墙面、顶面、地面的最终设计方案与安装方案，需结合展厅整体效果完成针对性深化，确保最终呈现效果符合既定预期要求。应当与展厅的整体元素、空间氛围等保持协调统一，最终以采购人的实际需求为执行依据。</t>
  </si>
  <si>
    <t>顶面</t>
  </si>
  <si>
    <t>1.吊顶造型：四周石膏板基础结合中间铝方通吊顶，含高低错落及交接收口处理（石膏板厚度不小于10mm，A级防火）。
2.石膏板区域：轻钢龙骨骨架，双层石膏板饰面；含防锈处理、嵌缝贴带、满批腻子及乳胶漆饰面。轻钢小龙骨19*25*0.5mm、轻钢中龙骨19*50*0.5mm，轻钢大龙骨60*30*1.5mm（吊点附吊挂），∅8钢筋吊杆，双向吊点，中距900~1200，钢筋混凝土板内预留∅10钢筋环，双向，中距900~1200，石膏板厚度不小于10mm，A级防火。
3.铝方通区域：配套专用轻钢龙骨骨架，铝方通规格型号按图纸（含表面处理）（40*70*0.8mm）；含专用卡式龙骨、间距控制及端部收边。
4.交接节点：包含铝方通与石膏板交接处的专用收边条、跌级造型及加固处理。
5.其他：包括灯具、空调风机的开孔加固作业及成品防护工作。照明设计需在保障充足照明亮度的前提下，与展厅整体设计风格保持统一，色温与显色指数需契合展品展示需求，对重点展示区域实施针对性补光；全部照明线路需沿展厅吊顶龙骨布设，完成绝缘包裹与防火处理，预留充足检修空间，施工完成后需逐盏点亮测试，核验亮度与开关控制逻辑，确保符合设计使用要求。灯具（包括LED平板灯、筒灯、射灯、线性灯、LED灯带等）的种类、数量、参数等内容，最终需结合现场实际情况与采购人要求予以确定。
6.墙面、顶面、地面的最终设计方案与安装方案，需结合展厅整体效果完成针对性深化，确保最终呈现效果符合既定预期要求。应当与展厅的整体元素、空间氛围等保持协调统一，最终以采购人的实际需求为执行依据。</t>
  </si>
  <si>
    <t>顶面尺寸</t>
  </si>
  <si>
    <t>展厅区域一</t>
  </si>
  <si>
    <t>墙面1</t>
  </si>
  <si>
    <t>1.定制隔墙造型（含基础）、石膏板凸起造型，墙面造型上、下端刷涂白色乳胶漆、中间造型刷涂特调色彩乳胶漆。做法：轻钢龙骨100型、木工板/多层板加固条、双层双面石膏板12mm、内置防火岩棉，腻子粉、石膏、防锈自攻螺丝、网格布、阴阳角条、防霉乳胶漆。
①轻钢龙骨骨架造型打底：现场放线，根据设计图纸定出文化墙长宽、凹凸造型、灯带凹槽位置；天地龙骨固定地面与顶面，竖向龙骨间距400mm；造型凹凸处加木工板加固（石膏板承重差，灯带槽、大字固定位必须衬木工板）；灯带分层凹槽预留：分层叠级槽深度15—25mm，宽度20—30mm，预留灯带走线空间；转角龙骨加固，防止后期石膏板开裂。封石膏板：造型圆弧、直角全部用整板裁切，自攻螺丝间距≤200mm，螺丝点刷防锈漆；造型接缝处贴网格布防开裂。
②腻子找平+乳胶漆打底：填缝石膏补平板缝、螺丝坑，满批2遍腻子；阴阳角做护角条，打磨至墙面平整无波浪。
2.墙面造型四周内嵌10mm柔性灯条，长度≥9600mm，含变压器，含其他线材布设等辅材。
3.定制文案区域（最终数量和样式以现场实际需求及采购人要求为准）：（1）亚克力烤漆标题字：字高50—100mm，厚度≥10mm；（2）整体文案区域：①采用多层复合立体工艺定制亚克力字，精选生态复合PVC与亚克力作为基础载体，高精度UV打印，亚克力烤漆雕刻工艺；②采用雪弗板烤漆立体展板，文字图案写真（厚度不小于10mm，尺寸约为800*450mm，800*250mm，200*320mm）；③采用亚克力立体烤漆线条辅助装饰。
4.灯光氛围：照明系统接入智能控制终端，控制端支持单键一键启停及独立回路控制功能；设置光源根据墙面展示特点及要求，进行精准光学设计：采用二次光控技术，光斑均匀过渡，有效突出被展物品。多角度配光（数量≥4只，功率≥30w，最终数量和参数以现场实际需求及采购人要求为准）：提供多角度多种光束角，适应柜台、墙面、展示台等不同场景需求。高显色性能，真实还原展品色彩。
5.外贴底部不锈钢黑色金属踢脚线≥6cm高，厚度≥0.8mm。
6.墙面、顶面、地面的最终设计方案与安装方案，需结合展厅整体效果完成针对性深化，确保最终呈现效果符合既定预期要求。应当与展厅的整体元素、空间氛围等保持协调统一，最终以采购人的实际需求为执行依据。</t>
  </si>
  <si>
    <t>墙面2</t>
  </si>
  <si>
    <t>1.定制隔墙造型（含基础）、石膏板凸起造型，墙面造型上、下端刷涂白色乳胶漆、中间造型刷涂特调色彩乳胶漆。做法：轻钢龙骨100型、木工板/多层板加固条、双层双面石膏板12mm、内置防火岩棉，腻子粉、石膏、防锈自攻螺丝、网格布、阴阳角条、防霉乳胶漆。
①轻钢龙骨骨架造型打底：现场放线，根据设计图纸定出文化墙长宽、凹凸造型、灯带凹槽位置；天地龙骨固定地面与顶面，竖向龙骨间距400mm；造型凹凸处加木工板加固（石膏板承重差，灯带槽、大字固定位必须衬木工板）；灯带分层凹槽预留：分层叠级槽深度15—25mm，宽度20—30mm，预留灯带走线空间；转角龙骨加固，防止后期石膏板开裂。封石膏板：造型圆弧、直角全部用整板裁切，自攻螺丝间距≤200mm，螺丝点刷防锈漆；造型接缝处贴网格布防开裂。
②腻子找平+乳胶漆打底：填缝石膏补平板缝、螺丝坑，满批2遍腻子；阴阳角做护角条，打磨至墙面平整无波浪。
2.墙面造型四周内嵌10mm柔性灯条，长度≥14000mm，含变压器，含其他线材布设等辅材。
3.定制文案区域（最终数量和样式以现场实际需求及采购人要求为准）：（1）亚克力烤漆标题字：字高50—100mm，厚度≥10mm；（2）整体文案区域：①墙面人工刷基膜铺贴定制画面宣绒布（基膜材质水性丙烯酸、厚度≥0.5mm）；②采用发光灯箱，边框材质：高强度铝合金边框型材，厚度≥1.0mm，亚光烤漆；背板：玻镁板背板≥5mm厚，含内部支撑龙骨；光源系统：LED漫反射，灯条功率，72W/㎡，色温4000K，排布间距≤80mm；画面材质及工艺：UV高清软膜，单面高清喷绘打印，四周缝制硅胶条。电气及安全：配套防短路电源（24V），含漏电保护开关及暗装接线，其他相应固定辅材。
4.灯光氛围：照明系统接入智能控制终端，控制端支持单键一键启停及独立回路控制功能；设置光源根据墙面展示特点及要求，进行精准光学设计：采用二次光控技术，光斑均匀过渡，有效突出被展物品。多角度配光（数量≥8只，功率≥30w，最终数量和参数以现场实际需求及采购人要求为准）：提供多角度多种光束角，适应柜台、墙面、展示台等不同场景需求。高显色性能，真实还原展品色彩。
5.外贴底部不锈钢黑色金属踢脚线≥6cm高，厚度≥0.8mm。
6.墙面、顶面、地面的最终设计方案与安装方案，需结合展厅整体效果完成针对性深化，确保最终呈现效果符合既定预期要求。应当与展厅的整体元素、空间氛围等保持协调统一，最终以采购人的实际需求为执行依据。</t>
  </si>
  <si>
    <t>墙面3</t>
  </si>
  <si>
    <t>1.定制隔墙造型（含基础）、石膏板凸起造型，墙面造型上、下端刷涂白色乳胶漆、中间造型刷涂特调色彩乳胶漆。做法：轻钢龙骨100型、木工板/多层板加固条、双层双面石膏板12mm、内置防火岩棉，腻子粉、石膏、防锈自攻螺丝、网格布、阴阳角条、防霉乳胶漆。
①轻钢龙骨骨架造型打底：现场放线，根据设计图纸定出文化墙长宽、凹凸造型、灯带凹槽位置；天地龙骨固定地面与顶面，竖向龙骨间距400mm；造型凹凸处加木工板加固（石膏板承重差，灯带槽、大字固定位必须衬木工板）；灯带分层凹槽预留：分层叠级槽深度15—25mm，宽度20—30mm，预留灯带走线空间；转角龙骨加固，防止后期石膏板开裂。封石膏板：造型圆弧、直角全部用整板裁切，自攻螺丝间距≤200mm，螺丝点刷防锈漆；造型接缝处贴网格布防开裂。
②腻子找平+乳胶漆打底：填缝石膏补平板缝、螺丝坑，满批2遍腻子；阴阳角做护角条，打磨至墙面平整无波浪。
2.墙面造型四周内嵌10mm柔性灯条，长度≥14200mm，含变压器，含其他线材布设等辅材。
3.定制文案区域（最终数量和样式以现场实际需求及采购人要求为准）：（1）亚克力烤漆标题字：字高50—100mm，厚度≥10mm；（2）整体文案区域：①墙面人工刷基膜铺贴定制图案宣绒布（基膜材质水性丙烯酸、厚度≥0.5mm）；②采用发光灯箱：边框材质：高强度铝合金边框型材，厚度≥1.0mm，亚光烤漆，背板：玻镁板背板≥5mm厚，含内部支撑龙骨；光源系统：LED漫反射，灯条功率：72W/㎡，色温4000K，排布间距≤80mm；画面材质及工艺：UV高清软膜，单面高清喷绘打印，四周缝制硅胶条。电气及安全：配套防短路电源（24V），含漏电保护开关及暗装接线，其他相应固定辅材。
4.灯光氛围：照明系统接入智能控制终端，控制端支持单键一键启停及独立回路控制功能；设置光源根据墙面展示特点及要求，进行精准光学设计：采用二次光控技术，光斑均匀过渡，有效突出被展物品。多角度配光（数量≥6只，功率≥30w，最终数量和参数以现场实际需求及采购人要求为准）：提供多角度多种光束角，适应柜台、墙面、展示台等不同场景需求。高显色性能，真实还原展品色彩。
5.外贴底部不锈钢黑色金属踢脚线≥6cm高，厚度≥0.8mm。
6.墙面、顶面、地面的最终设计方案与安装方案，需结合展厅整体效果完成针对性深化，确保最终呈现效果符合既定预期要求。应当与展厅的整体元素、空间氛围等保持协调统一，最终以采购人的实际需求为执行依据。</t>
  </si>
  <si>
    <t>墙面4</t>
  </si>
  <si>
    <t>1.定制隔墙造型（含基础）、石膏板凸起造型，墙面造型上、下端刷涂白色乳胶漆、中间造型刷涂特调色彩乳胶漆。做法：轻钢龙骨100型、木工板/多层板加固条、双层双面石膏板12mm、内置防火岩棉，腻子粉、石膏、防锈自攻螺丝、网格布、阴阳角条、防霉乳胶漆。
①轻钢龙骨骨架造型打底：现场放线，根据设计图纸定出文化墙长宽、凹凸造型、灯带凹槽位置；天地龙骨固定地面与顶面，竖向龙骨间距400mm；造型凹凸处加木工板加固（石膏板承重差，灯带槽、大字固定位必须衬木工板）；灯带分层凹槽预留：分层叠级槽深度15—25mm，宽度20—30mm，预留灯带走线空间；转角龙骨加固，防止后期石膏板开裂。封石膏板：造型圆弧、直角全部用整板裁切，自攻螺丝间距≤200mm，螺丝点刷防锈漆；造型接缝处贴网格布防开裂。
②腻子找平+乳胶漆打底：填缝石膏补平板缝、螺丝坑，满批2遍腻子；阴阳角做护角条，打磨至墙面平整无波浪。
2.墙面造型四周内嵌10mm柔性灯条，长度≥12000mm，含变压器，含其他线材布设等辅材。
3.定制文案区域（最终数量和样式以现场实际需求及采购人要求为准）：（1）亚克力烤漆标题字：字高50—100mm，厚度≥10mm，（2）整体文案区域：定制文案内容人工刷基膜铺贴定制图案宣绒布（基膜材质水性丙烯酸、厚度≥0.5mm）。
4.灯光氛围：照明系统接入智能控制终端，控制端支持单键一键启停及独立回路控制功能；设置光源根据墙面展示特点及要求，进行精准光学设计：采用二次光控技术，光斑均匀过渡，有效突出被展物品。多角度配光（数量≥4只，功率≥30w，最终数量和参数以现场实际需求及采购人要求为准）：提供多角度多种光束角，适应柜台、墙面、展示台等不同场景需求。高显色性能，真实还原展品色彩。
5.外贴底部不锈钢黑色金属踢脚线≥6cm高，厚度≥0.8mm。
6.墙面、顶面、地面的最终设计方案与安装方案，需结合展厅整体效果完成针对性深化，确保最终呈现效果符合既定预期要求。应当与展厅的整体元素、空间氛围等保持协调统一，最终以采购人的实际需求为执行依据。</t>
  </si>
  <si>
    <t>1.吊顶造型：四周石膏板基础结合中间铝方通吊顶，含高低错落及交接收口处理。石膏板厚度不小于10mm，A级防火。
2.石膏板区域：轻钢龙骨骨架，双层石膏板饰面；含防锈处理、嵌缝贴带、满批腻子及乳胶漆饰面。轻钢小龙骨19*25*0.5mm、轻钢中龙骨19*50*0.5mm，轻钢大龙骨60*30*1.5mm（吊点附吊挂），∅8钢筋吊杆，双向吊点，中距900~1200，钢筋混凝土板内预留∅10钢筋环，双向，中距900~1200，石膏板厚度不小于10mm，A级防火。
3.铝方通区域：配套专用轻钢龙骨骨架，铝方通规格型号按图纸（含表面处理）（40*70*0.8mm）；含专用卡式龙骨、间距控制及端部收边。
4.交接节点：包含铝方通与石膏板交接处的专用收边条、跌级造型及加固处理。
5.其他：包括灯具、空调风机的开孔加固作业及成品防护工作。照明设计需在保障充足照明亮度的前提下，与展厅整体设计风格保持统一，色温与显色指数需契合展品展示需求，对重点展示区域实施针对性补光；全部照明线路需沿展厅吊顶龙骨布设，完成绝缘包裹与防火处理，预留充足检修空间，施工完成后需逐盏点亮测试，核验亮度与开关控制逻辑，确保符合设计使用要求。灯具（包括LED平板灯、筒灯、射灯、线性灯、LED灯带等）的种类、数量、参数等内容，最终需结合现场实际情况与采购人要求予以确定。
6.墙面、顶面、地面的最终设计方案与安装方案，需结合展厅整体效果完成针对性深化，确保最终呈现效果符合既定预期要求。应当与展厅的整体元素、空间氛围等保持协调统一，最终以采购人的实际需求为执行依据。</t>
  </si>
  <si>
    <t>展厅区域二</t>
  </si>
  <si>
    <t>1.定制隔墙造型（含基础）、石膏板凸起造型，墙面造型上、下端刷涂白色乳胶漆、中间造型刷涂特调色彩乳胶漆。做法：轻钢龙骨100型、木工板/多层板加固条、双层双面石膏板12mm、内置防火岩棉，腻子粉、石膏、防锈自攻螺丝、网格布、阴阳角条、防霉乳胶漆。
①轻钢龙骨骨架造型打底：现场放线，根据设计图纸定出文化墙长宽、凹凸造型、灯带凹槽位置；天地龙骨固定地面与顶面，竖向龙骨间距400mm；造型凹凸处加木工板加固（石膏板承重差，灯带槽、大字固定位必须衬木工板）；灯带分层凹槽预留：分层叠级槽深度15—25mm，宽度20—30mm，预留灯带走线空间；转角龙骨加固，防止后期石膏板开裂。封石膏板：造型圆弧、直角全部用整板裁切，自攻螺丝间距≤200mm，螺丝点刷防锈漆；造型接缝处贴网格布防开裂。
②腻子找平+乳胶漆打底：填缝石膏补平板缝、螺丝坑，满批2遍腻子；阴阳角做护角条，打磨至墙面平整无波浪。
2.墙面造型四周内嵌10mm柔性灯条，长度≥12000mm，含变压器，含其他线材布设等辅材。
3.亚克力烤漆标题字（最终数量和样式以现场实际需求及采购人要求为准）：字体高度50—100mm，厚度≥10mm。
4.灯光氛围：照明系统接入智能控制终端，控制端支持单键一键启停及独立回路控制功能；设置光源根据墙面展示特点及要求，进行精准光学设计：采用二次光控技术，光斑均匀过渡，有效突出被展物品。多角度配光（数量≥6只，功率≥30w，最终数量和参数以现场实际需求及采购人要求为准）：提供多角度多种光束角，适应柜台、墙面、展示台等不同场景需求。高显色性能，真实还原展品色彩。
5.外贴底部不锈钢黑色金属踢脚线≥6cm高，厚度≥0.8mm。
6.墙面、顶面、地面的最终设计方案与安装方案，需结合展厅整体效果完成针对性深化，确保最终呈现效果符合既定预期要求。应当与展厅的整体元素、空间氛围等保持协调统一，最终以采购人的实际需求为执行依据。</t>
  </si>
  <si>
    <t>1.定制隔墙造型（含基础）、石膏板凸起造型，墙面造型上、下端刷涂白色乳胶漆、中间造型刷涂特调色彩乳胶漆。做法：轻钢龙骨100型、木工板/多层板加固条、双层双面石膏板12mm、内置防火岩棉，腻子粉、石膏、防锈自攻螺丝、网格布、阴阳角条、防霉乳胶漆。
①轻钢龙骨骨架造型打底：现场放线，根据设计图纸定出文化墙长宽、凹凸造型、灯带凹槽位置；天地龙骨固定地面与顶面，竖向龙骨间距400mm；造型凹凸处加木工板加固（石膏板承重差，灯带槽、大字固定位必须衬木工板）；灯带分层凹槽预留：分层叠级槽深度15—25mm，宽度20—30mm，预留灯带走线空间；转角龙骨加固，防止后期石膏板开裂。封石膏板：造型圆弧、直角全部用整板裁切，自攻螺丝间距≤200mm，螺丝点刷防锈漆；造型接缝处贴网格布防开裂。
②腻子找平+乳胶漆打底：填缝石膏补平板缝、螺丝坑，满批2遍腻子；阴阳角做护角条，打磨至墙面平整无波浪。
2.墙面造型四周内嵌10mm柔性灯条，长度≥12000mm，含变压器，含其他线材布设等辅材。
3.定制文案区域（最终数量和样式以现场实际需求及采购人要求为准）：（1）亚克力烤漆标题字：字体高度50-100mmm，厚度≥10mm；（2）整体文案区域：①墙面人工刷基膜铺贴定制画面宣绒布（基膜材质水性丙烯酸、厚度≥0.5mm）；②采用雪弗板烤漆立体展板，文字图案写真（厚度≥10mm，尺寸≥800*450mm）；③采用亚克力立体烤漆线条辅助装饰。
4.灯光氛围：照明系统接入智能控制终端，控制端支持单键一键启停及独立回路控制功能；设置光源根据墙面展示特点及要求，进行精准光学设计：采用二次光控技术，光斑均匀过渡，有效突出被展物品。多角度配光（数量≥8只，功率≥30w，最终数量和参数以现场实际需求及采购人要求为准）：提供多角度多种光束角，适应柜台、墙面、展示台等不同场景需求。高显色性能，真实还原展品色彩。
5.外贴底部不锈钢黑色金属踢脚线≥6cm高，厚度≥0.8mm。
6.墙面、顶面、地面的最终设计方案与安装方案，需结合展厅整体效果完成针对性深化，确保最终呈现效果符合既定预期要求。应当与展厅的整体元素、空间氛围等保持协调统一，最终以采购人的实际需求为执行依据。</t>
  </si>
  <si>
    <t>1.定制隔墙造型（含基础）、石膏板凸起造型，墙面造型上、下端刷涂白色乳胶漆、中间造型刷涂特调色彩乳胶漆。做法：轻钢龙骨100型、木工板/多层板加固条、双层双面石膏板12mm、内置防火岩棉，腻子粉、石膏、防锈自攻螺丝、网格布、阴阳角条、防霉乳胶漆。
①轻钢龙骨骨架造型打底：现场放线，根据设计图纸定出文化墙长宽、凹凸造型、灯带凹槽位置；天地龙骨固定地面与顶面，竖向龙骨间距400mm；造型凹凸处加木工板加固（石膏板承重差，灯带槽、大字固定位必须衬木工板）；灯带分层凹槽预留：分层叠级槽深度15—25mm，宽度20—30mm，预留灯带走线空间；转角龙骨加固，防止后期石膏板开裂。封石膏板：造型圆弧、直角全部用整板裁切，自攻螺丝间距≤200mm，螺丝点刷防锈漆；造型接缝处贴网格布防开裂。
②腻子找平+乳胶漆打底：填缝石膏补平板缝、螺丝坑，满批2遍腻子；阴阳角做护角条，打磨至墙面平整无波浪。
2.定制文案区域（最终数量和样式以现场实际需求及采购人要求为准）：（1）亚克力烤漆标题字：字体高度50-100mmm，厚度≥10mm；（2）定制不锈钢置物架、造型：基材与下料：1.5mm304不锈钢+激光切割+钣金刨槽折弯、焊接与打磨：造型氩弧焊接→1次焊缝打磨→2次精打磨（平整无痕）、防锈与找平：表面钝化防锈→原子灰磨平作业→精细打磨、涂装体系：2次环氧底漆（防锈）+1次环氧面漆（饰面）。
3.灯光氛围：照明系统接入智能控制终端，控制端支持单键一键启停及独立回路控制功能；设置光源根据墙面展示特点及要求，进行精准光学设计：采用二次光控技术，光斑均匀过渡，有效突出被展物品。多角度配光（数量≥8只，功率≥30w，最终数量和参数以现场实际需求及采购人要求为准）：提供多角度多种光束角，适应柜台、墙面、展示台等不同场景需求。高显色性能，真实还原展品色彩。
4.外贴底部不锈钢黑色金属踢脚线≥6cm高，厚度≥0.8mm。
5.墙面、顶面、地面的最终设计方案与安装方案，需结合展厅整体效果完成针对性深化，确保最终呈现效果符合既定预期要求。应当与展厅的整体元素、空间氛围等保持协调统一，最终以采购人的实际需求为执行依据。</t>
  </si>
  <si>
    <t>1.定制隔墙造型（含基础）、石膏板凸起造型，墙面造型上、下端刷涂刷图特调色彩乳胶漆。做法：轻钢龙骨100型、木工板/多层板加固条、双层双面石膏板12mm、内置防火岩棉，腻子粉、石膏、防锈自攻螺丝、网格布、阴阳角条、防霉乳胶漆。
①轻钢龙骨骨架造型打底：现场放线，根据设计图纸定出文化墙长宽、凹凸造型、灯带凹槽位置；天地龙骨固定地面与顶面，竖向龙骨间距400mm；造型凹凸处加木工板加固（石膏板承重差，灯带槽、大字固定位必须衬木工板）；灯带分层凹槽预留：分层叠级槽深度15—25mm，宽度20—30mm，预留灯带走线空间；转角龙骨加固，防止后期石膏板开裂。封石膏板：造型圆弧、直角全部用整板裁切，自攻螺丝间距≤200mm，螺丝点刷防锈漆；造型接缝处贴网格布防开裂。
②腻子找平+乳胶漆打底：填缝石膏补平板缝、螺丝坑，满批2遍腻子；阴阳角做护角条，打磨至墙面平整无波浪。
2.定制文案区域（最终数量和样式以现场实际需求及采购人要求为准）：（1）亚克力烤漆标题字：字体高度50-100mmm，厚度≥10mm；（2）整体文案区域：①墙面人工刷基膜铺贴定制画面宣绒布（基膜材质水性丙烯酸、厚度≥0.5mm）；②采用雪弗板烤漆立体展板，文字图案写真（厚度≥10mm，尺寸≥1.6平方米）；③采用亚克力立体烤漆线条辅助装饰。
3.灯光氛围：照明系统接入智能控制终端，控制端支持单键一键启停及独立回路控制功能；设置光源根据墙面展示特点及要求，进行精准光学设计：采用二次光控技术，光斑均匀过渡，有效突出被展物品。多角度配光（数量≥4只，功率≥30w，最终数量和参数以现场实际需求及采购人要求为准）：提供多角度多种光束角，适应柜台、墙面、展示台等不同场景需求。高显色性能，真实还原展品色彩。
4.外贴底部不锈钢黑色金属踢脚线≥6cm高，厚度≥0.8mm。
5.墙面、顶面、地面的最终设计方案与安装方案，需结合展厅整体效果完成针对性深化，确保最终呈现效果符合既定预期要求。应当与展厅的整体元素、空间氛围等保持协调统一，最终以采购人的实际需求为执行依据。</t>
  </si>
  <si>
    <t>墙面5</t>
  </si>
  <si>
    <t>1.定制隔墙造型（含基础）、石膏板凸起造型，墙面造型上、下端刷涂白色乳胶漆、中间造型刷涂特调色彩乳胶漆。做法：轻钢龙骨100型、木工板/多层板加固条、双层双面石膏板12mm、内置防火岩棉，腻子粉、石膏、防锈自攻螺丝、网格布、阴阳角条、防霉乳胶漆。
①轻钢龙骨骨架造型打底：现场放线，根据设计图纸定出文化墙长宽、凹凸造型、灯带凹槽位置；天地龙骨固定地面与顶面，竖向龙骨间距400mm；造型凹凸处加木工板加固（石膏板承重差，灯带槽、大字固定位必须衬木工板）；灯带分层凹槽预留：分层叠级槽深度15—25mm，宽度20—30mm，预留灯带走线空间；转角龙骨加固，防止后期石膏板开裂。封石膏板：造型圆弧、直角全部用整板裁切，自攻螺丝间距≤200mm，螺丝点刷防锈漆；造型接缝处贴网格布防开裂。
②腻子找平+乳胶漆打底：填缝石膏补平板缝、螺丝坑，满批2遍腻子；阴阳角做护角条，打磨至墙面平整无波浪。
2.定制文案区域（最终数量和样式以现场实际需求及采购人要求为准）：（1）亚克力烤漆标题字：字体高度50—100mm，厚度≥10mm；（2）整体文案区域：①亚克力烤漆立体造型（尺寸约3000mm*1500mm，厚度≥5mm）；②采用雪弗板烤漆立体展板，文字图案写真（尺寸约1.5平方米，厚度≥10mm）；③文字丝网印刷。
3.灯光氛围：照明系统接入智能控制终端，控制端支持单键一键启停及独立回路控制功能；设置光源根据墙面展示特点及要求，进行精准光学设计：采用二次光控技术，光斑均匀过渡，有效突出被展物品。多角度配光（数量≥4只，功率≥30w，最终数量和参数以现场实际需求及采购人要求为准）：提供多角度多种光束角，适应柜台、墙面、展示台等不同场景需求。高显色性能，真实还原展品色彩。
4.外贴底部不锈钢黑色金属踢脚线≥6cm高，厚度≥0.8mm。</t>
  </si>
  <si>
    <t>展厅区域三</t>
  </si>
  <si>
    <t>1.定制隔墙造型（含基础）、石膏板凸起造型，墙面造型上、下端刷涂白色乳胶漆、中间造型刷涂特调色彩乳胶漆。做法：轻钢龙骨100型、木工板/多层板加固条、双层双面石膏板12mm、内置防火岩棉，腻子粉、石膏、防锈自攻螺丝、网格布、阴阳角条、防霉乳胶漆。
①轻钢龙骨骨架造型打底：现场放线，根据设计图纸定出文化墙长宽、凹凸造型、灯带凹槽位置；天地龙骨固定地面与顶面，竖向龙骨间距400mm；造型凹凸处加木工板加固（石膏板承重差，灯带槽、大字固定位必须衬木工板）；灯带分层凹槽预留：分层叠级槽深度15—25mm，宽度20—30mm，预留灯带走线空间；转角龙骨加固，防止后期石膏板开裂。封石膏板：造型圆弧、直角全部用整板裁切，自攻螺丝间距≤200mm，螺丝点刷防锈漆；造型接缝处贴网格布防开裂。
②腻子找平+乳胶漆打底：填缝石膏补平板缝、螺丝坑，满批2遍腻子；阴阳角做护角条，打磨至墙面平整无波浪。
2.定制文案区域（最终数量和样式以现场实际需求及采购人要求为准）：（1）亚克力烤漆标题字：字体高度50-100mmm，厚度≥10mm；（2）整体文案区域：①亚克力烤漆立体造型（尺寸约3000mm*1800mm，厚度≥5mm）；②采用雪弗板烤漆立体展板，文字图案写真（尺寸约400*400mm*4、厚度≥10mm）；③文字丝网印刷。
3.灯光氛围：照明系统接入智能控制终端，控制端支持单键一键启停及独立回路控制功能；设置光源根据墙面展示特点及要求，进行精准光学设计：采用二次光控技术，光斑均匀过渡，有效突出被展物品。多角度配光（数量≥4只，功率≥30w，最终数量和参数以现场实际需求及采购人要求为准）：提供多角度多种光束角，适应柜台、墙面、展示台等不同场景需求。高显色性能，真实还原展品色彩。
4.外贴底部不锈钢黑色金属踢脚线≥6cm高，厚度≥0.8mm。
5.墙面、顶面、地面的最终设计方案与安装方案，需结合展厅整体效果完成针对性深化，确保最终呈现效果符合既定预期要求。应当与展厅的整体元素、空间氛围等保持协调统一，最终以采购人的实际需求为执行依据。</t>
  </si>
  <si>
    <t>1.定制隔墙造型（含基础）、石膏板凸起造型，墙面造型上、下端刷涂白色乳胶漆、中间造型刷涂特调色彩乳胶漆。做法：轻钢龙骨100型、木工板/多层板加固条、双层双面石膏板12mm、内置防火岩棉，腻子粉、石膏、防锈自攻螺丝、网格布、阴阳角条、防霉乳胶漆。
①轻钢龙骨骨架造型打底：现场放线，根据设计图纸定出文化墙长宽、凹凸造型、灯带凹槽位置；天地龙骨固定地面与顶面，竖向龙骨间距400mm；造型凹凸处加木工板加固（石膏板承重差，灯带槽、大字固定位必须衬木工板）；灯带分层凹槽预留：分层叠级槽深度15—25mm，宽度20—30mm，预留灯带走线空间；转角龙骨加固，防止后期石膏板开裂。封石膏板：造型圆弧、直角全部用整板裁切，自攻螺丝间距≤200mm，螺丝点刷防锈漆；造型接缝处贴网格布防开裂。
②腻子找平+乳胶漆打底：填缝石膏补平板缝、螺丝坑，满批2遍腻子；阴阳角做护角条，打磨至墙面平整无波浪。
2.定制文案区域（最终数量和字体样式以现场实际需求及采购人要求为准）：（1）亚克力烤漆标题字：字体高度50-100mmm，厚度≥10mm；（2）整体文案区域：①墙面人工刷基膜铺贴定制图案宣绒布（基膜材质水性丙烯酸、厚度≥0.5mm）；②采用雪弗板烤漆立体展板，文字图案写真（尺寸≥0.5平方米、厚度≥10mm）；③文字丝网印刷。
3.灯光氛围：照明系统接入智能控制终端，控制端支持单键一键启停及独立回路控制功能；设置光源根据墙面展示特点及要求，进行精准光学设计：采用二次光控技术，光斑均匀过渡，有效突出被展物品。多角度配光（数量≥4只，功率≥30w，最终数量和参数以现场实际需求及采购人要求为准）：提供多角度多种光束角，适应柜台、墙面、展示台等不同场景需求。高显色性能，真实还原展品色彩。
4.含双开不锈钢框架玻璃门1扇（尺寸≥1500*2300mm）（玻璃厚度≥5mm），含整套安装配件。
5.外贴底部不锈钢黑色金属踢脚线≥6cm高，厚度≥0.8mm。
6.墙面、顶面、地面的最终设计方案与安装方案，需结合展厅整体效果完成针对性深化，确保最终呈现效果符合既定预期要求。应当与展厅的整体元素、空间氛围等保持协调统一，最终以采购人的实际需求为执行依据。</t>
  </si>
  <si>
    <t>1.定制隔墙造型（含基础）、多层板加固，涂刷乳胶漆。做法：轻钢龙骨100型、木工板/多层板加固条、双层双面石膏板12mm、内置防火岩棉，腻子粉、石膏、防锈自攻螺丝、网格布、阴阳角条、防霉乳胶漆。
①轻钢龙骨骨架造型打底：现场放线，根据设计图纸定出文化墙长宽、凹凸造型、灯带凹槽位置；天地龙骨固定地面与顶面，竖向龙骨间距400mm；造型凹凸处加木工板加固（石膏板承重差，灯带槽、大字固定位必须衬木工板）；灯带分层凹槽预留：分层叠级槽深度15—25mm，宽度20—30mm，预留灯带走线空间；转角龙骨加固，防止后期石膏板开裂。封石膏板：造型圆弧、直角全部用整板裁切，自攻螺丝间距≤200mm，螺丝点刷防锈漆；造型接缝处贴网格布防开裂。
②腻子找平+乳胶漆打底：填缝石膏补平板缝、螺丝坑，满批2遍腻子；阴阳角做护角条，打磨至墙面平整无波浪。
2.定制上、下架橱柜：L型柜子，整体长度≥2100mm（上柜高度≥1100mm、深度≥350mm、下柜高度≥800mm、深度≥350mm），柜体厚度≥18mm，E0级实木颗粒板，防潮封边，隐形三合一连接件组装；门板：免漆木饰面，厚度≥18mm，含同色PUR封边工艺；台面：≥10mm厚石英石台面；五金：全套阻尼铰链及静音滑轨、门把手（如需）；其他：含柜体调平、踢脚线安装、防霉胶收口及成品保护。
3.外贴底部不锈钢黑色金属踢脚线≥6cm高，厚度≥0.8mm。
4.墙面、顶面、地面的最终设计方案与安装方案，需结合展厅整体效果完成针对性深化，确保最终呈现效果符合既定预期要求。应当与展厅的整体元素、空间氛围等保持协调统一，最终以采购人的实际需求为执行依据。</t>
  </si>
  <si>
    <t>墙面投影面积</t>
  </si>
  <si>
    <t>1.定制隔墙造型（含基础）、石膏板凸起造型，墙面造型左、右端刷涂白色乳胶漆、中间造型刷涂特调色彩乳胶漆。轻钢龙骨100型、木工板/多层板加固条、双层双面石膏板12mm、内置防火岩棉，腻子粉、石膏、防锈自攻螺丝、网格布、阴阳角条、防霉乳胶漆。
①轻钢龙骨骨架造型打底：现场放线，根据设计图纸定出文化墙长宽、凹凸造型、灯带凹槽位置；天地龙骨固定地面与顶面，竖向龙骨间距400mm；造型凹凸处加木工板加固（石膏板承重差，灯带槽、大字固定位必须衬木工板）；灯带分层凹槽预留：分层叠级槽深度15—25mm，宽度20—30mm，预留灯带走线空间；转角龙骨加固，防止后期石膏板开裂。封石膏板：造型圆弧、直角全部用整板裁切，自攻螺丝间距≤200mm，螺丝点刷防锈漆；造型接缝处贴网格布防开裂。
②腻子找平+乳胶漆打底：填缝石膏补平板缝、螺丝坑，满批2遍腻子；阴阳角做护角条，打磨至墙面平整无波浪。
2.定制文案区域（最终数量和样式以现场实际需求及采购人要求为准）：（1）亚克力烤漆标题字：字体高度50-100mmm，厚度≥10mm；（2）整体文案区域：①亚克力烤漆立体造型（尺寸约2700*2900mm、厚度≥5mm）；②采用雪弗板烤漆立体展板，文字图案写真（尺寸约1200mm*500mm、厚度≥10mm）；③文字丝网印刷。
3.灯光氛围：照明系统接入智能控制终端，控制端支持单键一键启停及独立回路控制功能；设置光源根据墙面展示特点及要求，进行精准光学设计：采用二次光控技术，光斑均匀过渡，有效突出被展物品。多角度配光（数量≥4只，功率≥30w，最终数量和参数以现场实际需求及采购人要求为准）：提供多角度多种光束角，适应柜台、墙面、展示台等不同场景需求。高显色性能，真实还原展品色彩。
4.外贴底部不锈钢黑色金属踢脚线≥6cm高，厚度≥0.8mm。
5.墙面、顶面、地面的最终设计方案与安装方案，需结合展厅整体效果完成针对性深化，确保最终呈现效果符合既定预期要求。应当与展厅的整体元素、空间氛围等保持协调统一，最终以采购人的实际需求为执行依据。</t>
  </si>
  <si>
    <t>展厅区域四</t>
  </si>
  <si>
    <t>1.定制隔墙造型（含基础）、石膏板凸起造型，墙面造型上、下端刷特调色彩乳胶漆。做法：轻钢龙骨100型、木工板/多层板加固条、双层双面石膏板12mm、内置防火岩棉，腻子粉、石膏、防锈自攻螺丝、网格布、阴阳角条、防霉乳胶漆。
①轻钢龙骨骨架造型打底：现场放线，根据设计图纸定出文化墙长宽、凹凸造型、灯带凹槽位置；天地龙骨固定地面与顶面，竖向龙骨间距400mm；造型凹凸处加木工板加固（石膏板承重差，灯带槽、大字固定位必须衬木工板）；灯带分层凹槽预留：分层叠级槽深度15—25mm，宽度20—30mm，预留灯带走线空间；转角龙骨加固，防止后期石膏板开裂。封石膏板：造型圆弧、直角全部用整板裁切，自攻螺丝间距≤200mm，螺丝点刷防锈漆；造型接缝处贴网格布防开裂。
②腻子找平+乳胶漆打底：填缝石膏补平板缝、螺丝坑，满批2遍腻子；阴阳角做护角条，打磨至墙面平整无波浪。
2.定制文案区域（最终数量和样式以现场实际需求及采购人要求为准）：（1）亚克力烤漆标题字：字体高度50-100mmm，厚度≥10mm；（2）整体文案区域：①亚克力烤漆立体造型（尺寸约0.5平方米、厚度≥5mm）；②采用雪弗板烤漆立体展板，文字图案写真（尺寸约0.5平方米、厚度≥10mm）；③文字丝网印刷。
3.灯光氛围：照明系统接入智能控制终端，控制端支持单键一键启停及独立回路控制功能；设置光源根据墙面展示特点及要求，进行精准光学设计：采用二次光控技术，光斑均匀过渡，有效突出被展物品。多角度配光（数量≥4只，功率≥30w，最终数量和参数以现场实际需求及采购人要求为准）：提供多角度多种光束角，适应柜台、墙面、展示台等不同场景需求。高显色性能，真实还原展品色彩。
4.外贴底部不锈钢黑色金属踢脚线≥6cm高，厚度≥0.8mm。
5.墙面、顶面、地面的最终设计方案与安装方案，需结合展厅整体效果完成针对性深化，确保最终呈现效果符合既定预期要求。应当与展厅的整体元素、空间氛围等保持协调统一，最终以采购人的实际需求为执行依据。</t>
  </si>
  <si>
    <t>整体尺寸：约6450mm*2800mm。
1.定制隔墙造型（含基础）、石膏板凸起造型，墙面造型上、下端刷特调色彩乳胶漆。做法：轻钢龙骨100型、木工板/多层板加固条、双层双面石膏板12mm、内置防火岩棉，腻子粉、石膏、防锈自攻螺丝、网格布、阴阳角条、防霉乳胶漆。
①轻钢龙骨骨架造型打底：现场放线，根据设计图纸定出文化墙长宽、凹凸造型、灯带凹槽位置；天地龙骨固定地面与顶面，竖向龙骨间距400mm；造型凹凸处加木工板加固（石膏板承重差，灯带槽、大字固定位必须衬木工板）；灯带分层凹槽预留：分层叠级槽深度15—25mm，宽度20—30mm，预留灯带走线空间；转角龙骨加固，防止后期石膏板开裂。封石膏板：造型圆弧、直角全部用整板裁切，自攻螺丝间距≤200mm，螺丝点刷防锈漆；造型接缝处贴网格布防开裂。
②腻子找平+乳胶漆打底：填缝石膏补平板缝、螺丝坑，满批2遍腻子；阴阳角做护角条，打磨至墙面平整无波浪。
2.定制文案区域（最终数量和样式以现场实际需求及采购人要求为准）：（1）亚克力烤漆标题字：字体高度50-100mmm，厚度≥10mm；（2）整体文案区域：①亚克力烤漆立体造型（尺寸约600mm*150mm、厚度≥5mm）；②文字丝网印刷；③钛金徽章，尺寸不小于600*520mm，厚度≥15mm，含膨胀螺栓等安装辅材。
3.灯光氛围：照明系统接入智能控制终端，控制端支持单键一键启停及独立回路控制功能；设置光源根据墙面展示特点及要求，进行精准光学设计：采用二次光控技术，光斑均匀过渡，有效突出被展物品。多角度配光（数量≥4只，功率≥30w，最终数量和参数以现场实际需求及采购人要求为准）：提供多角度多种光束角，适应柜台、墙面、展示台等不同场景需求。高显色性能，真实还原展品色彩。
4.外贴底部不锈钢黑色金属踢脚线≥6cm高，厚度≥0.8mm。
5.墙面、顶面、地面的最终设计方案与安装方案，需结合展厅整体效果完成针对性深化，确保最终呈现效果符合既定预期要求。应当与展厅的整体元素、空间氛围等保持协调统一，最终以采购人的实际需求为执行依据。</t>
  </si>
  <si>
    <t>1.定制隔墙造型（含基础）、石膏板凸起造型，墙面造型上、下端刷特调色彩乳胶漆。做法：轻钢龙骨100型、木工板/多层板加固条、双层双面石膏板12mm、内置防火岩棉，腻子粉、石膏、防锈自攻螺丝、网格布、阴阳角条、防霉乳胶漆。
①轻钢龙骨骨架造型打底：现场放线，根据设计图纸定出文化墙长宽、凹凸造型、灯带凹槽位置；天地龙骨固定地面与顶面，竖向龙骨间距400mm；造型凹凸处加木工板加固（石膏板承重差，灯带槽、大字固定位必须衬木工板）；灯带分层凹槽预留：分层叠级槽深度15—25mm，宽度20—30mm，预留灯带走线空间；转角龙骨加固，防止后期石膏板开裂。封石膏板：造型圆弧、直角全部用整板裁切，自攻螺丝间距≤200mm，螺丝点刷防锈漆；造型接缝处贴网格布防开裂。
②腻子找平+乳胶漆打底：填缝石膏补平板缝、螺丝坑，满批2遍腻子；阴阳角做护角条，打磨至墙面平整无波浪。
2.定制文案区域（最终数量和样式以现场实际需求及采购人要求为准）：（1）亚克力烤漆标题字：字体高度50-100mmm，厚度≥10mm；（2）整体文案区域：①亚克力烤漆立体造型（尺寸约1平方米、厚度≥5mm）；②采用雪弗板烤漆立体展板，文字图案写真（尺寸约1平方米、厚度≥10mm）；③文字丝网印刷。
3.灯光氛围：照明系统接入智能控制终端，控制端支持单键一键启停及独立回路控制功能；设置光源根据墙面展示特点及要求，进行精准光学设计：采用二次光控技术，光斑均匀过渡，有效突出被展物品。多角度配光（数量≥4只，功率≥30w，最终数量和参数以现场实际需求及采购人要求为准）：提供多角度多种光束角，适应柜台、墙面、展示台等不同场景需求。高显色性能，真实还原展品色彩。
4.外贴底部不锈钢黑色金属踢脚线≥6cm高，厚度≥0.8mm。
5.墙面、顶面、地面的最终设计方案与安装方案，需结合展厅整体效果完成针对性深化，确保最终呈现效果符合既定预期要求。应当与展厅的整体元素、空间氛围等保持协调统一，最终以采购人的实际需求为执行依据。</t>
  </si>
  <si>
    <t>1.定制隔墙造型（含基础），底面涂刷白色乳胶漆。做法：轻钢龙骨100型、木工板/多层板加固条、双层双面石膏板12mm、内置防火岩棉，腻子粉、石膏、防锈自攻螺丝、网格布、阴阳角条、防霉乳胶漆。
①轻钢龙骨骨架造型打底：现场放线，根据设计图纸定出文化墙长宽、凹凸造型、灯带凹槽位置；天地龙骨固定地面与顶面，竖向龙骨间距400mm；造型凹凸处加木工板加固（石膏板承重差，灯带槽、大字固定位必须衬木工板）；灯带分层凹槽预留：分层叠级槽深度15—25mm，宽度20—30mm，预留灯带走线空间；转角龙骨加固，防止后期石膏板开裂。封石膏板：造型圆弧、直角全部用整板裁切，自攻螺丝间距≤200mm，螺丝点刷防锈漆；造型接缝处贴网格布防开裂。
②腻子找平+乳胶漆打底：填缝石膏补平板缝、螺丝坑，满批2遍腻子；阴阳角做护角条，打磨至墙面平整无波浪。
2.定制文案区域（最终数量和样式以现场实际需求及采购人要求为准）：（1）亚克力烤漆标题字：字体高度100-150mmm，厚度不小于10mm；（2）整体文案区域：①采用多层复合立体工艺定制亚克力字，精选生态复合PVC与亚克力作为基础载体，高精度UV打印，亚克力烤漆雕刻工艺；②采用PVC打底，UV高精度画面打印写真画面（厚度不小于5mm）。
3.灯光氛围：照明系统接入智能控制终端，控制端支持单键一键启停及独立回路控制功能；设置光源根据墙面展示特点及要求，进行精准光学设计：采用二次光控技术，光斑均匀过渡，有效突出被展物品。多角度配光（数量≥5只，功率≥30w，最终数量和参数以现场实际需求及采购人要求为准）：提供多角度多种光束角，适应柜台、墙面、展示台等不同场景需求。高显色性能，真实还原展品色彩。
4.外贴底部不锈钢黑色金属踢脚线≥6cm高，厚度≥0.8mm。
5.墙面、顶面、地面的最终设计方案与安装方案，需结合展厅整体效果完成针对性深化，确保最终呈现效果符合既定预期要求。应当与展厅的整体元素、空间氛围等保持协调统一，最终以采购人的实际需求为执行依据。</t>
  </si>
  <si>
    <t>整体尺寸：约3500mm*2800mm。
1.定制隔墙造型（含基础），底面涂刷白色乳胶漆。做法：轻钢龙骨100型、木工板/多层板加固条、双层双面石膏板12mm、内置防火岩棉，腻子粉、石膏、防锈自攻螺丝、网格布、阴阳角条、防霉乳胶漆。
①轻钢龙骨骨架造型打底：现场放线，根据设计图纸定出文化墙长宽、凹凸造型、灯带凹槽位置；天地龙骨固定地面与顶面，竖向龙骨间距400mm；造型凹凸处加木工板加固（石膏板承重差，灯带槽、大字固定位必须衬木工板）；灯带分层凹槽预留：分层叠级槽深度15—25mm，宽度20—30mm，预留灯带走线空间；转角龙骨加固，防止后期石膏板开裂。封石膏板：造型圆弧、直角全部用整板裁切，自攻螺丝间距≤200mm，螺丝点刷防锈漆；造型接缝处贴网格布防开裂。
②腻子找平+乳胶漆打底：填缝石膏补平板缝、螺丝坑，满批2遍腻子；阴阳角做护角条，打磨至墙面平整无波浪。
2.定制文案区域（最终数量和样式以现场实际需求及采购人要求为准）：（1）亚克力烤漆标题字：字体高度100-150mmm，厚度≥10mm；（2）整体文案区域：①采用多层复合立体工艺定制亚克力字，精选生态复合PVC与亚克力作为基础载体，高精度UV打印，亚克力烤漆雕刻工艺；②采用PVC打底，UV高精度画面打印写真画面（厚度≥5mm）。
3.灯光氛围：照明系统接入智能控制终端，控制端支持单键一键启停及独立回路控制功能；设置光源根据墙面展示特点及要求，进行精准光学设计：采用二次光控技术，光斑均匀过渡，有效突出被展物品。多角度配光（数量≥4只，功率≥30w，最终数量和参数以现场实际需求及采购人要求为准）：提供多角度多种光束角，适应柜台、墙面、展示台等不同场景需求。高显色性能，真实还原展品色彩。
4.外贴底部不锈钢黑色金属踢脚线≥6cm高，厚度≥0.8mm。
5.含木质防火门2扇（尺寸不小于1000*2400mm，厚度不小于30mm），含整套安装配件。
6.墙面、顶面、地面的最终设计方案与安装方案，需结合展厅整体效果完成针对性深化，确保最终呈现效果符合既定预期要求。应当与展厅的整体元素、空间氛围等保持协调统一，最终以采购人的实际需求为执行依据。</t>
  </si>
  <si>
    <t>展厅区域五</t>
  </si>
  <si>
    <t>墙面1
墙面2</t>
  </si>
  <si>
    <t>1.定制隔墙造型（含基础）；
2.声学墙面：（1）轻钢龙骨处固定隔音毛毡，材料防火等级B1，环保等级E0级，隔音等级35-40dB，厚度3mm；（2）木龙骨与墙体间垫5mm厚减震橡胶垫，30×40实木龙骨，中距400×400mm，龙骨满刷防火涂料3遍，龙骨空腔填充50mm厚48kg/m³离心玻璃棉，A级防火等级，外包玻纤布包裹不散絮。安装规范：根据轻钢龙骨空腔的实际尺寸，使用刀具将吸音棉裁剪至合适大小，裁切时切口可保持45°斜面，以便拼接更紧密，将裁切好的吸音棉垂直填入龙骨间隙中，确保填充饱满、不留空隙，避免产生“声桥”导致漏声。相邻两块吸音棉之间应采用错缝搭接的方式安装，接缝处预留3—5mm的伸缩缝，大块之间的缝隙可用小块吸音棉进行补充填塞；（3）吸声面层为15mm厚陶铝吸音板，A级防火等级，E0级无甲醛环保，定制色。
3.外贴底部不锈钢黑色金属踢脚线≥6cm高，厚度≥0.8mm。
4.墙面、顶面、地面的最终设计方案与安装方案，需结合展厅整体效果完成针对性深化，确保最终呈现效果符合既定预期要求。应当与展厅的整体元素、空间氛围等保持协调统一，最终以采购人的实际需求为执行依据。</t>
  </si>
  <si>
    <t>1.定制隔墙造型（含基础）。
2.声学墙面：（1）轻钢龙骨处固定隔音毛毡，材料防火等级B1，环保等级E0级，隔音等级35-40dB，厚度3mm；（2）木龙骨与墙体间垫5mm厚减震橡胶垫，30×40实木龙骨，中距400×400mm，龙骨满刷防火涂料3遍，龙骨空腔填充50mm厚48kg/m³离心玻璃棉，A级防火等级，外包玻纤布包裹不散絮。安装规范：根据轻钢龙骨空腔的实际尺寸，使用刀具将吸音棉裁剪至合适大小，裁切时切口可保持45°斜面，以便拼接更紧密，将裁切好的吸音棉垂直填入龙骨间隙中，确保填充饱满、不留空隙，避免产生“声桥”导致漏声。相邻两块吸音棉之间应采用错缝搭接的方式安装，接缝处预留3—5mm的伸缩缝，大块之间的缝隙可用小块吸音棉进行补充填塞；（3）吸声面层为15mm厚陶铝吸音板，A级防火等级，E0级无甲醛环保，定制色。
3.含双开专业隔音门2扇（尺寸≥1000*2400mm，厚度≥30mm），含整套安装配件。
4.外贴底部不锈钢黑色金属踢脚线≥6cm高，厚度≥0.8mm。
5.墙面、顶面、地面的最终设计方案与安装方案，需结合展厅整体效果完成针对性深化，确保最终呈现效果符合既定预期要求。应当与展厅的整体元素、空间氛围等保持协调统一，最终以采购人的实际需求为执行依据。</t>
  </si>
  <si>
    <t>1.定制隔墙造型（含基础）。
2.声学墙面：（1）轻钢龙骨处固定隔音毛毡，材料防火等级B1，环保等级E0级，隔音等级35-40dB，厚度3mm；（2）木龙骨与墙体间垫5mm厚减震橡胶垫，30×40实木龙骨，中距400×400mm，龙骨满刷防火涂料3遍，龙骨空腔填充50mm厚48kg/m³离心玻璃棉，A级防火等级，外包玻纤布包裹不散絮。安装规范：根据轻钢龙骨空腔的实际尺寸，使用刀具将吸音棉裁剪至合适大小，裁切时切口可保持45°斜面，以便拼接更紧密，将裁切好的吸音棉垂直填入龙骨间隙中，确保填充饱满、不留空隙，避免产生“声桥”导致漏声。相邻两块吸音棉之间应采用错缝搭接的方式安装，接缝处预留3—5mm的伸缩缝，大块之间的缝隙可用小块吸音棉进行补充填塞；（3）吸声面层为15mm厚陶铝吸音板，A级防火等级，E0级无甲醛环保，定制色。
3.外贴底部不锈钢黑色金属踢脚线≥6cm高，厚度≥0.8mm。
4.墙面、顶面、地面的最终设计方案与安装方案，需结合展厅整体效果完成针对性深化，确保最终呈现效果符合既定预期要求。应当与展厅的整体元素、空间氛围等保持协调统一，最终以采购人的实际需求为执行依据。</t>
  </si>
  <si>
    <t>1.吊顶造型：石膏板基础，含高低错落及交接收口处理、轻钢龙骨骨架，双层吸音石膏板饰面；含防锈处理、嵌缝贴带、满批腻子及乳胶漆饰面；轻钢龙骨骨架，双层石膏板饰面；含防锈处理、嵌缝贴带、满批腻子及乳胶漆饰面。轻钢小龙骨19*25*0.5mm、轻钢中龙骨19*50*0.5mm，轻钢大龙骨  60*30*1.5mm（吊点附吊挂），∅8钢筋吊杆，双向吊点，中距900~1200，钢筋混凝土板内预留∅10钢筋环，双向，中距900~1200，石膏板厚度不小于10mm，A级防火。
2.声学顶面：木龙骨与墙体间垫5mm厚减震橡胶垫，30×40实木龙骨，中距400×400mm，龙骨满刷防火涂料3遍，龙骨空腔填充50mm厚48kg/m³离心玻璃棉，A级防火等级，外包玻纤布包裹不散絮。安装规范：根据轻钢龙骨空腔的实际尺寸，使用刀具将吸音棉裁剪至合适大小，裁切时切口可保持45°斜面，以便拼接更紧密，将裁切好的吸音棉垂直填入龙骨间隙中，确保填充饱满、不留空隙，避免产生“声桥”导致漏声。相邻两块吸音棉之间应采用错缝搭接的方式安装，接缝处预留3—5mm的伸缩缝，大块之间的缝隙可用小块吸音棉进行补充填塞。
3.其他：包括灯具、空调风机的开孔加固作业及成品防护工作。照明设计需在保障充足照明亮度的前提下，与展厅整体设计风格保持统一，色温与显色指数需契合展品展示需求，对重点展示区域实施针对性补光；全部照明线路需沿展厅吊顶龙骨布设，完成绝缘包裹与防火处理，预留充足检修空间，施工完成后需逐盏点亮测试，核验亮度与开关控制逻辑，确保符合设计使用要求。灯具（包括LED平板灯、筒灯、射灯、线性灯、LED灯带等）的种类、数量、参数等内容，最终需结合现场实际情况与采购人要求予以确定。
4.墙面、顶面、地面的最终设计方案与安装方案，需结合展厅整体效果完成针对性深化，确保最终呈现效果符合既定预期要求。应当与展厅的整体元素、空间氛围等保持协调统一，最终以采购人的实际需求为执行依据。</t>
  </si>
  <si>
    <t>地面</t>
  </si>
  <si>
    <t>1.吸音处理：（1）地胶面层固定隔音毛毡，材料防火等级B1级及以上，环保等级E0级，隔音等级35-40dB，厚度3mm；（2）隔音毛毡层铺设专业吸音地毯：采用高密度纤维与机织工艺，降噪系数（NRC）达0.5-0.6，可吸收40%以上中高频噪声，有效减少空间回音与混响，尼龙材质具备优异耐磨性（5000转无露底）和抗污性能。
2.墙面、顶面、地面的最终设计方案与安装方案，需结合展厅整体效果完成针对性深化，确保最终呈现效果符合既定预期要求。应当与展厅的整体元素、空间氛围等保持协调统一，最终以采购人的实际需求为执行依据。</t>
  </si>
  <si>
    <t>展厅整体强弱电改造布线（含影音室音箱及视频线布设）</t>
  </si>
  <si>
    <t>1.弱电物理分离与防干扰处理： 
（1）管线间距标准：强电管线（220V/380V供电）与弱电管线（网线、HDMI、音频控制线）平行铺设时，间距≥30cm。
（2）交叉与屏蔽处理：强弱电管线交叉处增加金属隔板或屏蔽管进行隔离。
（3）弱电独立分类：不同类别的弱电线（如网线、HDMI信号线、音频线）独立穿管，避免信号间的相互干扰。
2.分路独立供电与荷载匹配：
（1）为避免设备同时开启时电压不足导致跳闸或黑屏，对供电回路进行精细化规划。
（2）大功率设备专线：数字沙盘主机等大功率设备，单独分配4平方及以上的专线，并配备独立空气开关；触摸一体机、小型投影等可使用2.5平方线缆，2—3台共用一条独立回路。
（3）设备分类分路：音响、中控、网络交换机等核心设备单独分路，与展厅照明、灯带共用电源区分回路。
（4）配电箱分区管理：按展厅的功能区划分空气开关，确保单区域设备故障时仅切断本区域电源，不影响全馆运行。
3.预埋与隐蔽工程规范：
（1）管线墙面与吊顶隐藏：壁挂类大屏、触摸屏的管线应在墙体内部竖向预埋双线管（强电与弱电各一根），设备背部开隐藏走线孔；吊顶内架设专用弱电桥架，管线避开喷淋、烟感点位。
（2）管材与布线工艺：所有穿线管使用金属镀锌线管。布线需遵循“先布线后走线”原则，管内导线不超过4根；转弯处严禁做90度折断式直角弯，需采用大弯工艺，确保后期可抽换线（活线工艺）。
4.材料选型：
（1）阻燃低烟无卤导线：导线选用符合国家强制标准的阻燃型铜芯导线。在吊顶、展柜内部等密闭空间，需额外选用低烟无卤导线，减少火灾时有毒气体释放。
（2）漏电与过载保护：断路器带“过载保护”和“漏电保护”功能；开关、插座需选带“防触电保护门”的款式，大功率设备使用16A工业级插座。
5.含影音室（面积约70平）专业音响（4路）及高清视频线布设。
6.其他协同事项：
（1）配合采购方及后续展厅设备供货安装单位完成展厅总体布局设计，推进最终方案确定，最终方案不得改变原有消防通道布局；
（2）为后续展厅设备预留插座与开关，需配合展厅设备供货安装单位开展相关工作，预留位置需设置合理，贴近设备安装区域；
（3）若后续展厅设备涉及吊装或壁挂安装作业，需保证现场顶面造型、墙面造型的承重性能符合要求，不存在安全隐患；
（4）若后续展厅设备安装需要增设设备基础或对原有基础进行改造，该类工作内容及对应费用均包含在本项目工作范围内。</t>
  </si>
  <si>
    <t>展厅整体</t>
  </si>
  <si>
    <t>展厅整体地面成品保护</t>
  </si>
  <si>
    <t>整体尺寸：约400平方米。
展厅区域地面已有成品地胶及地砖，为避免展厅布展实施中对已完成地面破坏，需对成品地面根据材质及后续施工实际进行不同保护层（珍珠棉、瓦楞纸板、PVC保护膜或石膏板等）铺设。保护层做到全面覆盖，不留死角。材料之间的搭接宽度一般不小于50mm，并使用专用胶带将接缝处严密贴合，防止灰尘、水渍或杂物从缝隙渗入。保护层铺设后平整无褶皱，边缘处需使用美纹纸或胶带沿踢脚线或墙边进行固定，防止人员在后续施工中绊倒或导致保护层移位。对于门口通道、走道等高频踩踏区域，增加保护层的厚度或进行双层加固处理；墙角、管根、门框等异形部位进行精细裁切和包裹保护（厚度≥5mm）。</t>
  </si>
  <si>
    <t>（二）合计（元）</t>
  </si>
  <si>
    <t>（一+二）总计（元）</t>
  </si>
  <si>
    <r>
      <rPr>
        <b/>
        <sz val="9"/>
        <rFont val="宋体"/>
        <charset val="134"/>
      </rPr>
      <t>1.报价说明：</t>
    </r>
    <r>
      <rPr>
        <sz val="9"/>
        <rFont val="宋体"/>
        <charset val="134"/>
      </rPr>
      <t>本项目合同采用全费用固定单价计费方式，投标供应商所报的全费用综合单价应涵盖以下所有费用：方案深化设计费；设计落地所需的标的物及配套附件（包含但不限于电源适配器、电源转换器、变压器、电源连接线等，确保采购人无需另行购置任何其他配件即可投入使用）、辅助材料的生产制作费；包装费；运输及装卸费（至指定地点）；现场保管费；安装调试及相关措施费（含安全文明施工、登高作业、成品保护、基础施工、开孔开洞、预埋等）；各类保险费（含运输保险、货物险、人员险、第三方责任险等）；检验检测费；垃圾清运费；保洁费；知识产权及专利技术费；售后服务、质保及相关劳务支出等所有工作产生的费用；以及企业管理费、利润、税金、政策性文件规定及合同涉及的全部风险、责任等各项费用。</t>
    </r>
    <r>
      <rPr>
        <b/>
        <sz val="9"/>
        <rFont val="宋体"/>
        <charset val="134"/>
      </rPr>
      <t xml:space="preserve">
2.备注：
</t>
    </r>
    <r>
      <rPr>
        <sz val="9"/>
        <rFont val="宋体"/>
        <charset val="134"/>
      </rPr>
      <t>①投标供应商必须严格依照清单载明的规格、材质、功能等技术参数进行投标。
②若清单内某项指标仅标注数字（未附带“以上”“以下”“≥”“≤”等限定符号），则该指标为最低标准（不具有唯一性），投标供应商可提供参数优于该指标的投标方案及对应报价。
③清单内所有材料（包括其配件、附件）均需符合国家及行业标准、环保要求与验收规范。工艺方面，表面及手指可触及的隐蔽部位不得存在锐利棱角和毛刺；小五金部件不得露出尖锐边缘，所有与人体接触的边棱均应做圆角处理。
④清单内相关技术参数并非最终确定方案（包括颜色、选型及其他细节），履约过程中以采购人需求为准，综合单价保持不变。
⑤清单内容若涉及品牌型号等信息，不具备任何指向性。
⑥上述清单效果图中若涉及小型配件，但其未在项目特征中列明描述的，诸如置物架、厨房五金、厨具、铰链、小造型（如小尺寸的洞洞板等）、展示品挂钩或挂件（挂架）等此类配件，均已归入本清单范围内，无论投标供应商是否单独列项报价，前述配件费用均已包含在总投标报价之中，最终由中标供应商负责完成相关配置安装，采购人不再另行支付费用。
⑦上述清单广告美化板块中墙面、顶面、地面等以面积为计价单位的项目，清单所载工程量均为暂估，最终以第三方审计机构实际测量结果为准。投标供应商报价时，应当综合考量工程量变动风险，不得因实际测量工程量较暂估数量减少而向采购人追加费用，否则即视为供应商违约，采购人有权解除合同，且不再支付任何剩余款项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</si>
</sst>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</numFmts>
  <fonts count="29"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  <font>
      <b/>
      <sz val="12"/>
      <name val="宋体"/>
      <charset val="134"/>
    </font>
    <font>
      <b/>
      <sz val="9"/>
      <name val="宋体"/>
      <charset val="134"/>
    </font>
    <font>
      <sz val="9"/>
      <color theme="1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176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>
      <alignment vertical="center"/>
    </xf>
    <xf numFmtId="177" fontId="4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77" fontId="1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77" fontId="1" fillId="0" borderId="2" xfId="0" applyNumberFormat="1" applyFont="1" applyFill="1" applyBorder="1" applyAlignment="1">
      <alignment horizontal="center" vertical="center" wrapText="1"/>
    </xf>
    <xf numFmtId="177" fontId="4" fillId="0" borderId="3" xfId="0" applyNumberFormat="1" applyFont="1" applyFill="1" applyBorder="1" applyAlignment="1">
      <alignment horizontal="center" vertical="center"/>
    </xf>
    <xf numFmtId="177" fontId="4" fillId="0" borderId="4" xfId="0" applyNumberFormat="1" applyFont="1" applyFill="1" applyBorder="1" applyAlignment="1">
      <alignment horizontal="center" vertical="center"/>
    </xf>
    <xf numFmtId="177" fontId="4" fillId="0" borderId="5" xfId="0" applyNumberFormat="1" applyFont="1" applyFill="1" applyBorder="1" applyAlignment="1">
      <alignment horizontal="center" vertical="center"/>
    </xf>
    <xf numFmtId="177" fontId="9" fillId="0" borderId="2" xfId="0" applyNumberFormat="1" applyFont="1" applyFill="1" applyBorder="1" applyAlignment="1">
      <alignment horizontal="center" vertical="center"/>
    </xf>
    <xf numFmtId="177" fontId="9" fillId="0" borderId="3" xfId="0" applyNumberFormat="1" applyFont="1" applyFill="1" applyBorder="1" applyAlignment="1">
      <alignment horizontal="center" vertical="center"/>
    </xf>
    <xf numFmtId="177" fontId="9" fillId="0" borderId="4" xfId="0" applyNumberFormat="1" applyFont="1" applyFill="1" applyBorder="1" applyAlignment="1">
      <alignment horizontal="center" vertical="center"/>
    </xf>
    <xf numFmtId="177" fontId="9" fillId="0" borderId="5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10" fontId="1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9.png"/><Relationship Id="rId8" Type="http://schemas.openxmlformats.org/officeDocument/2006/relationships/image" Target="media/image8.png"/><Relationship Id="rId7" Type="http://schemas.openxmlformats.org/officeDocument/2006/relationships/image" Target="media/image7.png"/><Relationship Id="rId64" Type="http://schemas.openxmlformats.org/officeDocument/2006/relationships/image" Target="media/image64.png"/><Relationship Id="rId63" Type="http://schemas.openxmlformats.org/officeDocument/2006/relationships/image" Target="media/image63.png"/><Relationship Id="rId62" Type="http://schemas.openxmlformats.org/officeDocument/2006/relationships/image" Target="media/image62.png"/><Relationship Id="rId61" Type="http://schemas.openxmlformats.org/officeDocument/2006/relationships/image" Target="media/image61.png"/><Relationship Id="rId60" Type="http://schemas.openxmlformats.org/officeDocument/2006/relationships/image" Target="media/image60.png"/><Relationship Id="rId6" Type="http://schemas.openxmlformats.org/officeDocument/2006/relationships/image" Target="media/image6.png"/><Relationship Id="rId59" Type="http://schemas.openxmlformats.org/officeDocument/2006/relationships/image" Target="media/image59.png"/><Relationship Id="rId58" Type="http://schemas.openxmlformats.org/officeDocument/2006/relationships/image" Target="media/image58.png"/><Relationship Id="rId57" Type="http://schemas.openxmlformats.org/officeDocument/2006/relationships/image" Target="media/image57.png"/><Relationship Id="rId56" Type="http://schemas.openxmlformats.org/officeDocument/2006/relationships/image" Target="media/image56.png"/><Relationship Id="rId55" Type="http://schemas.openxmlformats.org/officeDocument/2006/relationships/image" Target="media/image55.png"/><Relationship Id="rId54" Type="http://schemas.openxmlformats.org/officeDocument/2006/relationships/image" Target="media/image54.png"/><Relationship Id="rId53" Type="http://schemas.openxmlformats.org/officeDocument/2006/relationships/image" Target="media/image53.png"/><Relationship Id="rId52" Type="http://schemas.openxmlformats.org/officeDocument/2006/relationships/image" Target="media/image52.png"/><Relationship Id="rId51" Type="http://schemas.openxmlformats.org/officeDocument/2006/relationships/image" Target="media/image51.png"/><Relationship Id="rId50" Type="http://schemas.openxmlformats.org/officeDocument/2006/relationships/image" Target="media/image50.png"/><Relationship Id="rId5" Type="http://schemas.openxmlformats.org/officeDocument/2006/relationships/image" Target="media/image5.png"/><Relationship Id="rId49" Type="http://schemas.openxmlformats.org/officeDocument/2006/relationships/image" Target="media/image49.png"/><Relationship Id="rId48" Type="http://schemas.openxmlformats.org/officeDocument/2006/relationships/image" Target="media/image48.png"/><Relationship Id="rId47" Type="http://schemas.openxmlformats.org/officeDocument/2006/relationships/image" Target="media/image47.png"/><Relationship Id="rId46" Type="http://schemas.openxmlformats.org/officeDocument/2006/relationships/image" Target="media/image46.png"/><Relationship Id="rId45" Type="http://schemas.openxmlformats.org/officeDocument/2006/relationships/image" Target="media/image45.png"/><Relationship Id="rId44" Type="http://schemas.openxmlformats.org/officeDocument/2006/relationships/image" Target="media/image44.png"/><Relationship Id="rId43" Type="http://schemas.openxmlformats.org/officeDocument/2006/relationships/image" Target="media/image43.png"/><Relationship Id="rId42" Type="http://schemas.openxmlformats.org/officeDocument/2006/relationships/image" Target="media/image42.png"/><Relationship Id="rId41" Type="http://schemas.openxmlformats.org/officeDocument/2006/relationships/image" Target="media/image41.png"/><Relationship Id="rId40" Type="http://schemas.openxmlformats.org/officeDocument/2006/relationships/image" Target="media/image40.png"/><Relationship Id="rId4" Type="http://schemas.openxmlformats.org/officeDocument/2006/relationships/image" Target="media/image4.png"/><Relationship Id="rId39" Type="http://schemas.openxmlformats.org/officeDocument/2006/relationships/image" Target="media/image39.png"/><Relationship Id="rId38" Type="http://schemas.openxmlformats.org/officeDocument/2006/relationships/image" Target="media/image38.png"/><Relationship Id="rId37" Type="http://schemas.openxmlformats.org/officeDocument/2006/relationships/image" Target="media/image37.png"/><Relationship Id="rId36" Type="http://schemas.openxmlformats.org/officeDocument/2006/relationships/image" Target="media/image36.png"/><Relationship Id="rId35" Type="http://schemas.openxmlformats.org/officeDocument/2006/relationships/image" Target="media/image35.png"/><Relationship Id="rId34" Type="http://schemas.openxmlformats.org/officeDocument/2006/relationships/image" Target="media/image34.png"/><Relationship Id="rId33" Type="http://schemas.openxmlformats.org/officeDocument/2006/relationships/image" Target="media/image33.png"/><Relationship Id="rId32" Type="http://schemas.openxmlformats.org/officeDocument/2006/relationships/image" Target="media/image32.png"/><Relationship Id="rId31" Type="http://schemas.openxmlformats.org/officeDocument/2006/relationships/image" Target="media/image31.png"/><Relationship Id="rId30" Type="http://schemas.openxmlformats.org/officeDocument/2006/relationships/image" Target="media/image30.png"/><Relationship Id="rId3" Type="http://schemas.openxmlformats.org/officeDocument/2006/relationships/image" Target="media/image3.png"/><Relationship Id="rId29" Type="http://schemas.openxmlformats.org/officeDocument/2006/relationships/image" Target="media/image29.png"/><Relationship Id="rId28" Type="http://schemas.openxmlformats.org/officeDocument/2006/relationships/image" Target="media/image28.png"/><Relationship Id="rId27" Type="http://schemas.openxmlformats.org/officeDocument/2006/relationships/image" Target="media/image27.png"/><Relationship Id="rId26" Type="http://schemas.openxmlformats.org/officeDocument/2006/relationships/image" Target="media/image26.png"/><Relationship Id="rId25" Type="http://schemas.openxmlformats.org/officeDocument/2006/relationships/image" Target="media/image25.png"/><Relationship Id="rId24" Type="http://schemas.openxmlformats.org/officeDocument/2006/relationships/image" Target="media/image24.png"/><Relationship Id="rId23" Type="http://schemas.openxmlformats.org/officeDocument/2006/relationships/image" Target="media/image23.png"/><Relationship Id="rId22" Type="http://schemas.openxmlformats.org/officeDocument/2006/relationships/image" Target="media/image22.png"/><Relationship Id="rId21" Type="http://schemas.openxmlformats.org/officeDocument/2006/relationships/image" Target="media/image21.png"/><Relationship Id="rId20" Type="http://schemas.openxmlformats.org/officeDocument/2006/relationships/image" Target="media/image20.png"/><Relationship Id="rId2" Type="http://schemas.openxmlformats.org/officeDocument/2006/relationships/image" Target="media/image2.png"/><Relationship Id="rId19" Type="http://schemas.openxmlformats.org/officeDocument/2006/relationships/image" Target="media/image19.png"/><Relationship Id="rId18" Type="http://schemas.openxmlformats.org/officeDocument/2006/relationships/image" Target="media/image18.png"/><Relationship Id="rId17" Type="http://schemas.openxmlformats.org/officeDocument/2006/relationships/image" Target="media/image17.png"/><Relationship Id="rId16" Type="http://schemas.openxmlformats.org/officeDocument/2006/relationships/image" Target="media/image16.png"/><Relationship Id="rId15" Type="http://schemas.openxmlformats.org/officeDocument/2006/relationships/image" Target="media/image15.png"/><Relationship Id="rId14" Type="http://schemas.openxmlformats.org/officeDocument/2006/relationships/image" Target="media/image14.png"/><Relationship Id="rId13" Type="http://schemas.openxmlformats.org/officeDocument/2006/relationships/image" Target="media/image13.png"/><Relationship Id="rId12" Type="http://schemas.openxmlformats.org/officeDocument/2006/relationships/image" Target="media/image12.png"/><Relationship Id="rId11" Type="http://schemas.openxmlformats.org/officeDocument/2006/relationships/image" Target="media/image11.png"/><Relationship Id="rId10" Type="http://schemas.openxmlformats.org/officeDocument/2006/relationships/image" Target="media/image10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2"/>
  <sheetViews>
    <sheetView tabSelected="1" workbookViewId="0">
      <selection activeCell="I4" sqref="I4:I7"/>
    </sheetView>
  </sheetViews>
  <sheetFormatPr defaultColWidth="9" defaultRowHeight="11.3"/>
  <cols>
    <col min="1" max="1" width="5.12389380530973" style="2" customWidth="1"/>
    <col min="2" max="2" width="9.02654867256637" style="2" customWidth="1"/>
    <col min="3" max="3" width="13.6814159292035" style="1" customWidth="1"/>
    <col min="4" max="4" width="71.3274336283186" style="5" customWidth="1"/>
    <col min="5" max="6" width="6.3716814159292" style="2" customWidth="1"/>
    <col min="7" max="7" width="10.3185840707965" style="2" customWidth="1"/>
    <col min="8" max="8" width="14.3362831858407" style="2" customWidth="1"/>
    <col min="9" max="9" width="9.67256637168142" style="1" customWidth="1"/>
    <col min="10" max="10" width="9" style="4"/>
    <col min="11" max="11" width="11.4778761061947" style="4"/>
    <col min="12" max="12" width="10.5309734513274" style="4"/>
    <col min="13" max="16384" width="9" style="4"/>
  </cols>
  <sheetData>
    <row r="1" s="1" customFormat="1" ht="28" customHeight="1" spans="1:9">
      <c r="A1" s="6" t="s">
        <v>0</v>
      </c>
      <c r="B1" s="7"/>
      <c r="C1" s="6"/>
      <c r="D1" s="8"/>
      <c r="E1" s="7"/>
      <c r="F1" s="7"/>
      <c r="G1" s="7"/>
      <c r="H1" s="7"/>
      <c r="I1" s="6"/>
    </row>
    <row r="2" s="2" customFormat="1" ht="25" customHeight="1" spans="1:9">
      <c r="A2" s="9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9" t="s">
        <v>6</v>
      </c>
      <c r="G2" s="10" t="s">
        <v>7</v>
      </c>
      <c r="H2" s="10" t="s">
        <v>8</v>
      </c>
      <c r="I2" s="9" t="s">
        <v>9</v>
      </c>
    </row>
    <row r="3" s="3" customFormat="1" ht="26" customHeight="1" spans="1:9">
      <c r="A3" s="11" t="s">
        <v>10</v>
      </c>
      <c r="B3" s="12"/>
      <c r="C3" s="12"/>
      <c r="D3" s="13"/>
      <c r="E3" s="10"/>
      <c r="F3" s="10"/>
      <c r="G3" s="10"/>
      <c r="H3" s="10"/>
      <c r="I3" s="10"/>
    </row>
    <row r="4" ht="61" customHeight="1" spans="1:9">
      <c r="A4" s="14">
        <v>1</v>
      </c>
      <c r="B4" s="15" t="s">
        <v>11</v>
      </c>
      <c r="C4" s="14" t="str">
        <f>_xlfn.DISPIMG("ID_F1589F0F1B6B44A7B397DE99A238ECD1",1)</f>
        <v>=DISPIMG("ID_F1589F0F1B6B44A7B397DE99A238ECD1",1)</v>
      </c>
      <c r="D4" s="16" t="s">
        <v>12</v>
      </c>
      <c r="E4" s="14">
        <v>21</v>
      </c>
      <c r="F4" s="14" t="s">
        <v>13</v>
      </c>
      <c r="G4" s="17"/>
      <c r="H4" s="17"/>
      <c r="I4" s="15" t="s">
        <v>14</v>
      </c>
    </row>
    <row r="5" ht="68" spans="1:9">
      <c r="A5" s="14"/>
      <c r="B5" s="15"/>
      <c r="C5" s="14"/>
      <c r="D5" s="16" t="s">
        <v>15</v>
      </c>
      <c r="E5" s="14">
        <v>1</v>
      </c>
      <c r="F5" s="14" t="s">
        <v>16</v>
      </c>
      <c r="G5" s="17"/>
      <c r="H5" s="17"/>
      <c r="I5" s="15"/>
    </row>
    <row r="6" ht="81" customHeight="1" spans="1:9">
      <c r="A6" s="14"/>
      <c r="B6" s="15"/>
      <c r="C6" s="14"/>
      <c r="D6" s="16" t="s">
        <v>17</v>
      </c>
      <c r="E6" s="14">
        <v>1</v>
      </c>
      <c r="F6" s="14" t="s">
        <v>18</v>
      </c>
      <c r="G6" s="17"/>
      <c r="H6" s="17"/>
      <c r="I6" s="15"/>
    </row>
    <row r="7" ht="20" customHeight="1" spans="1:9">
      <c r="A7" s="14"/>
      <c r="B7" s="15"/>
      <c r="C7" s="14"/>
      <c r="D7" s="16" t="s">
        <v>19</v>
      </c>
      <c r="E7" s="14">
        <v>1</v>
      </c>
      <c r="F7" s="14" t="s">
        <v>16</v>
      </c>
      <c r="G7" s="17"/>
      <c r="H7" s="17"/>
      <c r="I7" s="15"/>
    </row>
    <row r="8" ht="74" customHeight="1" spans="1:9">
      <c r="A8" s="14">
        <v>2</v>
      </c>
      <c r="B8" s="14" t="s">
        <v>20</v>
      </c>
      <c r="C8" s="18" t="str">
        <f>_xlfn.DISPIMG("ID_0D17CE0AA0AC4178944C5A46A6EB598C",1)</f>
        <v>=DISPIMG("ID_0D17CE0AA0AC4178944C5A46A6EB598C",1)</v>
      </c>
      <c r="D8" s="16" t="s">
        <v>21</v>
      </c>
      <c r="E8" s="14">
        <v>28</v>
      </c>
      <c r="F8" s="14" t="s">
        <v>13</v>
      </c>
      <c r="G8" s="17"/>
      <c r="H8" s="17"/>
      <c r="I8" s="18"/>
    </row>
    <row r="9" ht="35" customHeight="1" spans="1:9">
      <c r="A9" s="14">
        <v>3</v>
      </c>
      <c r="B9" s="14" t="s">
        <v>22</v>
      </c>
      <c r="C9" s="18" t="str">
        <f>_xlfn.DISPIMG("ID_6EDF4E19F769460DBEF03B8D35B4D4FB",1)</f>
        <v>=DISPIMG("ID_6EDF4E19F769460DBEF03B8D35B4D4FB",1)</v>
      </c>
      <c r="D9" s="19" t="s">
        <v>23</v>
      </c>
      <c r="E9" s="14">
        <v>1</v>
      </c>
      <c r="F9" s="14" t="s">
        <v>18</v>
      </c>
      <c r="G9" s="17"/>
      <c r="H9" s="17"/>
      <c r="I9" s="18"/>
    </row>
    <row r="10" ht="125" customHeight="1" spans="1:9">
      <c r="A10" s="14"/>
      <c r="B10" s="14"/>
      <c r="C10" s="18" t="str">
        <f>_xlfn.DISPIMG("ID_DE13E8918743454293A681615FF98640",1)</f>
        <v>=DISPIMG("ID_DE13E8918743454293A681615FF98640",1)</v>
      </c>
      <c r="D10" s="16" t="s">
        <v>24</v>
      </c>
      <c r="E10" s="14">
        <v>1</v>
      </c>
      <c r="F10" s="14" t="s">
        <v>18</v>
      </c>
      <c r="G10" s="17"/>
      <c r="H10" s="17"/>
      <c r="I10" s="18"/>
    </row>
    <row r="11" ht="124.35" spans="1:9">
      <c r="A11" s="14">
        <v>4</v>
      </c>
      <c r="B11" s="14" t="s">
        <v>25</v>
      </c>
      <c r="C11" s="18" t="str">
        <f>_xlfn.DISPIMG("ID_21A2BC97A7C740D8B8DF9BE3682E5AAC",1)</f>
        <v>=DISPIMG("ID_21A2BC97A7C740D8B8DF9BE3682E5AAC",1)</v>
      </c>
      <c r="D11" s="16" t="s">
        <v>26</v>
      </c>
      <c r="E11" s="14">
        <v>6</v>
      </c>
      <c r="F11" s="14" t="s">
        <v>27</v>
      </c>
      <c r="G11" s="17"/>
      <c r="H11" s="17"/>
      <c r="I11" s="18"/>
    </row>
    <row r="12" ht="79.35" spans="1:9">
      <c r="A12" s="14">
        <v>5</v>
      </c>
      <c r="B12" s="14" t="s">
        <v>28</v>
      </c>
      <c r="C12" s="18" t="str">
        <f>_xlfn.DISPIMG("ID_48CDD98DD28540D6A4DE1915B2C3202C",1)</f>
        <v>=DISPIMG("ID_48CDD98DD28540D6A4DE1915B2C3202C",1)</v>
      </c>
      <c r="D12" s="16" t="s">
        <v>29</v>
      </c>
      <c r="E12" s="14">
        <v>1</v>
      </c>
      <c r="F12" s="14" t="s">
        <v>18</v>
      </c>
      <c r="G12" s="17"/>
      <c r="H12" s="17"/>
      <c r="I12" s="18"/>
    </row>
    <row r="13" ht="68" spans="1:9">
      <c r="A13" s="14">
        <v>6</v>
      </c>
      <c r="B13" s="14" t="s">
        <v>30</v>
      </c>
      <c r="C13" s="18" t="str">
        <f>_xlfn.DISPIMG("ID_DF17AD90322E4C5EA3FF9F727A213C3E",1)</f>
        <v>=DISPIMG("ID_DF17AD90322E4C5EA3FF9F727A213C3E",1)</v>
      </c>
      <c r="D13" s="16" t="s">
        <v>31</v>
      </c>
      <c r="E13" s="14">
        <v>2</v>
      </c>
      <c r="F13" s="14" t="s">
        <v>16</v>
      </c>
      <c r="G13" s="17"/>
      <c r="H13" s="17"/>
      <c r="I13" s="18"/>
    </row>
    <row r="14" ht="68" spans="1:9">
      <c r="A14" s="14"/>
      <c r="B14" s="14"/>
      <c r="C14" s="18" t="str">
        <f>_xlfn.DISPIMG("ID_544DC47113E24CB0974F5798A3A2E9D9",1)</f>
        <v>=DISPIMG("ID_544DC47113E24CB0974F5798A3A2E9D9",1)</v>
      </c>
      <c r="D14" s="16" t="s">
        <v>32</v>
      </c>
      <c r="E14" s="14">
        <v>6</v>
      </c>
      <c r="F14" s="14" t="s">
        <v>16</v>
      </c>
      <c r="G14" s="17"/>
      <c r="H14" s="17"/>
      <c r="I14" s="18"/>
    </row>
    <row r="15" ht="83" customHeight="1" spans="1:9">
      <c r="A15" s="14">
        <v>7</v>
      </c>
      <c r="B15" s="14" t="s">
        <v>33</v>
      </c>
      <c r="C15" s="18" t="str">
        <f>_xlfn.DISPIMG("ID_72E43EE7BEB8420BB537EF230778B5BF",1)</f>
        <v>=DISPIMG("ID_72E43EE7BEB8420BB537EF230778B5BF",1)</v>
      </c>
      <c r="D15" s="16" t="s">
        <v>34</v>
      </c>
      <c r="E15" s="14">
        <v>1</v>
      </c>
      <c r="F15" s="14" t="s">
        <v>18</v>
      </c>
      <c r="G15" s="17"/>
      <c r="H15" s="17"/>
      <c r="I15" s="18"/>
    </row>
    <row r="16" ht="79" customHeight="1" spans="1:9">
      <c r="A16" s="14"/>
      <c r="B16" s="14"/>
      <c r="C16" s="18" t="str">
        <f>_xlfn.DISPIMG("ID_56CD2EB5DACE46B39C0A0939F15B1B43",1)</f>
        <v>=DISPIMG("ID_56CD2EB5DACE46B39C0A0939F15B1B43",1)</v>
      </c>
      <c r="D16" s="16" t="s">
        <v>35</v>
      </c>
      <c r="E16" s="14">
        <v>6</v>
      </c>
      <c r="F16" s="14" t="s">
        <v>16</v>
      </c>
      <c r="G16" s="17"/>
      <c r="H16" s="17"/>
      <c r="I16" s="18"/>
    </row>
    <row r="17" ht="47" customHeight="1" spans="1:9">
      <c r="A17" s="14"/>
      <c r="B17" s="14"/>
      <c r="C17" s="14" t="str">
        <f>_xlfn.DISPIMG("ID_C6F3973E4CE941379908303349C4F552",1)</f>
        <v>=DISPIMG("ID_C6F3973E4CE941379908303349C4F552",1)</v>
      </c>
      <c r="D17" s="16" t="s">
        <v>36</v>
      </c>
      <c r="E17" s="14">
        <v>1</v>
      </c>
      <c r="F17" s="14" t="s">
        <v>18</v>
      </c>
      <c r="G17" s="17"/>
      <c r="H17" s="17"/>
      <c r="I17" s="14"/>
    </row>
    <row r="18" ht="28" customHeight="1" spans="1:9">
      <c r="A18" s="14">
        <v>8</v>
      </c>
      <c r="B18" s="14" t="s">
        <v>37</v>
      </c>
      <c r="C18" s="14" t="str">
        <f>_xlfn.DISPIMG("ID_CBFD456473D04308866A26DC3836B49C",1)</f>
        <v>=DISPIMG("ID_CBFD456473D04308866A26DC3836B49C",1)</v>
      </c>
      <c r="D18" s="16" t="s">
        <v>38</v>
      </c>
      <c r="E18" s="14">
        <v>3</v>
      </c>
      <c r="F18" s="14" t="s">
        <v>13</v>
      </c>
      <c r="G18" s="17"/>
      <c r="H18" s="17"/>
      <c r="I18" s="14"/>
    </row>
    <row r="19" ht="40" customHeight="1" spans="1:9">
      <c r="A19" s="14"/>
      <c r="B19" s="14"/>
      <c r="C19" s="14"/>
      <c r="D19" s="16" t="s">
        <v>39</v>
      </c>
      <c r="E19" s="14">
        <v>8</v>
      </c>
      <c r="F19" s="14" t="s">
        <v>13</v>
      </c>
      <c r="G19" s="17"/>
      <c r="H19" s="17"/>
      <c r="I19" s="14"/>
    </row>
    <row r="20" ht="76" customHeight="1" spans="1:9">
      <c r="A20" s="14"/>
      <c r="B20" s="14"/>
      <c r="C20" s="14"/>
      <c r="D20" s="16" t="s">
        <v>40</v>
      </c>
      <c r="E20" s="14">
        <v>2</v>
      </c>
      <c r="F20" s="14" t="s">
        <v>16</v>
      </c>
      <c r="G20" s="17"/>
      <c r="H20" s="17"/>
      <c r="I20" s="14"/>
    </row>
    <row r="21" ht="75" customHeight="1" spans="1:9">
      <c r="A21" s="14">
        <v>9</v>
      </c>
      <c r="B21" s="14" t="s">
        <v>41</v>
      </c>
      <c r="C21" s="14" t="str">
        <f>_xlfn.DISPIMG("ID_D6180891485D412D9338125986C244CB",1)</f>
        <v>=DISPIMG("ID_D6180891485D412D9338125986C244CB",1)</v>
      </c>
      <c r="D21" s="16" t="s">
        <v>42</v>
      </c>
      <c r="E21" s="14">
        <v>2</v>
      </c>
      <c r="F21" s="14" t="s">
        <v>18</v>
      </c>
      <c r="G21" s="17"/>
      <c r="H21" s="17"/>
      <c r="I21" s="14"/>
    </row>
    <row r="22" ht="119" customHeight="1" spans="1:9">
      <c r="A22" s="14"/>
      <c r="B22" s="14"/>
      <c r="C22" s="14"/>
      <c r="D22" s="16" t="s">
        <v>43</v>
      </c>
      <c r="E22" s="14">
        <v>1</v>
      </c>
      <c r="F22" s="14" t="s">
        <v>27</v>
      </c>
      <c r="G22" s="17"/>
      <c r="H22" s="17"/>
      <c r="I22" s="14"/>
    </row>
    <row r="23" ht="24" customHeight="1" spans="1:9">
      <c r="A23" s="14"/>
      <c r="B23" s="14"/>
      <c r="C23" s="14"/>
      <c r="D23" s="16" t="s">
        <v>44</v>
      </c>
      <c r="E23" s="14">
        <v>1</v>
      </c>
      <c r="F23" s="14" t="s">
        <v>18</v>
      </c>
      <c r="G23" s="17"/>
      <c r="H23" s="17"/>
      <c r="I23" s="14"/>
    </row>
    <row r="24" ht="82" customHeight="1" spans="1:9">
      <c r="A24" s="14"/>
      <c r="B24" s="14"/>
      <c r="C24" s="14"/>
      <c r="D24" s="16" t="s">
        <v>45</v>
      </c>
      <c r="E24" s="14">
        <v>1</v>
      </c>
      <c r="F24" s="14" t="s">
        <v>16</v>
      </c>
      <c r="G24" s="17"/>
      <c r="H24" s="17"/>
      <c r="I24" s="14"/>
    </row>
    <row r="25" ht="38" customHeight="1" spans="1:9">
      <c r="A25" s="14">
        <v>10</v>
      </c>
      <c r="B25" s="14" t="s">
        <v>46</v>
      </c>
      <c r="C25" s="20" t="str">
        <f>_xlfn.DISPIMG("ID_542A2D5267C14C4984D35987644123F7",1)</f>
        <v>=DISPIMG("ID_542A2D5267C14C4984D35987644123F7",1)</v>
      </c>
      <c r="D25" s="16" t="s">
        <v>47</v>
      </c>
      <c r="E25" s="14">
        <v>50</v>
      </c>
      <c r="F25" s="14" t="s">
        <v>13</v>
      </c>
      <c r="G25" s="17"/>
      <c r="H25" s="17"/>
      <c r="I25" s="20"/>
    </row>
    <row r="26" ht="38" customHeight="1" spans="1:9">
      <c r="A26" s="14"/>
      <c r="B26" s="14"/>
      <c r="C26" s="20" t="str">
        <f>_xlfn.DISPIMG("ID_999BD81423C44002A878EC0EB26E0A1D",1)</f>
        <v>=DISPIMG("ID_999BD81423C44002A878EC0EB26E0A1D",1)</v>
      </c>
      <c r="D26" s="16" t="s">
        <v>48</v>
      </c>
      <c r="E26" s="14">
        <v>50</v>
      </c>
      <c r="F26" s="14" t="s">
        <v>27</v>
      </c>
      <c r="G26" s="17"/>
      <c r="H26" s="17"/>
      <c r="I26" s="20"/>
    </row>
    <row r="27" ht="37" customHeight="1" spans="1:9">
      <c r="A27" s="14"/>
      <c r="B27" s="14"/>
      <c r="C27" s="20" t="str">
        <f>_xlfn.DISPIMG("ID_FDBFE3E611E04703B8C593EF7E69BD57",1)</f>
        <v>=DISPIMG("ID_FDBFE3E611E04703B8C593EF7E69BD57",1)</v>
      </c>
      <c r="D27" s="19" t="s">
        <v>49</v>
      </c>
      <c r="E27" s="14">
        <v>30</v>
      </c>
      <c r="F27" s="14" t="s">
        <v>13</v>
      </c>
      <c r="G27" s="17"/>
      <c r="H27" s="17"/>
      <c r="I27" s="20"/>
    </row>
    <row r="28" ht="46" customHeight="1" spans="1:9">
      <c r="A28" s="14"/>
      <c r="B28" s="14"/>
      <c r="C28" s="20" t="str">
        <f>_xlfn.DISPIMG("ID_FEE8E03E47F74FDAB50ED472CA46AEE9",1)</f>
        <v>=DISPIMG("ID_FEE8E03E47F74FDAB50ED472CA46AEE9",1)</v>
      </c>
      <c r="D28" s="16" t="s">
        <v>50</v>
      </c>
      <c r="E28" s="14">
        <v>150</v>
      </c>
      <c r="F28" s="14" t="s">
        <v>13</v>
      </c>
      <c r="G28" s="17"/>
      <c r="H28" s="17"/>
      <c r="I28" s="20"/>
    </row>
    <row r="29" ht="72" customHeight="1" spans="1:9">
      <c r="A29" s="14"/>
      <c r="B29" s="14"/>
      <c r="C29" s="20" t="str">
        <f>_xlfn.DISPIMG("ID_1FBE0F6392A344C29B63248FACB1E397",1)</f>
        <v>=DISPIMG("ID_1FBE0F6392A344C29B63248FACB1E397",1)</v>
      </c>
      <c r="D29" s="16" t="s">
        <v>51</v>
      </c>
      <c r="E29" s="14">
        <v>4</v>
      </c>
      <c r="F29" s="14" t="s">
        <v>16</v>
      </c>
      <c r="G29" s="17"/>
      <c r="H29" s="17"/>
      <c r="I29" s="20"/>
    </row>
    <row r="30" ht="49" customHeight="1" spans="1:9">
      <c r="A30" s="14"/>
      <c r="B30" s="14"/>
      <c r="C30" s="20" t="str">
        <f>_xlfn.DISPIMG("ID_C53F208C823C42F690B7872038F97D03",1)</f>
        <v>=DISPIMG("ID_C53F208C823C42F690B7872038F97D03",1)</v>
      </c>
      <c r="D30" s="16" t="s">
        <v>52</v>
      </c>
      <c r="E30" s="14">
        <v>30</v>
      </c>
      <c r="F30" s="14" t="s">
        <v>27</v>
      </c>
      <c r="G30" s="17"/>
      <c r="H30" s="17"/>
      <c r="I30" s="20"/>
    </row>
    <row r="31" ht="52" customHeight="1" spans="1:9">
      <c r="A31" s="14"/>
      <c r="B31" s="14"/>
      <c r="C31" s="20" t="str">
        <f>_xlfn.DISPIMG("ID_FE04B68995D6407DA53739400966F852",1)</f>
        <v>=DISPIMG("ID_FE04B68995D6407DA53739400966F852",1)</v>
      </c>
      <c r="D31" s="16" t="s">
        <v>53</v>
      </c>
      <c r="E31" s="14">
        <v>30</v>
      </c>
      <c r="F31" s="14" t="s">
        <v>27</v>
      </c>
      <c r="G31" s="17"/>
      <c r="H31" s="17"/>
      <c r="I31" s="20"/>
    </row>
    <row r="32" ht="51" customHeight="1" spans="1:9">
      <c r="A32" s="14">
        <v>11</v>
      </c>
      <c r="B32" s="14" t="s">
        <v>54</v>
      </c>
      <c r="C32" s="20" t="str">
        <f>_xlfn.DISPIMG("ID_39D4BE5BCA624EFBB143D720F9FF0BF8",1)</f>
        <v>=DISPIMG("ID_39D4BE5BCA624EFBB143D720F9FF0BF8",1)</v>
      </c>
      <c r="D32" s="16" t="s">
        <v>55</v>
      </c>
      <c r="E32" s="14">
        <v>1</v>
      </c>
      <c r="F32" s="14" t="s">
        <v>18</v>
      </c>
      <c r="G32" s="17"/>
      <c r="H32" s="17"/>
      <c r="I32" s="20"/>
    </row>
    <row r="33" ht="39" customHeight="1" spans="1:9">
      <c r="A33" s="14"/>
      <c r="B33" s="14"/>
      <c r="C33" s="20" t="str">
        <f>_xlfn.DISPIMG("ID_6BDAA9EDD1904847A4A78B46DB1D95C1",1)</f>
        <v>=DISPIMG("ID_6BDAA9EDD1904847A4A78B46DB1D95C1",1)</v>
      </c>
      <c r="D33" s="16" t="s">
        <v>56</v>
      </c>
      <c r="E33" s="14">
        <v>1</v>
      </c>
      <c r="F33" s="14" t="s">
        <v>18</v>
      </c>
      <c r="G33" s="17"/>
      <c r="H33" s="17"/>
      <c r="I33" s="20"/>
    </row>
    <row r="34" ht="70" customHeight="1" spans="1:9">
      <c r="A34" s="14"/>
      <c r="B34" s="14"/>
      <c r="C34" s="20" t="str">
        <f>_xlfn.DISPIMG("ID_D0A0120705B74D20B450369F296C3EA0",1)</f>
        <v>=DISPIMG("ID_D0A0120705B74D20B450369F296C3EA0",1)</v>
      </c>
      <c r="D34" s="16" t="s">
        <v>57</v>
      </c>
      <c r="E34" s="14">
        <v>60</v>
      </c>
      <c r="F34" s="14" t="s">
        <v>13</v>
      </c>
      <c r="G34" s="17"/>
      <c r="H34" s="17"/>
      <c r="I34" s="20"/>
    </row>
    <row r="35" ht="117" customHeight="1" spans="1:9">
      <c r="A35" s="14"/>
      <c r="B35" s="14"/>
      <c r="C35" s="20" t="str">
        <f>_xlfn.DISPIMG("ID_FA1BB9DCC9084DDFAA1CCF0114B13885",1)</f>
        <v>=DISPIMG("ID_FA1BB9DCC9084DDFAA1CCF0114B13885",1)</v>
      </c>
      <c r="D35" s="16" t="s">
        <v>58</v>
      </c>
      <c r="E35" s="14">
        <v>2</v>
      </c>
      <c r="F35" s="14" t="s">
        <v>16</v>
      </c>
      <c r="G35" s="17"/>
      <c r="H35" s="17"/>
      <c r="I35" s="20"/>
    </row>
    <row r="36" ht="41" customHeight="1" spans="1:9">
      <c r="A36" s="14"/>
      <c r="B36" s="14"/>
      <c r="C36" s="20" t="str">
        <f>_xlfn.DISPIMG("ID_A9A4FC86E8A549FA8EFE7DC9A273F561",1)</f>
        <v>=DISPIMG("ID_A9A4FC86E8A549FA8EFE7DC9A273F561",1)</v>
      </c>
      <c r="D36" s="16" t="s">
        <v>59</v>
      </c>
      <c r="E36" s="14">
        <v>60</v>
      </c>
      <c r="F36" s="14" t="s">
        <v>13</v>
      </c>
      <c r="G36" s="17"/>
      <c r="H36" s="17"/>
      <c r="I36" s="20"/>
    </row>
    <row r="37" ht="39" customHeight="1" spans="1:9">
      <c r="A37" s="14"/>
      <c r="B37" s="14"/>
      <c r="C37" s="20" t="str">
        <f>_xlfn.DISPIMG("ID_6382970596554459905431B8C231F37D",1)</f>
        <v>=DISPIMG("ID_6382970596554459905431B8C231F37D",1)</v>
      </c>
      <c r="D37" s="19" t="s">
        <v>60</v>
      </c>
      <c r="E37" s="14">
        <v>1</v>
      </c>
      <c r="F37" s="14" t="s">
        <v>13</v>
      </c>
      <c r="G37" s="17"/>
      <c r="H37" s="17"/>
      <c r="I37" s="20"/>
    </row>
    <row r="38" ht="45" customHeight="1" spans="1:9">
      <c r="A38" s="14"/>
      <c r="B38" s="14"/>
      <c r="C38" s="20" t="str">
        <f>_xlfn.DISPIMG("ID_C64DD910E34641B3BFEB7BE1030328C5",1)</f>
        <v>=DISPIMG("ID_C64DD910E34641B3BFEB7BE1030328C5",1)</v>
      </c>
      <c r="D38" s="16" t="s">
        <v>61</v>
      </c>
      <c r="E38" s="14">
        <v>80</v>
      </c>
      <c r="F38" s="14" t="s">
        <v>27</v>
      </c>
      <c r="G38" s="17"/>
      <c r="H38" s="17"/>
      <c r="I38" s="20"/>
    </row>
    <row r="39" ht="68" spans="1:9">
      <c r="A39" s="14"/>
      <c r="B39" s="14"/>
      <c r="C39" s="20" t="str">
        <f>_xlfn.DISPIMG("ID_7B90627DCE3B47D8B4F86DEAB81B4A9A",1)</f>
        <v>=DISPIMG("ID_7B90627DCE3B47D8B4F86DEAB81B4A9A",1)</v>
      </c>
      <c r="D39" s="16" t="s">
        <v>62</v>
      </c>
      <c r="E39" s="14">
        <v>100</v>
      </c>
      <c r="F39" s="14" t="s">
        <v>27</v>
      </c>
      <c r="G39" s="17"/>
      <c r="H39" s="17"/>
      <c r="I39" s="20"/>
    </row>
    <row r="40" ht="41" customHeight="1" spans="1:9">
      <c r="A40" s="14"/>
      <c r="B40" s="14"/>
      <c r="C40" s="20" t="str">
        <f>_xlfn.DISPIMG("ID_5588CFC3EE154BDB89A599545F1ED423",1)</f>
        <v>=DISPIMG("ID_5588CFC3EE154BDB89A599545F1ED423",1)</v>
      </c>
      <c r="D40" s="16" t="s">
        <v>63</v>
      </c>
      <c r="E40" s="14">
        <v>100</v>
      </c>
      <c r="F40" s="14" t="s">
        <v>13</v>
      </c>
      <c r="G40" s="17"/>
      <c r="H40" s="17"/>
      <c r="I40" s="20"/>
    </row>
    <row r="41" ht="39.45" spans="1:9">
      <c r="A41" s="14"/>
      <c r="B41" s="14"/>
      <c r="C41" s="20" t="str">
        <f>_xlfn.DISPIMG("ID_98C42A83C10F4A4AA7D92F6378EAE162",1)</f>
        <v>=DISPIMG("ID_98C42A83C10F4A4AA7D92F6378EAE162",1)</v>
      </c>
      <c r="D41" s="16" t="s">
        <v>64</v>
      </c>
      <c r="E41" s="14">
        <v>100</v>
      </c>
      <c r="F41" s="14" t="s">
        <v>13</v>
      </c>
      <c r="G41" s="17"/>
      <c r="H41" s="17"/>
      <c r="I41" s="20"/>
    </row>
    <row r="42" ht="68" customHeight="1" spans="1:9">
      <c r="A42" s="14"/>
      <c r="B42" s="14"/>
      <c r="C42" s="20" t="str">
        <f>_xlfn.DISPIMG("ID_E389FA82CB65463C823C1DCB7CEAE487",1)</f>
        <v>=DISPIMG("ID_E389FA82CB65463C823C1DCB7CEAE487",1)</v>
      </c>
      <c r="D42" s="16" t="s">
        <v>65</v>
      </c>
      <c r="E42" s="14">
        <v>100</v>
      </c>
      <c r="F42" s="14" t="s">
        <v>13</v>
      </c>
      <c r="G42" s="17"/>
      <c r="H42" s="17"/>
      <c r="I42" s="20"/>
    </row>
    <row r="43" ht="68" spans="1:9">
      <c r="A43" s="14"/>
      <c r="B43" s="14"/>
      <c r="C43" s="20" t="str">
        <f>_xlfn.DISPIMG("ID_5934C237227F4538B83659C6A617D1E3",1)</f>
        <v>=DISPIMG("ID_5934C237227F4538B83659C6A617D1E3",1)</v>
      </c>
      <c r="D43" s="16" t="s">
        <v>66</v>
      </c>
      <c r="E43" s="14">
        <v>100</v>
      </c>
      <c r="F43" s="14" t="s">
        <v>13</v>
      </c>
      <c r="G43" s="17"/>
      <c r="H43" s="17"/>
      <c r="I43" s="20"/>
    </row>
    <row r="44" ht="33" customHeight="1" spans="1:9">
      <c r="A44" s="14"/>
      <c r="B44" s="14"/>
      <c r="C44" s="20" t="str">
        <f>_xlfn.DISPIMG("ID_7213AE0840204E5880106EA85CA39ABC",1)</f>
        <v>=DISPIMG("ID_7213AE0840204E5880106EA85CA39ABC",1)</v>
      </c>
      <c r="D44" s="19" t="s">
        <v>67</v>
      </c>
      <c r="E44" s="14">
        <v>2</v>
      </c>
      <c r="F44" s="14" t="s">
        <v>13</v>
      </c>
      <c r="G44" s="17"/>
      <c r="H44" s="17"/>
      <c r="I44" s="20"/>
    </row>
    <row r="45" ht="69" customHeight="1" spans="1:9">
      <c r="A45" s="14"/>
      <c r="B45" s="14"/>
      <c r="C45" s="20" t="str">
        <f>_xlfn.DISPIMG("ID_A5BDFAA403B648959CB9B869726216EE",1)</f>
        <v>=DISPIMG("ID_A5BDFAA403B648959CB9B869726216EE",1)</v>
      </c>
      <c r="D45" s="16" t="s">
        <v>68</v>
      </c>
      <c r="E45" s="14">
        <v>30</v>
      </c>
      <c r="F45" s="14" t="s">
        <v>13</v>
      </c>
      <c r="G45" s="17"/>
      <c r="H45" s="17"/>
      <c r="I45" s="20"/>
    </row>
    <row r="46" ht="72" customHeight="1" spans="1:9">
      <c r="A46" s="14"/>
      <c r="B46" s="14"/>
      <c r="C46" s="20" t="str">
        <f>_xlfn.DISPIMG("ID_70FA9EF2426A41C9B2D444BECBDA4F96",1)</f>
        <v>=DISPIMG("ID_70FA9EF2426A41C9B2D444BECBDA4F96",1)</v>
      </c>
      <c r="D46" s="16" t="s">
        <v>69</v>
      </c>
      <c r="E46" s="14">
        <v>5</v>
      </c>
      <c r="F46" s="14" t="s">
        <v>16</v>
      </c>
      <c r="G46" s="17"/>
      <c r="H46" s="17"/>
      <c r="I46" s="20"/>
    </row>
    <row r="47" ht="85" customHeight="1" spans="1:9">
      <c r="A47" s="14"/>
      <c r="B47" s="14"/>
      <c r="C47" s="20" t="str">
        <f>_xlfn.DISPIMG("ID_816ABF481A5145A580B101E58DEFE22F",1)</f>
        <v>=DISPIMG("ID_816ABF481A5145A580B101E58DEFE22F",1)</v>
      </c>
      <c r="D47" s="16" t="s">
        <v>70</v>
      </c>
      <c r="E47" s="14">
        <v>1</v>
      </c>
      <c r="F47" s="14" t="s">
        <v>18</v>
      </c>
      <c r="G47" s="17"/>
      <c r="H47" s="17"/>
      <c r="I47" s="20"/>
    </row>
    <row r="48" ht="142" customHeight="1" spans="1:9">
      <c r="A48" s="14"/>
      <c r="B48" s="14"/>
      <c r="C48" s="20" t="str">
        <f>_xlfn.DISPIMG("ID_8BCC2211DA92431BBCE39CF0FF3CE5AD",1)</f>
        <v>=DISPIMG("ID_8BCC2211DA92431BBCE39CF0FF3CE5AD",1)</v>
      </c>
      <c r="D48" s="16" t="s">
        <v>71</v>
      </c>
      <c r="E48" s="14">
        <v>2</v>
      </c>
      <c r="F48" s="14" t="s">
        <v>13</v>
      </c>
      <c r="G48" s="17"/>
      <c r="H48" s="17"/>
      <c r="I48" s="20"/>
    </row>
    <row r="49" ht="40" customHeight="1" spans="1:9">
      <c r="A49" s="14"/>
      <c r="B49" s="14"/>
      <c r="C49" s="20" t="str">
        <f>_xlfn.DISPIMG("ID_B66F873FD3764A2BA2DA49FFC32D79BE",1)</f>
        <v>=DISPIMG("ID_B66F873FD3764A2BA2DA49FFC32D79BE",1)</v>
      </c>
      <c r="D49" s="19" t="s">
        <v>72</v>
      </c>
      <c r="E49" s="14">
        <v>2</v>
      </c>
      <c r="F49" s="14" t="s">
        <v>13</v>
      </c>
      <c r="G49" s="17"/>
      <c r="H49" s="17"/>
      <c r="I49" s="20"/>
    </row>
    <row r="50" ht="76" customHeight="1" spans="1:9">
      <c r="A50" s="14"/>
      <c r="B50" s="14"/>
      <c r="C50" s="20" t="str">
        <f>_xlfn.DISPIMG("ID_6F5415376ED441F7BC28372D16E79669",1)</f>
        <v>=DISPIMG("ID_6F5415376ED441F7BC28372D16E79669",1)</v>
      </c>
      <c r="D50" s="16" t="s">
        <v>73</v>
      </c>
      <c r="E50" s="14">
        <v>10</v>
      </c>
      <c r="F50" s="14" t="s">
        <v>13</v>
      </c>
      <c r="G50" s="17"/>
      <c r="H50" s="17"/>
      <c r="I50" s="20"/>
    </row>
    <row r="51" ht="409" customHeight="1" spans="1:9">
      <c r="A51" s="14">
        <v>12</v>
      </c>
      <c r="B51" s="14" t="s">
        <v>74</v>
      </c>
      <c r="C51" s="20" t="str">
        <f>_xlfn.DISPIMG("ID_F603B3305A3E4BD98366A48F3F20AE0E",1)</f>
        <v>=DISPIMG("ID_F603B3305A3E4BD98366A48F3F20AE0E",1)</v>
      </c>
      <c r="D51" s="16" t="s">
        <v>75</v>
      </c>
      <c r="E51" s="14">
        <v>1</v>
      </c>
      <c r="F51" s="14" t="s">
        <v>18</v>
      </c>
      <c r="G51" s="17"/>
      <c r="H51" s="17"/>
      <c r="I51" s="20"/>
    </row>
    <row r="52" ht="188" customHeight="1" spans="1:9">
      <c r="A52" s="14"/>
      <c r="B52" s="14"/>
      <c r="C52" s="20" t="str">
        <f>_xlfn.DISPIMG("ID_B6746E7D5A3F47C19DC4EE0D09466CAC",1)</f>
        <v>=DISPIMG("ID_B6746E7D5A3F47C19DC4EE0D09466CAC",1)</v>
      </c>
      <c r="D52" s="16" t="s">
        <v>76</v>
      </c>
      <c r="E52" s="14">
        <v>1</v>
      </c>
      <c r="F52" s="14" t="s">
        <v>18</v>
      </c>
      <c r="G52" s="17"/>
      <c r="H52" s="17"/>
      <c r="I52" s="20"/>
    </row>
    <row r="53" ht="408" customHeight="1" spans="1:9">
      <c r="A53" s="14"/>
      <c r="B53" s="14"/>
      <c r="C53" s="20" t="str">
        <f>_xlfn.DISPIMG("ID_ED734859A1F34AEB9D4A9E563E09EEAE",1)</f>
        <v>=DISPIMG("ID_ED734859A1F34AEB9D4A9E563E09EEAE",1)</v>
      </c>
      <c r="D53" s="16" t="s">
        <v>77</v>
      </c>
      <c r="E53" s="14">
        <v>1</v>
      </c>
      <c r="F53" s="14" t="s">
        <v>18</v>
      </c>
      <c r="G53" s="17"/>
      <c r="H53" s="17"/>
      <c r="I53" s="20"/>
    </row>
    <row r="54" ht="36" customHeight="1" spans="1:9">
      <c r="A54" s="14">
        <v>13</v>
      </c>
      <c r="B54" s="14" t="s">
        <v>78</v>
      </c>
      <c r="C54" s="14"/>
      <c r="D54" s="16" t="s">
        <v>79</v>
      </c>
      <c r="E54" s="14">
        <v>15</v>
      </c>
      <c r="F54" s="14" t="s">
        <v>80</v>
      </c>
      <c r="G54" s="17"/>
      <c r="H54" s="17"/>
      <c r="I54" s="14"/>
    </row>
    <row r="55" ht="24" customHeight="1" spans="1:9">
      <c r="A55" s="9" t="s">
        <v>81</v>
      </c>
      <c r="B55" s="9"/>
      <c r="C55" s="14"/>
      <c r="D55" s="9"/>
      <c r="E55" s="9"/>
      <c r="F55" s="9"/>
      <c r="G55" s="9"/>
      <c r="H55" s="21"/>
      <c r="I55" s="14"/>
    </row>
    <row r="56" ht="22" customHeight="1" spans="1:9">
      <c r="A56" s="11" t="s">
        <v>82</v>
      </c>
      <c r="B56" s="12"/>
      <c r="C56" s="12"/>
      <c r="D56" s="13"/>
      <c r="E56" s="10"/>
      <c r="F56" s="10"/>
      <c r="G56" s="10"/>
      <c r="H56" s="10"/>
      <c r="I56" s="10"/>
    </row>
    <row r="57" ht="21" customHeight="1" spans="1:9">
      <c r="A57" s="11" t="s">
        <v>83</v>
      </c>
      <c r="B57" s="12"/>
      <c r="C57" s="12"/>
      <c r="D57" s="13"/>
      <c r="E57" s="10"/>
      <c r="F57" s="10"/>
      <c r="G57" s="10"/>
      <c r="H57" s="10"/>
      <c r="I57" s="10"/>
    </row>
    <row r="58" ht="273" customHeight="1" spans="1:9">
      <c r="A58" s="14">
        <v>1</v>
      </c>
      <c r="B58" s="15" t="s">
        <v>84</v>
      </c>
      <c r="C58" s="22" t="str">
        <f>_xlfn.DISPIMG("ID_2B5446A25CDA40768820D2CC6F68CB4C",1)</f>
        <v>=DISPIMG("ID_2B5446A25CDA40768820D2CC6F68CB4C",1)</v>
      </c>
      <c r="D58" s="19" t="s">
        <v>85</v>
      </c>
      <c r="E58" s="15">
        <v>18</v>
      </c>
      <c r="F58" s="15" t="s">
        <v>86</v>
      </c>
      <c r="G58" s="17"/>
      <c r="H58" s="17"/>
      <c r="I58" s="14" t="s">
        <v>87</v>
      </c>
    </row>
    <row r="59" ht="256" customHeight="1" spans="1:9">
      <c r="A59" s="14">
        <v>2</v>
      </c>
      <c r="B59" s="15" t="s">
        <v>88</v>
      </c>
      <c r="C59" s="22" t="str">
        <f>_xlfn.DISPIMG("ID_EDE69FFBB28947B38C2E73270F1BC570",1)</f>
        <v>=DISPIMG("ID_EDE69FFBB28947B38C2E73270F1BC570",1)</v>
      </c>
      <c r="D59" s="16" t="s">
        <v>89</v>
      </c>
      <c r="E59" s="15">
        <v>15</v>
      </c>
      <c r="F59" s="15" t="s">
        <v>86</v>
      </c>
      <c r="G59" s="23"/>
      <c r="H59" s="17"/>
      <c r="I59" s="14" t="s">
        <v>87</v>
      </c>
    </row>
    <row r="60" s="4" customFormat="1" ht="206" customHeight="1" spans="1:9">
      <c r="A60" s="14">
        <v>3</v>
      </c>
      <c r="B60" s="15" t="s">
        <v>90</v>
      </c>
      <c r="C60" s="24"/>
      <c r="D60" s="16" t="s">
        <v>91</v>
      </c>
      <c r="E60" s="15">
        <v>25</v>
      </c>
      <c r="F60" s="15" t="s">
        <v>86</v>
      </c>
      <c r="G60" s="23"/>
      <c r="H60" s="17"/>
      <c r="I60" s="14" t="s">
        <v>92</v>
      </c>
    </row>
    <row r="61" ht="23" customHeight="1" spans="1:9">
      <c r="A61" s="11" t="s">
        <v>93</v>
      </c>
      <c r="B61" s="12"/>
      <c r="C61" s="12"/>
      <c r="D61" s="13"/>
      <c r="E61" s="10"/>
      <c r="F61" s="10"/>
      <c r="G61" s="10"/>
      <c r="H61" s="10"/>
      <c r="I61" s="10"/>
    </row>
    <row r="62" ht="278" customHeight="1" spans="1:9">
      <c r="A62" s="14">
        <v>4</v>
      </c>
      <c r="B62" s="15" t="s">
        <v>94</v>
      </c>
      <c r="C62" s="22" t="str">
        <f>_xlfn.DISPIMG("ID_563DFA64979644FDAA8BEB468D466FEC",1)</f>
        <v>=DISPIMG("ID_563DFA64979644FDAA8BEB468D466FEC",1)</v>
      </c>
      <c r="D62" s="16" t="s">
        <v>95</v>
      </c>
      <c r="E62" s="15">
        <v>20</v>
      </c>
      <c r="F62" s="15" t="s">
        <v>86</v>
      </c>
      <c r="G62" s="23"/>
      <c r="H62" s="23"/>
      <c r="I62" s="14" t="s">
        <v>87</v>
      </c>
    </row>
    <row r="63" ht="299" customHeight="1" spans="1:9">
      <c r="A63" s="14">
        <v>5</v>
      </c>
      <c r="B63" s="15" t="s">
        <v>96</v>
      </c>
      <c r="C63" s="22" t="str">
        <f>_xlfn.DISPIMG("ID_0C30F4F022D94E79B7AE7785E152AF4D",1)</f>
        <v>=DISPIMG("ID_0C30F4F022D94E79B7AE7785E152AF4D",1)</v>
      </c>
      <c r="D63" s="16" t="s">
        <v>97</v>
      </c>
      <c r="E63" s="15">
        <v>25</v>
      </c>
      <c r="F63" s="15" t="s">
        <v>86</v>
      </c>
      <c r="G63" s="23"/>
      <c r="H63" s="23"/>
      <c r="I63" s="14" t="s">
        <v>87</v>
      </c>
    </row>
    <row r="64" ht="300" customHeight="1" spans="1:9">
      <c r="A64" s="14">
        <v>6</v>
      </c>
      <c r="B64" s="15" t="s">
        <v>98</v>
      </c>
      <c r="C64" s="22" t="str">
        <f>_xlfn.DISPIMG("ID_44F87A67F312441AA20BA289D66C93AD",1)</f>
        <v>=DISPIMG("ID_44F87A67F312441AA20BA289D66C93AD",1)</v>
      </c>
      <c r="D64" s="19" t="s">
        <v>99</v>
      </c>
      <c r="E64" s="15">
        <v>25</v>
      </c>
      <c r="F64" s="15" t="s">
        <v>86</v>
      </c>
      <c r="G64" s="23"/>
      <c r="H64" s="23"/>
      <c r="I64" s="14" t="s">
        <v>87</v>
      </c>
    </row>
    <row r="65" ht="254" customHeight="1" spans="1:9">
      <c r="A65" s="14">
        <v>7</v>
      </c>
      <c r="B65" s="15" t="s">
        <v>100</v>
      </c>
      <c r="C65" s="22" t="str">
        <f>_xlfn.DISPIMG("ID_DBB3B1416D894F999CC16331B21843BF",1)</f>
        <v>=DISPIMG("ID_DBB3B1416D894F999CC16331B21843BF",1)</v>
      </c>
      <c r="D65" s="16" t="s">
        <v>101</v>
      </c>
      <c r="E65" s="15">
        <v>15</v>
      </c>
      <c r="F65" s="15" t="s">
        <v>86</v>
      </c>
      <c r="G65" s="23"/>
      <c r="H65" s="23"/>
      <c r="I65" s="14" t="s">
        <v>87</v>
      </c>
    </row>
    <row r="66" s="4" customFormat="1" ht="209" customHeight="1" spans="1:9">
      <c r="A66" s="14">
        <v>8</v>
      </c>
      <c r="B66" s="15" t="s">
        <v>90</v>
      </c>
      <c r="C66" s="24"/>
      <c r="D66" s="16" t="s">
        <v>102</v>
      </c>
      <c r="E66" s="15">
        <v>75</v>
      </c>
      <c r="F66" s="15" t="s">
        <v>86</v>
      </c>
      <c r="G66" s="23"/>
      <c r="H66" s="23"/>
      <c r="I66" s="14" t="s">
        <v>92</v>
      </c>
    </row>
    <row r="67" ht="20" customHeight="1" spans="1:9">
      <c r="A67" s="25" t="s">
        <v>103</v>
      </c>
      <c r="B67" s="26"/>
      <c r="C67" s="26"/>
      <c r="D67" s="27"/>
      <c r="E67" s="28"/>
      <c r="F67" s="28"/>
      <c r="G67" s="28"/>
      <c r="H67" s="28"/>
      <c r="I67" s="28"/>
    </row>
    <row r="68" ht="244" customHeight="1" spans="1:9">
      <c r="A68" s="14">
        <v>10</v>
      </c>
      <c r="B68" s="14" t="s">
        <v>94</v>
      </c>
      <c r="C68" s="22" t="str">
        <f>_xlfn.DISPIMG("ID_FF27B4CDBBCE4DD3BA648EB07FFED948",1)</f>
        <v>=DISPIMG("ID_FF27B4CDBBCE4DD3BA648EB07FFED948",1)</v>
      </c>
      <c r="D68" s="16" t="s">
        <v>104</v>
      </c>
      <c r="E68" s="15">
        <v>25</v>
      </c>
      <c r="F68" s="15" t="s">
        <v>86</v>
      </c>
      <c r="G68" s="29"/>
      <c r="H68" s="29"/>
      <c r="I68" s="14" t="s">
        <v>87</v>
      </c>
    </row>
    <row r="69" ht="261" customHeight="1" spans="1:9">
      <c r="A69" s="14">
        <v>11</v>
      </c>
      <c r="B69" s="14" t="s">
        <v>96</v>
      </c>
      <c r="C69" s="22" t="str">
        <f>_xlfn.DISPIMG("ID_7C198E65615D426F9E8F0211D9632602",1)</f>
        <v>=DISPIMG("ID_7C198E65615D426F9E8F0211D9632602",1)</v>
      </c>
      <c r="D69" s="16" t="s">
        <v>105</v>
      </c>
      <c r="E69" s="15">
        <v>25</v>
      </c>
      <c r="F69" s="15" t="s">
        <v>86</v>
      </c>
      <c r="G69" s="29"/>
      <c r="H69" s="29"/>
      <c r="I69" s="14" t="s">
        <v>87</v>
      </c>
    </row>
    <row r="70" ht="266" customHeight="1" spans="1:9">
      <c r="A70" s="14">
        <v>12</v>
      </c>
      <c r="B70" s="14" t="s">
        <v>98</v>
      </c>
      <c r="C70" s="22" t="str">
        <f>_xlfn.DISPIMG("ID_86278CE2EC434A9EAF846B4A32E4D744",1)</f>
        <v>=DISPIMG("ID_86278CE2EC434A9EAF846B4A32E4D744",1)</v>
      </c>
      <c r="D70" s="16" t="s">
        <v>106</v>
      </c>
      <c r="E70" s="15">
        <v>15</v>
      </c>
      <c r="F70" s="15" t="s">
        <v>86</v>
      </c>
      <c r="G70" s="29"/>
      <c r="H70" s="29"/>
      <c r="I70" s="14" t="s">
        <v>87</v>
      </c>
    </row>
    <row r="71" ht="251" customHeight="1" spans="1:9">
      <c r="A71" s="14">
        <v>13</v>
      </c>
      <c r="B71" s="14" t="s">
        <v>100</v>
      </c>
      <c r="C71" s="22" t="str">
        <f>_xlfn.DISPIMG("ID_64090F9F6C7B4EC3929BB318C3A071A3",1)</f>
        <v>=DISPIMG("ID_64090F9F6C7B4EC3929BB318C3A071A3",1)</v>
      </c>
      <c r="D71" s="16" t="s">
        <v>107</v>
      </c>
      <c r="E71" s="15">
        <v>8</v>
      </c>
      <c r="F71" s="15" t="s">
        <v>86</v>
      </c>
      <c r="G71" s="29"/>
      <c r="H71" s="29"/>
      <c r="I71" s="14" t="s">
        <v>87</v>
      </c>
    </row>
    <row r="72" ht="219" customHeight="1" spans="1:9">
      <c r="A72" s="14">
        <v>14</v>
      </c>
      <c r="B72" s="14" t="s">
        <v>108</v>
      </c>
      <c r="C72" s="22" t="str">
        <f>_xlfn.DISPIMG("ID_6A9C72EF0083496199A0377D2765AD98",1)</f>
        <v>=DISPIMG("ID_6A9C72EF0083496199A0377D2765AD98",1)</v>
      </c>
      <c r="D72" s="19" t="s">
        <v>109</v>
      </c>
      <c r="E72" s="15">
        <v>10</v>
      </c>
      <c r="F72" s="15" t="s">
        <v>86</v>
      </c>
      <c r="G72" s="29"/>
      <c r="H72" s="29"/>
      <c r="I72" s="14" t="s">
        <v>87</v>
      </c>
    </row>
    <row r="73" s="4" customFormat="1" ht="208" customHeight="1" spans="1:9">
      <c r="A73" s="14">
        <v>15</v>
      </c>
      <c r="B73" s="14" t="s">
        <v>90</v>
      </c>
      <c r="C73" s="24"/>
      <c r="D73" s="16" t="s">
        <v>102</v>
      </c>
      <c r="E73" s="15">
        <v>52</v>
      </c>
      <c r="F73" s="15" t="s">
        <v>86</v>
      </c>
      <c r="G73" s="29"/>
      <c r="H73" s="29"/>
      <c r="I73" s="14" t="s">
        <v>92</v>
      </c>
    </row>
    <row r="74" ht="24" customHeight="1" spans="1:9">
      <c r="A74" s="25" t="s">
        <v>110</v>
      </c>
      <c r="B74" s="26"/>
      <c r="C74" s="26"/>
      <c r="D74" s="27"/>
      <c r="E74" s="28"/>
      <c r="F74" s="28"/>
      <c r="G74" s="28"/>
      <c r="H74" s="28"/>
      <c r="I74" s="28"/>
    </row>
    <row r="75" ht="254" customHeight="1" spans="1:9">
      <c r="A75" s="14">
        <v>16</v>
      </c>
      <c r="B75" s="14" t="s">
        <v>94</v>
      </c>
      <c r="C75" s="22" t="str">
        <f>_xlfn.DISPIMG("ID_5D033F579B44430D88D0BB849AE42B11",1)</f>
        <v>=DISPIMG("ID_5D033F579B44430D88D0BB849AE42B11",1)</v>
      </c>
      <c r="D75" s="19" t="s">
        <v>111</v>
      </c>
      <c r="E75" s="15">
        <v>10</v>
      </c>
      <c r="F75" s="15" t="s">
        <v>86</v>
      </c>
      <c r="G75" s="29"/>
      <c r="H75" s="29"/>
      <c r="I75" s="14" t="s">
        <v>87</v>
      </c>
    </row>
    <row r="76" ht="264" customHeight="1" spans="1:9">
      <c r="A76" s="14">
        <v>17</v>
      </c>
      <c r="B76" s="14" t="s">
        <v>96</v>
      </c>
      <c r="C76" s="22" t="str">
        <f>_xlfn.DISPIMG("ID_F67F1D27F8264F52A5D04C578DBD8B24",1)</f>
        <v>=DISPIMG("ID_F67F1D27F8264F52A5D04C578DBD8B24",1)</v>
      </c>
      <c r="D76" s="19" t="s">
        <v>112</v>
      </c>
      <c r="E76" s="15">
        <v>20</v>
      </c>
      <c r="F76" s="15" t="s">
        <v>86</v>
      </c>
      <c r="G76" s="29"/>
      <c r="H76" s="29"/>
      <c r="I76" s="14" t="s">
        <v>87</v>
      </c>
    </row>
    <row r="77" ht="208" customHeight="1" spans="1:9">
      <c r="A77" s="14">
        <v>18</v>
      </c>
      <c r="B77" s="14" t="s">
        <v>98</v>
      </c>
      <c r="C77" s="22" t="str">
        <f>_xlfn.DISPIMG("ID_94B106ECE8B34E7BBE0960611956EB54",1)</f>
        <v>=DISPIMG("ID_94B106ECE8B34E7BBE0960611956EB54",1)</v>
      </c>
      <c r="D77" s="19" t="s">
        <v>113</v>
      </c>
      <c r="E77" s="15">
        <v>10</v>
      </c>
      <c r="F77" s="15" t="s">
        <v>86</v>
      </c>
      <c r="G77" s="29"/>
      <c r="H77" s="29"/>
      <c r="I77" s="15" t="s">
        <v>114</v>
      </c>
    </row>
    <row r="78" ht="253" customHeight="1" spans="1:9">
      <c r="A78" s="14">
        <v>19</v>
      </c>
      <c r="B78" s="14" t="s">
        <v>100</v>
      </c>
      <c r="C78" s="22" t="str">
        <f>_xlfn.DISPIMG("ID_E28A7C9B9B6B4DADBD06D9000F66A659",1)</f>
        <v>=DISPIMG("ID_E28A7C9B9B6B4DADBD06D9000F66A659",1)</v>
      </c>
      <c r="D78" s="19" t="s">
        <v>115</v>
      </c>
      <c r="E78" s="15">
        <v>18</v>
      </c>
      <c r="F78" s="15" t="s">
        <v>86</v>
      </c>
      <c r="G78" s="29"/>
      <c r="H78" s="29"/>
      <c r="I78" s="14" t="s">
        <v>87</v>
      </c>
    </row>
    <row r="79" s="4" customFormat="1" ht="213" customHeight="1" spans="1:9">
      <c r="A79" s="14">
        <v>20</v>
      </c>
      <c r="B79" s="14" t="s">
        <v>90</v>
      </c>
      <c r="C79" s="24"/>
      <c r="D79" s="16" t="s">
        <v>102</v>
      </c>
      <c r="E79" s="15">
        <v>35</v>
      </c>
      <c r="F79" s="15" t="s">
        <v>86</v>
      </c>
      <c r="G79" s="29"/>
      <c r="H79" s="29"/>
      <c r="I79" s="14" t="s">
        <v>92</v>
      </c>
    </row>
    <row r="80" ht="24" customHeight="1" spans="1:9">
      <c r="A80" s="25" t="s">
        <v>116</v>
      </c>
      <c r="B80" s="26"/>
      <c r="C80" s="26"/>
      <c r="D80" s="27"/>
      <c r="E80" s="28"/>
      <c r="F80" s="28"/>
      <c r="G80" s="28"/>
      <c r="H80" s="28"/>
      <c r="I80" s="28"/>
    </row>
    <row r="81" ht="248" customHeight="1" spans="1:9">
      <c r="A81" s="14">
        <v>21</v>
      </c>
      <c r="B81" s="14" t="s">
        <v>94</v>
      </c>
      <c r="C81" s="22" t="str">
        <f>_xlfn.DISPIMG("ID_506DF1E6CA9E4525A9E5A7D17640DD91",1)</f>
        <v>=DISPIMG("ID_506DF1E6CA9E4525A9E5A7D17640DD91",1)</v>
      </c>
      <c r="D81" s="19" t="s">
        <v>117</v>
      </c>
      <c r="E81" s="15">
        <v>20</v>
      </c>
      <c r="F81" s="15" t="s">
        <v>86</v>
      </c>
      <c r="G81" s="29"/>
      <c r="H81" s="29"/>
      <c r="I81" s="14" t="s">
        <v>87</v>
      </c>
    </row>
    <row r="82" ht="266" customHeight="1" spans="1:9">
      <c r="A82" s="14">
        <v>22</v>
      </c>
      <c r="B82" s="14" t="s">
        <v>96</v>
      </c>
      <c r="C82" s="22" t="str">
        <f>_xlfn.DISPIMG("ID_E70B638D47F944909D1C7A9CAA49FC2F",1)</f>
        <v>=DISPIMG("ID_E70B638D47F944909D1C7A9CAA49FC2F",1)</v>
      </c>
      <c r="D82" s="19" t="s">
        <v>118</v>
      </c>
      <c r="E82" s="15">
        <v>20</v>
      </c>
      <c r="F82" s="15" t="s">
        <v>86</v>
      </c>
      <c r="G82" s="29"/>
      <c r="H82" s="29"/>
      <c r="I82" s="14" t="s">
        <v>87</v>
      </c>
    </row>
    <row r="83" ht="252" customHeight="1" spans="1:9">
      <c r="A83" s="14">
        <v>23</v>
      </c>
      <c r="B83" s="14" t="s">
        <v>98</v>
      </c>
      <c r="C83" s="22" t="str">
        <f>_xlfn.DISPIMG("ID_CFACFA9FB8614B95A982922F6DAAA5A2",1)</f>
        <v>=DISPIMG("ID_CFACFA9FB8614B95A982922F6DAAA5A2",1)</v>
      </c>
      <c r="D83" s="19" t="s">
        <v>119</v>
      </c>
      <c r="E83" s="15">
        <v>15</v>
      </c>
      <c r="F83" s="15" t="s">
        <v>86</v>
      </c>
      <c r="G83" s="29"/>
      <c r="H83" s="29"/>
      <c r="I83" s="14" t="s">
        <v>87</v>
      </c>
    </row>
    <row r="84" ht="253" customHeight="1" spans="1:9">
      <c r="A84" s="14">
        <v>24</v>
      </c>
      <c r="B84" s="14" t="s">
        <v>100</v>
      </c>
      <c r="C84" s="22" t="str">
        <f>_xlfn.DISPIMG("ID_5490200D0E2849C3B0E1A3AA20725A3D",1)</f>
        <v>=DISPIMG("ID_5490200D0E2849C3B0E1A3AA20725A3D",1)</v>
      </c>
      <c r="D84" s="19" t="s">
        <v>120</v>
      </c>
      <c r="E84" s="15">
        <v>15</v>
      </c>
      <c r="F84" s="15" t="s">
        <v>86</v>
      </c>
      <c r="G84" s="29"/>
      <c r="H84" s="29"/>
      <c r="I84" s="14" t="s">
        <v>87</v>
      </c>
    </row>
    <row r="85" ht="276" customHeight="1" spans="1:9">
      <c r="A85" s="14">
        <v>25</v>
      </c>
      <c r="B85" s="14" t="s">
        <v>108</v>
      </c>
      <c r="C85" s="22" t="str">
        <f>_xlfn.DISPIMG("ID_0CE10F8D648B49F89CBF4B5AC017E9B1",1)</f>
        <v>=DISPIMG("ID_0CE10F8D648B49F89CBF4B5AC017E9B1",1)</v>
      </c>
      <c r="D85" s="16" t="s">
        <v>121</v>
      </c>
      <c r="E85" s="15">
        <v>15</v>
      </c>
      <c r="F85" s="15" t="s">
        <v>86</v>
      </c>
      <c r="G85" s="29"/>
      <c r="H85" s="29"/>
      <c r="I85" s="14" t="s">
        <v>87</v>
      </c>
    </row>
    <row r="86" s="4" customFormat="1" ht="212" customHeight="1" spans="1:9">
      <c r="A86" s="14">
        <v>26</v>
      </c>
      <c r="B86" s="14" t="s">
        <v>90</v>
      </c>
      <c r="C86" s="24"/>
      <c r="D86" s="16" t="s">
        <v>102</v>
      </c>
      <c r="E86" s="15">
        <v>70</v>
      </c>
      <c r="F86" s="15" t="s">
        <v>86</v>
      </c>
      <c r="G86" s="29"/>
      <c r="H86" s="29"/>
      <c r="I86" s="14" t="s">
        <v>92</v>
      </c>
    </row>
    <row r="87" ht="25" customHeight="1" spans="1:9">
      <c r="A87" s="11" t="s">
        <v>122</v>
      </c>
      <c r="B87" s="12"/>
      <c r="C87" s="12"/>
      <c r="D87" s="13"/>
      <c r="E87" s="10"/>
      <c r="F87" s="10"/>
      <c r="G87" s="10"/>
      <c r="H87" s="10"/>
      <c r="I87" s="10"/>
    </row>
    <row r="88" ht="150" customHeight="1" spans="1:9">
      <c r="A88" s="14">
        <v>27</v>
      </c>
      <c r="B88" s="15" t="s">
        <v>123</v>
      </c>
      <c r="C88" s="22" t="str">
        <f>_xlfn.DISPIMG("ID_14C02291C5CF4528BE5812D356BEDB91",1)</f>
        <v>=DISPIMG("ID_14C02291C5CF4528BE5812D356BEDB91",1)</v>
      </c>
      <c r="D88" s="16" t="s">
        <v>124</v>
      </c>
      <c r="E88" s="15">
        <v>45</v>
      </c>
      <c r="F88" s="15" t="s">
        <v>86</v>
      </c>
      <c r="G88" s="29"/>
      <c r="H88" s="29"/>
      <c r="I88" s="14" t="s">
        <v>87</v>
      </c>
    </row>
    <row r="89" ht="161" customHeight="1" spans="1:9">
      <c r="A89" s="14">
        <v>28</v>
      </c>
      <c r="B89" s="14" t="s">
        <v>98</v>
      </c>
      <c r="C89" s="22" t="str">
        <f>_xlfn.DISPIMG("ID_0A88B98CC8954B2FA86BDF6C8E02CADF",1)</f>
        <v>=DISPIMG("ID_0A88B98CC8954B2FA86BDF6C8E02CADF",1)</v>
      </c>
      <c r="D89" s="19" t="s">
        <v>125</v>
      </c>
      <c r="E89" s="15">
        <v>32</v>
      </c>
      <c r="F89" s="15" t="s">
        <v>86</v>
      </c>
      <c r="G89" s="29"/>
      <c r="H89" s="29"/>
      <c r="I89" s="14" t="s">
        <v>87</v>
      </c>
    </row>
    <row r="90" ht="150" customHeight="1" spans="1:9">
      <c r="A90" s="14">
        <v>29</v>
      </c>
      <c r="B90" s="14" t="s">
        <v>100</v>
      </c>
      <c r="C90" s="22"/>
      <c r="D90" s="19" t="s">
        <v>126</v>
      </c>
      <c r="E90" s="15">
        <v>12</v>
      </c>
      <c r="F90" s="15" t="s">
        <v>86</v>
      </c>
      <c r="G90" s="29"/>
      <c r="H90" s="29"/>
      <c r="I90" s="14" t="s">
        <v>87</v>
      </c>
    </row>
    <row r="91" s="4" customFormat="1" ht="232" customHeight="1" spans="1:9">
      <c r="A91" s="14">
        <v>30</v>
      </c>
      <c r="B91" s="14" t="s">
        <v>90</v>
      </c>
      <c r="C91" s="22"/>
      <c r="D91" s="19" t="s">
        <v>127</v>
      </c>
      <c r="E91" s="15">
        <v>80</v>
      </c>
      <c r="F91" s="15" t="s">
        <v>86</v>
      </c>
      <c r="G91" s="29"/>
      <c r="H91" s="29"/>
      <c r="I91" s="14" t="s">
        <v>92</v>
      </c>
    </row>
    <row r="92" ht="84" customHeight="1" spans="1:9">
      <c r="A92" s="14">
        <v>31</v>
      </c>
      <c r="B92" s="14" t="s">
        <v>128</v>
      </c>
      <c r="C92" s="22"/>
      <c r="D92" s="16" t="s">
        <v>129</v>
      </c>
      <c r="E92" s="15">
        <v>80</v>
      </c>
      <c r="F92" s="15" t="s">
        <v>86</v>
      </c>
      <c r="G92" s="29"/>
      <c r="H92" s="29"/>
      <c r="I92" s="14"/>
    </row>
    <row r="93" ht="399" customHeight="1" spans="1:9">
      <c r="A93" s="14">
        <v>32</v>
      </c>
      <c r="B93" s="15" t="s">
        <v>130</v>
      </c>
      <c r="C93" s="22"/>
      <c r="D93" s="16" t="s">
        <v>131</v>
      </c>
      <c r="E93" s="15">
        <v>350</v>
      </c>
      <c r="F93" s="15" t="s">
        <v>86</v>
      </c>
      <c r="G93" s="29"/>
      <c r="H93" s="29"/>
      <c r="I93" s="14" t="s">
        <v>132</v>
      </c>
    </row>
    <row r="94" ht="94" customHeight="1" spans="1:9">
      <c r="A94" s="14">
        <v>33</v>
      </c>
      <c r="B94" s="15" t="s">
        <v>133</v>
      </c>
      <c r="C94" s="22"/>
      <c r="D94" s="19" t="s">
        <v>134</v>
      </c>
      <c r="E94" s="15">
        <v>1</v>
      </c>
      <c r="F94" s="15" t="s">
        <v>18</v>
      </c>
      <c r="G94" s="29"/>
      <c r="H94" s="29"/>
      <c r="I94" s="22"/>
    </row>
    <row r="95" ht="21" customHeight="1" spans="1:9">
      <c r="A95" s="30" t="s">
        <v>135</v>
      </c>
      <c r="B95" s="31"/>
      <c r="C95" s="31"/>
      <c r="D95" s="31"/>
      <c r="E95" s="31"/>
      <c r="F95" s="31"/>
      <c r="G95" s="32"/>
      <c r="H95" s="21"/>
      <c r="I95" s="33"/>
    </row>
    <row r="96" ht="20" customHeight="1" spans="1:9">
      <c r="A96" s="34" t="s">
        <v>136</v>
      </c>
      <c r="B96" s="35"/>
      <c r="C96" s="35"/>
      <c r="D96" s="35"/>
      <c r="E96" s="35"/>
      <c r="F96" s="35"/>
      <c r="G96" s="36"/>
      <c r="H96" s="21"/>
      <c r="I96" s="14"/>
    </row>
    <row r="97" ht="172" customHeight="1" spans="1:9">
      <c r="A97" s="37" t="s">
        <v>137</v>
      </c>
      <c r="B97" s="5"/>
      <c r="C97" s="5"/>
      <c r="E97" s="5"/>
      <c r="F97" s="5"/>
      <c r="G97" s="5"/>
      <c r="H97" s="5"/>
      <c r="I97" s="5"/>
    </row>
    <row r="102" spans="1:9">
      <c r="H102" s="38"/>
    </row>
  </sheetData>
  <mergeCells count="35">
    <mergeCell ref="A1:I1"/>
    <mergeCell ref="A3:D3"/>
    <mergeCell ref="A55:G55"/>
    <mergeCell ref="A56:D56"/>
    <mergeCell ref="A57:D57"/>
    <mergeCell ref="A61:D61"/>
    <mergeCell ref="A67:D67"/>
    <mergeCell ref="A74:D74"/>
    <mergeCell ref="A80:D80"/>
    <mergeCell ref="A87:D87"/>
    <mergeCell ref="A95:G95"/>
    <mergeCell ref="A96:G96"/>
    <mergeCell ref="A97:I97"/>
    <mergeCell ref="A4:A7"/>
    <mergeCell ref="A9:A10"/>
    <mergeCell ref="A13:A14"/>
    <mergeCell ref="A15:A17"/>
    <mergeCell ref="A18:A20"/>
    <mergeCell ref="A21:A24"/>
    <mergeCell ref="A25:A31"/>
    <mergeCell ref="A32:A50"/>
    <mergeCell ref="A51:A53"/>
    <mergeCell ref="B4:B7"/>
    <mergeCell ref="B9:B10"/>
    <mergeCell ref="B13:B14"/>
    <mergeCell ref="B15:B17"/>
    <mergeCell ref="B18:B20"/>
    <mergeCell ref="B21:B24"/>
    <mergeCell ref="B25:B31"/>
    <mergeCell ref="B32:B50"/>
    <mergeCell ref="B51:B53"/>
    <mergeCell ref="C4:C7"/>
    <mergeCell ref="C18:C20"/>
    <mergeCell ref="C21:C24"/>
    <mergeCell ref="I4:I7"/>
  </mergeCells>
  <pageMargins left="0.25" right="0.25" top="0.314583333333333" bottom="0.314583333333333" header="0.298611111111111" footer="0.298611111111111"/>
  <pageSetup paperSize="9" scale="81" orientation="portrait"/>
  <headerFooter/>
  <rowBreaks count="2" manualBreakCount="2">
    <brk id="11" max="16383" man="1"/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非飞。</cp:lastModifiedBy>
  <dcterms:created xsi:type="dcterms:W3CDTF">2025-12-18T03:32:00Z</dcterms:created>
  <dcterms:modified xsi:type="dcterms:W3CDTF">2026-09-07T03:19:54Z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810CB36076B54177B051B00B5F82DE6B_13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