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67E0820826149E08D76B9CF8F310994" descr="微信截图_20240930165627"/>
        <xdr:cNvPicPr/>
      </xdr:nvPicPr>
      <xdr:blipFill>
        <a:blip r:embed="rId1"/>
        <a:stretch>
          <a:fillRect/>
        </a:stretch>
      </xdr:blipFill>
      <xdr:spPr>
        <a:xfrm>
          <a:off x="0" y="0"/>
          <a:ext cx="5745480" cy="4267200"/>
        </a:xfrm>
        <a:prstGeom prst="rect">
          <a:avLst/>
        </a:prstGeom>
      </xdr:spPr>
    </xdr:pic>
  </etc:cellImage>
  <etc:cellImage>
    <xdr:pic>
      <xdr:nvPicPr>
        <xdr:cNvPr id="3" name="ID_F95BF77F7B6644FCA9541BB9AFB4254A" descr="2ea5bbef6de99f1b"/>
        <xdr:cNvPicPr/>
      </xdr:nvPicPr>
      <xdr:blipFill>
        <a:blip r:embed="rId2"/>
        <a:stretch>
          <a:fillRect/>
        </a:stretch>
      </xdr:blipFill>
      <xdr:spPr>
        <a:xfrm>
          <a:off x="0" y="0"/>
          <a:ext cx="9652000" cy="6350000"/>
        </a:xfrm>
        <a:prstGeom prst="rect">
          <a:avLst/>
        </a:prstGeom>
      </xdr:spPr>
    </xdr:pic>
  </etc:cellImage>
  <etc:cellImage>
    <xdr:pic>
      <xdr:nvPicPr>
        <xdr:cNvPr id="4" name="ID_2EFF1A16533B439EB455C31261089963" descr="微信截图_20240930172012"/>
        <xdr:cNvPicPr/>
      </xdr:nvPicPr>
      <xdr:blipFill>
        <a:blip r:embed="rId3"/>
        <a:stretch>
          <a:fillRect/>
        </a:stretch>
      </xdr:blipFill>
      <xdr:spPr>
        <a:xfrm>
          <a:off x="0" y="0"/>
          <a:ext cx="6377940" cy="4183380"/>
        </a:xfrm>
        <a:prstGeom prst="rect">
          <a:avLst/>
        </a:prstGeom>
      </xdr:spPr>
    </xdr:pic>
  </etc:cellImage>
  <etc:cellImage>
    <xdr:pic>
      <xdr:nvPicPr>
        <xdr:cNvPr id="5" name="ID_9143F2B995C44DE7B2698D4215E51E35" descr="微信截图_20240930172909"/>
        <xdr:cNvPicPr/>
      </xdr:nvPicPr>
      <xdr:blipFill>
        <a:blip r:embed="rId4"/>
        <a:stretch>
          <a:fillRect/>
        </a:stretch>
      </xdr:blipFill>
      <xdr:spPr>
        <a:xfrm>
          <a:off x="0" y="0"/>
          <a:ext cx="6850380" cy="5135245"/>
        </a:xfrm>
        <a:prstGeom prst="rect">
          <a:avLst/>
        </a:prstGeom>
      </xdr:spPr>
    </xdr:pic>
  </etc:cellImage>
  <etc:cellImage>
    <xdr:pic>
      <xdr:nvPicPr>
        <xdr:cNvPr id="6" name="ID_11EB89F470A0446293B691C36FB413A8" descr="微信截图_20241005163020"/>
        <xdr:cNvPicPr/>
      </xdr:nvPicPr>
      <xdr:blipFill>
        <a:blip r:embed="rId5"/>
        <a:stretch>
          <a:fillRect/>
        </a:stretch>
      </xdr:blipFill>
      <xdr:spPr>
        <a:xfrm>
          <a:off x="0" y="0"/>
          <a:ext cx="5883275" cy="4451985"/>
        </a:xfrm>
        <a:prstGeom prst="rect">
          <a:avLst/>
        </a:prstGeom>
      </xdr:spPr>
    </xdr:pic>
  </etc:cellImage>
  <etc:cellImage>
    <xdr:pic>
      <xdr:nvPicPr>
        <xdr:cNvPr id="7" name="ID_A74CC8F07533435288F3675FA1C6C782" descr="微信截图_20241005170705"/>
        <xdr:cNvPicPr/>
      </xdr:nvPicPr>
      <xdr:blipFill>
        <a:blip r:embed="rId6"/>
        <a:stretch>
          <a:fillRect/>
        </a:stretch>
      </xdr:blipFill>
      <xdr:spPr>
        <a:xfrm>
          <a:off x="0" y="0"/>
          <a:ext cx="6215380" cy="3722370"/>
        </a:xfrm>
        <a:prstGeom prst="rect">
          <a:avLst/>
        </a:prstGeom>
      </xdr:spPr>
    </xdr:pic>
  </etc:cellImage>
  <etc:cellImage>
    <xdr:pic>
      <xdr:nvPicPr>
        <xdr:cNvPr id="10" name="ID_9BDB765830004E269A83B5573B72AF80" descr="360截图20241005215819"/>
        <xdr:cNvPicPr/>
      </xdr:nvPicPr>
      <xdr:blipFill>
        <a:blip r:embed="rId7"/>
        <a:stretch>
          <a:fillRect/>
        </a:stretch>
      </xdr:blipFill>
      <xdr:spPr>
        <a:xfrm>
          <a:off x="0" y="0"/>
          <a:ext cx="4871085" cy="5927090"/>
        </a:xfrm>
        <a:prstGeom prst="rect">
          <a:avLst/>
        </a:prstGeom>
      </xdr:spPr>
    </xdr:pic>
  </etc:cellImage>
  <etc:cellImage>
    <xdr:pic>
      <xdr:nvPicPr>
        <xdr:cNvPr id="13" name="ID_497C7E2BEA3B419185886B51C59370F7" descr="微信截图_20241006014604"/>
        <xdr:cNvPicPr/>
      </xdr:nvPicPr>
      <xdr:blipFill>
        <a:blip r:embed="rId8"/>
        <a:stretch>
          <a:fillRect/>
        </a:stretch>
      </xdr:blipFill>
      <xdr:spPr>
        <a:xfrm>
          <a:off x="0" y="0"/>
          <a:ext cx="2122170" cy="1844675"/>
        </a:xfrm>
        <a:prstGeom prst="rect">
          <a:avLst/>
        </a:prstGeom>
      </xdr:spPr>
    </xdr:pic>
  </etc:cellImage>
  <etc:cellImage>
    <xdr:pic>
      <xdr:nvPicPr>
        <xdr:cNvPr id="14" name="ID_7A13ED36D05B4CE2B12B8EC889A8D02A" descr="微信截图_20241006022035"/>
        <xdr:cNvPicPr/>
      </xdr:nvPicPr>
      <xdr:blipFill>
        <a:blip r:embed="rId9"/>
        <a:stretch>
          <a:fillRect/>
        </a:stretch>
      </xdr:blipFill>
      <xdr:spPr>
        <a:xfrm>
          <a:off x="0" y="0"/>
          <a:ext cx="3265170" cy="3722370"/>
        </a:xfrm>
        <a:prstGeom prst="rect">
          <a:avLst/>
        </a:prstGeom>
      </xdr:spPr>
    </xdr:pic>
  </etc:cellImage>
  <etc:cellImage>
    <xdr:pic>
      <xdr:nvPicPr>
        <xdr:cNvPr id="19" name="ID_A93976A8F0EC46B2858E12F8674F6158" descr="微信截图_20241006175847"/>
        <xdr:cNvPicPr/>
      </xdr:nvPicPr>
      <xdr:blipFill>
        <a:blip r:embed="rId10"/>
        <a:stretch>
          <a:fillRect/>
        </a:stretch>
      </xdr:blipFill>
      <xdr:spPr>
        <a:xfrm>
          <a:off x="0" y="0"/>
          <a:ext cx="4827270" cy="4680585"/>
        </a:xfrm>
        <a:prstGeom prst="rect">
          <a:avLst/>
        </a:prstGeom>
      </xdr:spPr>
    </xdr:pic>
  </etc:cellImage>
  <etc:cellImage>
    <xdr:pic>
      <xdr:nvPicPr>
        <xdr:cNvPr id="15" name="ID_6BC9244EC1774FBBA97B75AF36801271" descr="微信截图_20241007104857"/>
        <xdr:cNvPicPr/>
      </xdr:nvPicPr>
      <xdr:blipFill>
        <a:blip r:embed="rId11"/>
        <a:stretch>
          <a:fillRect/>
        </a:stretch>
      </xdr:blipFill>
      <xdr:spPr>
        <a:xfrm>
          <a:off x="0" y="0"/>
          <a:ext cx="3891280" cy="1975485"/>
        </a:xfrm>
        <a:prstGeom prst="rect">
          <a:avLst/>
        </a:prstGeom>
      </xdr:spPr>
    </xdr:pic>
  </etc:cellImage>
  <etc:cellImage>
    <xdr:pic>
      <xdr:nvPicPr>
        <xdr:cNvPr id="21" name="ID_BE548872129E4BBF8C066A6E4142D235" descr="微信截图_20241007110824"/>
        <xdr:cNvPicPr/>
      </xdr:nvPicPr>
      <xdr:blipFill>
        <a:blip r:embed="rId12"/>
        <a:stretch>
          <a:fillRect/>
        </a:stretch>
      </xdr:blipFill>
      <xdr:spPr>
        <a:xfrm>
          <a:off x="0" y="0"/>
          <a:ext cx="2138680" cy="2557780"/>
        </a:xfrm>
        <a:prstGeom prst="rect">
          <a:avLst/>
        </a:prstGeom>
      </xdr:spPr>
    </xdr:pic>
  </etc:cellImage>
  <etc:cellImage>
    <xdr:pic>
      <xdr:nvPicPr>
        <xdr:cNvPr id="22" name="ID_238063EDDC9340E49E9F9C5D06362493" descr="微信截图_20241007131325"/>
        <xdr:cNvPicPr/>
      </xdr:nvPicPr>
      <xdr:blipFill>
        <a:blip r:embed="rId13"/>
        <a:stretch>
          <a:fillRect/>
        </a:stretch>
      </xdr:blipFill>
      <xdr:spPr>
        <a:xfrm>
          <a:off x="0" y="0"/>
          <a:ext cx="5099685" cy="5817870"/>
        </a:xfrm>
        <a:prstGeom prst="rect">
          <a:avLst/>
        </a:prstGeom>
      </xdr:spPr>
    </xdr:pic>
  </etc:cellImage>
  <etc:cellImage>
    <xdr:pic>
      <xdr:nvPicPr>
        <xdr:cNvPr id="23" name="ID_084A716954F7492BBAFBE1AFE5182316" descr="微信截图_20241007142542"/>
        <xdr:cNvPicPr/>
      </xdr:nvPicPr>
      <xdr:blipFill>
        <a:blip r:embed="rId14"/>
        <a:stretch>
          <a:fillRect/>
        </a:stretch>
      </xdr:blipFill>
      <xdr:spPr>
        <a:xfrm>
          <a:off x="0" y="0"/>
          <a:ext cx="3243580" cy="3216275"/>
        </a:xfrm>
        <a:prstGeom prst="rect">
          <a:avLst/>
        </a:prstGeom>
      </xdr:spPr>
    </xdr:pic>
  </etc:cellImage>
  <etc:cellImage>
    <xdr:pic>
      <xdr:nvPicPr>
        <xdr:cNvPr id="24" name="ID_81A95BEA18DE4E17962A53F096E3D010" descr="微信截图_20241007144151"/>
        <xdr:cNvPicPr/>
      </xdr:nvPicPr>
      <xdr:blipFill>
        <a:blip r:embed="rId15"/>
        <a:stretch>
          <a:fillRect/>
        </a:stretch>
      </xdr:blipFill>
      <xdr:spPr>
        <a:xfrm>
          <a:off x="0" y="0"/>
          <a:ext cx="2339975" cy="2312670"/>
        </a:xfrm>
        <a:prstGeom prst="rect">
          <a:avLst/>
        </a:prstGeom>
      </xdr:spPr>
    </xdr:pic>
  </etc:cellImage>
  <etc:cellImage>
    <xdr:pic>
      <xdr:nvPicPr>
        <xdr:cNvPr id="25" name="ID_E0129F9883164EC68BBB4E5FBBBBC804" descr="微信截图_20241007145725"/>
        <xdr:cNvPicPr/>
      </xdr:nvPicPr>
      <xdr:blipFill>
        <a:blip r:embed="rId16"/>
        <a:stretch>
          <a:fillRect/>
        </a:stretch>
      </xdr:blipFill>
      <xdr:spPr>
        <a:xfrm>
          <a:off x="0" y="0"/>
          <a:ext cx="3319780" cy="4283075"/>
        </a:xfrm>
        <a:prstGeom prst="rect">
          <a:avLst/>
        </a:prstGeom>
      </xdr:spPr>
    </xdr:pic>
  </etc:cellImage>
  <etc:cellImage>
    <xdr:pic>
      <xdr:nvPicPr>
        <xdr:cNvPr id="26" name="ID_11FF0B3B4FAB42D39F68B675D6DBE79A" descr="微信截图_20241007160756"/>
        <xdr:cNvPicPr/>
      </xdr:nvPicPr>
      <xdr:blipFill>
        <a:blip r:embed="rId17"/>
        <a:stretch>
          <a:fillRect/>
        </a:stretch>
      </xdr:blipFill>
      <xdr:spPr>
        <a:xfrm>
          <a:off x="0" y="0"/>
          <a:ext cx="6367780" cy="4767580"/>
        </a:xfrm>
        <a:prstGeom prst="rect">
          <a:avLst/>
        </a:prstGeom>
      </xdr:spPr>
    </xdr:pic>
  </etc:cellImage>
  <etc:cellImage>
    <xdr:pic>
      <xdr:nvPicPr>
        <xdr:cNvPr id="27" name="ID_4DE8C050EA1B40BFACD0930156D4961E" descr="微信截图_20241007161634"/>
        <xdr:cNvPicPr/>
      </xdr:nvPicPr>
      <xdr:blipFill>
        <a:blip r:embed="rId18"/>
        <a:stretch>
          <a:fillRect/>
        </a:stretch>
      </xdr:blipFill>
      <xdr:spPr>
        <a:xfrm>
          <a:off x="0" y="0"/>
          <a:ext cx="3853180" cy="1920875"/>
        </a:xfrm>
        <a:prstGeom prst="rect">
          <a:avLst/>
        </a:prstGeom>
      </xdr:spPr>
    </xdr:pic>
  </etc:cellImage>
  <etc:cellImage>
    <xdr:pic>
      <xdr:nvPicPr>
        <xdr:cNvPr id="28" name="ID_24368399CB0F4499B11D4C0E2E87105D" descr="微信截图_20241007164116"/>
        <xdr:cNvPicPr/>
      </xdr:nvPicPr>
      <xdr:blipFill>
        <a:blip r:embed="rId19"/>
        <a:stretch>
          <a:fillRect/>
        </a:stretch>
      </xdr:blipFill>
      <xdr:spPr>
        <a:xfrm>
          <a:off x="0" y="0"/>
          <a:ext cx="5518785" cy="5823585"/>
        </a:xfrm>
        <a:prstGeom prst="rect">
          <a:avLst/>
        </a:prstGeom>
      </xdr:spPr>
    </xdr:pic>
  </etc:cellImage>
  <etc:cellImage>
    <xdr:pic>
      <xdr:nvPicPr>
        <xdr:cNvPr id="29" name="ID_17BEEB36285A486686C3D9CADA15796C" descr="微信截图_20241007165227"/>
        <xdr:cNvPicPr/>
      </xdr:nvPicPr>
      <xdr:blipFill>
        <a:blip r:embed="rId20"/>
        <a:stretch>
          <a:fillRect/>
        </a:stretch>
      </xdr:blipFill>
      <xdr:spPr>
        <a:xfrm>
          <a:off x="0" y="0"/>
          <a:ext cx="2236470" cy="2301875"/>
        </a:xfrm>
        <a:prstGeom prst="rect">
          <a:avLst/>
        </a:prstGeom>
      </xdr:spPr>
    </xdr:pic>
  </etc:cellImage>
  <etc:cellImage>
    <xdr:pic>
      <xdr:nvPicPr>
        <xdr:cNvPr id="30" name="ID_89A12AB99217438BB8E0448EAD9A5E97" descr="微信截图_20241007165608"/>
        <xdr:cNvPicPr/>
      </xdr:nvPicPr>
      <xdr:blipFill>
        <a:blip r:embed="rId21"/>
        <a:stretch>
          <a:fillRect/>
        </a:stretch>
      </xdr:blipFill>
      <xdr:spPr>
        <a:xfrm>
          <a:off x="0" y="0"/>
          <a:ext cx="4005580" cy="5208270"/>
        </a:xfrm>
        <a:prstGeom prst="rect">
          <a:avLst/>
        </a:prstGeom>
      </xdr:spPr>
    </xdr:pic>
  </etc:cellImage>
  <etc:cellImage>
    <xdr:pic>
      <xdr:nvPicPr>
        <xdr:cNvPr id="32" name="ID_EF956524FA3F4D6097386007BE73CF5E" descr="微信截图_20241007170350"/>
        <xdr:cNvPicPr/>
      </xdr:nvPicPr>
      <xdr:blipFill>
        <a:blip r:embed="rId22"/>
        <a:stretch>
          <a:fillRect/>
        </a:stretch>
      </xdr:blipFill>
      <xdr:spPr>
        <a:xfrm>
          <a:off x="0" y="0"/>
          <a:ext cx="4871085" cy="4756785"/>
        </a:xfrm>
        <a:prstGeom prst="rect">
          <a:avLst/>
        </a:prstGeom>
      </xdr:spPr>
    </xdr:pic>
  </etc:cellImage>
  <etc:cellImage>
    <xdr:pic>
      <xdr:nvPicPr>
        <xdr:cNvPr id="34" name="ID_2D3D350783B6403DB5701DEC3CE21F17" descr="微信截图_20241007181131"/>
        <xdr:cNvPicPr/>
      </xdr:nvPicPr>
      <xdr:blipFill>
        <a:blip r:embed="rId23"/>
        <a:stretch>
          <a:fillRect/>
        </a:stretch>
      </xdr:blipFill>
      <xdr:spPr>
        <a:xfrm>
          <a:off x="0" y="0"/>
          <a:ext cx="4767580" cy="5502275"/>
        </a:xfrm>
        <a:prstGeom prst="rect">
          <a:avLst/>
        </a:prstGeom>
      </xdr:spPr>
    </xdr:pic>
  </etc:cellImage>
  <etc:cellImage>
    <xdr:pic>
      <xdr:nvPicPr>
        <xdr:cNvPr id="36" name="ID_CC088D1BBC38428D9A84FF29348EBE91" descr="微信截图_20241007185705"/>
        <xdr:cNvPicPr/>
      </xdr:nvPicPr>
      <xdr:blipFill>
        <a:blip r:embed="rId24"/>
        <a:stretch>
          <a:fillRect/>
        </a:stretch>
      </xdr:blipFill>
      <xdr:spPr>
        <a:xfrm>
          <a:off x="0" y="0"/>
          <a:ext cx="1360170" cy="1975485"/>
        </a:xfrm>
        <a:prstGeom prst="rect">
          <a:avLst/>
        </a:prstGeom>
      </xdr:spPr>
    </xdr:pic>
  </etc:cellImage>
  <etc:cellImage>
    <xdr:pic>
      <xdr:nvPicPr>
        <xdr:cNvPr id="37" name="ID_DB944B651D4D434CBB5ECF213DF5440F" descr="微信截图_20241007192204"/>
        <xdr:cNvPicPr/>
      </xdr:nvPicPr>
      <xdr:blipFill>
        <a:blip r:embed="rId25"/>
        <a:stretch>
          <a:fillRect/>
        </a:stretch>
      </xdr:blipFill>
      <xdr:spPr>
        <a:xfrm>
          <a:off x="0" y="0"/>
          <a:ext cx="4397375" cy="4185285"/>
        </a:xfrm>
        <a:prstGeom prst="rect">
          <a:avLst/>
        </a:prstGeom>
      </xdr:spPr>
    </xdr:pic>
  </etc:cellImage>
  <etc:cellImage>
    <xdr:pic>
      <xdr:nvPicPr>
        <xdr:cNvPr id="40" name="ID_363CFF029DA44E93846B0CFD1CA361EB" descr="微信截图_20241007214854"/>
        <xdr:cNvPicPr/>
      </xdr:nvPicPr>
      <xdr:blipFill>
        <a:blip r:embed="rId26"/>
        <a:stretch>
          <a:fillRect/>
        </a:stretch>
      </xdr:blipFill>
      <xdr:spPr>
        <a:xfrm>
          <a:off x="0" y="0"/>
          <a:ext cx="4598670" cy="3918585"/>
        </a:xfrm>
        <a:prstGeom prst="rect">
          <a:avLst/>
        </a:prstGeom>
      </xdr:spPr>
    </xdr:pic>
  </etc:cellImage>
  <etc:cellImage>
    <xdr:pic>
      <xdr:nvPicPr>
        <xdr:cNvPr id="41" name="ID_8F334E0519ED4B8F867631E75AB83AE6" descr="微信截图_20241007221258"/>
        <xdr:cNvPicPr/>
      </xdr:nvPicPr>
      <xdr:blipFill>
        <a:blip r:embed="rId27"/>
        <a:stretch>
          <a:fillRect/>
        </a:stretch>
      </xdr:blipFill>
      <xdr:spPr>
        <a:xfrm>
          <a:off x="0" y="0"/>
          <a:ext cx="4141470" cy="3891280"/>
        </a:xfrm>
        <a:prstGeom prst="rect">
          <a:avLst/>
        </a:prstGeom>
      </xdr:spPr>
    </xdr:pic>
  </etc:cellImage>
  <etc:cellImage>
    <xdr:pic>
      <xdr:nvPicPr>
        <xdr:cNvPr id="42" name="ID_BB670D85417E4DA892DA95CCD4AD6BBC" descr="微信截图_20241007224659"/>
        <xdr:cNvPicPr/>
      </xdr:nvPicPr>
      <xdr:blipFill>
        <a:blip r:embed="rId28"/>
        <a:stretch>
          <a:fillRect/>
        </a:stretch>
      </xdr:blipFill>
      <xdr:spPr>
        <a:xfrm>
          <a:off x="0" y="0"/>
          <a:ext cx="4778375" cy="4718685"/>
        </a:xfrm>
        <a:prstGeom prst="rect">
          <a:avLst/>
        </a:prstGeom>
      </xdr:spPr>
    </xdr:pic>
  </etc:cellImage>
  <etc:cellImage>
    <xdr:pic>
      <xdr:nvPicPr>
        <xdr:cNvPr id="43" name="ID_C9BC04E69F9A450497726ADB5B971DCE" descr="微信截图_20241007230651"/>
        <xdr:cNvPicPr/>
      </xdr:nvPicPr>
      <xdr:blipFill>
        <a:blip r:embed="rId29"/>
        <a:stretch>
          <a:fillRect/>
        </a:stretch>
      </xdr:blipFill>
      <xdr:spPr>
        <a:xfrm>
          <a:off x="0" y="0"/>
          <a:ext cx="3766185" cy="2900680"/>
        </a:xfrm>
        <a:prstGeom prst="rect">
          <a:avLst/>
        </a:prstGeom>
      </xdr:spPr>
    </xdr:pic>
  </etc:cellImage>
  <etc:cellImage>
    <xdr:pic>
      <xdr:nvPicPr>
        <xdr:cNvPr id="44" name="ID_52BC2EEF8F4B4F24A4CAF8BC6D09BE88" descr="微信截图_20241007231939"/>
        <xdr:cNvPicPr/>
      </xdr:nvPicPr>
      <xdr:blipFill>
        <a:blip r:embed="rId30"/>
        <a:stretch>
          <a:fillRect/>
        </a:stretch>
      </xdr:blipFill>
      <xdr:spPr>
        <a:xfrm>
          <a:off x="0" y="0"/>
          <a:ext cx="6275070" cy="5692775"/>
        </a:xfrm>
        <a:prstGeom prst="rect">
          <a:avLst/>
        </a:prstGeom>
      </xdr:spPr>
    </xdr:pic>
  </etc:cellImage>
  <etc:cellImage>
    <xdr:pic>
      <xdr:nvPicPr>
        <xdr:cNvPr id="45" name="ID_1917BA54F12E4760A8C23BA2A5CC7AC0" descr="微信截图_20241007233902"/>
        <xdr:cNvPicPr/>
      </xdr:nvPicPr>
      <xdr:blipFill>
        <a:blip r:embed="rId31"/>
        <a:stretch>
          <a:fillRect/>
        </a:stretch>
      </xdr:blipFill>
      <xdr:spPr>
        <a:xfrm>
          <a:off x="0" y="0"/>
          <a:ext cx="3036570" cy="2633980"/>
        </a:xfrm>
        <a:prstGeom prst="rect">
          <a:avLst/>
        </a:prstGeom>
      </xdr:spPr>
    </xdr:pic>
  </etc:cellImage>
  <etc:cellImage>
    <xdr:pic>
      <xdr:nvPicPr>
        <xdr:cNvPr id="46" name="ID_42AC0E4D46D54DF78F67C5D396BFFB20" descr="微信截图_20241007235149"/>
        <xdr:cNvPicPr/>
      </xdr:nvPicPr>
      <xdr:blipFill>
        <a:blip r:embed="rId32"/>
        <a:stretch>
          <a:fillRect/>
        </a:stretch>
      </xdr:blipFill>
      <xdr:spPr>
        <a:xfrm>
          <a:off x="0" y="0"/>
          <a:ext cx="6884670" cy="5284470"/>
        </a:xfrm>
        <a:prstGeom prst="rect">
          <a:avLst/>
        </a:prstGeom>
      </xdr:spPr>
    </xdr:pic>
  </etc:cellImage>
  <etc:cellImage>
    <xdr:pic>
      <xdr:nvPicPr>
        <xdr:cNvPr id="47" name="ID_CA196D4EAB9249D1AECFA4E19552BFD9" descr="微信截图_20241008002211"/>
        <xdr:cNvPicPr/>
      </xdr:nvPicPr>
      <xdr:blipFill>
        <a:blip r:embed="rId33"/>
        <a:stretch>
          <a:fillRect/>
        </a:stretch>
      </xdr:blipFill>
      <xdr:spPr>
        <a:xfrm>
          <a:off x="0" y="0"/>
          <a:ext cx="4522470" cy="2367280"/>
        </a:xfrm>
        <a:prstGeom prst="rect">
          <a:avLst/>
        </a:prstGeom>
      </xdr:spPr>
    </xdr:pic>
  </etc:cellImage>
  <etc:cellImage>
    <xdr:pic>
      <xdr:nvPicPr>
        <xdr:cNvPr id="48" name="ID_3ECEAFA4B6BA4A77AF66B46F6B0996D8" descr="图片1"/>
        <xdr:cNvPicPr/>
      </xdr:nvPicPr>
      <xdr:blipFill>
        <a:blip r:embed="rId34"/>
        <a:stretch>
          <a:fillRect/>
        </a:stretch>
      </xdr:blipFill>
      <xdr:spPr>
        <a:xfrm>
          <a:off x="0" y="0"/>
          <a:ext cx="4906645" cy="6560820"/>
        </a:xfrm>
        <a:prstGeom prst="rect">
          <a:avLst/>
        </a:prstGeom>
      </xdr:spPr>
    </xdr:pic>
  </etc:cellImage>
  <etc:cellImage>
    <xdr:pic>
      <xdr:nvPicPr>
        <xdr:cNvPr id="49" name="ID_438D642E16D14FAEB531012C172A2BA4" descr="图片2"/>
        <xdr:cNvPicPr/>
      </xdr:nvPicPr>
      <xdr:blipFill>
        <a:blip r:embed="rId35"/>
        <a:stretch>
          <a:fillRect/>
        </a:stretch>
      </xdr:blipFill>
      <xdr:spPr>
        <a:xfrm>
          <a:off x="0" y="0"/>
          <a:ext cx="6109335" cy="10058400"/>
        </a:xfrm>
        <a:prstGeom prst="rect">
          <a:avLst/>
        </a:prstGeom>
      </xdr:spPr>
    </xdr:pic>
  </etc:cellImage>
  <etc:cellImage>
    <xdr:pic>
      <xdr:nvPicPr>
        <xdr:cNvPr id="51" name="ID_DE778536A46F49448067AA86C9B4A547" descr="微信截图_20241008013639"/>
        <xdr:cNvPicPr/>
      </xdr:nvPicPr>
      <xdr:blipFill>
        <a:blip r:embed="rId36"/>
        <a:stretch>
          <a:fillRect/>
        </a:stretch>
      </xdr:blipFill>
      <xdr:spPr>
        <a:xfrm>
          <a:off x="0" y="0"/>
          <a:ext cx="4729480" cy="5121275"/>
        </a:xfrm>
        <a:prstGeom prst="rect">
          <a:avLst/>
        </a:prstGeom>
      </xdr:spPr>
    </xdr:pic>
  </etc:cellImage>
  <etc:cellImage>
    <xdr:pic>
      <xdr:nvPicPr>
        <xdr:cNvPr id="53" name="ID_55AD9BC9208C4DAFB35C63C189C88543" descr="微信截图_20241008020342"/>
        <xdr:cNvPicPr/>
      </xdr:nvPicPr>
      <xdr:blipFill>
        <a:blip r:embed="rId37"/>
        <a:stretch>
          <a:fillRect/>
        </a:stretch>
      </xdr:blipFill>
      <xdr:spPr>
        <a:xfrm>
          <a:off x="0" y="0"/>
          <a:ext cx="4283075" cy="3455670"/>
        </a:xfrm>
        <a:prstGeom prst="rect">
          <a:avLst/>
        </a:prstGeom>
      </xdr:spPr>
    </xdr:pic>
  </etc:cellImage>
  <etc:cellImage>
    <xdr:pic>
      <xdr:nvPicPr>
        <xdr:cNvPr id="11" name="ID_DEBE456DEDA14777BFC91277D273E9E7" descr="微信截图_20241008100832"/>
        <xdr:cNvPicPr/>
      </xdr:nvPicPr>
      <xdr:blipFill>
        <a:blip r:embed="rId38"/>
        <a:stretch>
          <a:fillRect/>
        </a:stretch>
      </xdr:blipFill>
      <xdr:spPr>
        <a:xfrm>
          <a:off x="0" y="0"/>
          <a:ext cx="5455920" cy="4815840"/>
        </a:xfrm>
        <a:prstGeom prst="rect">
          <a:avLst/>
        </a:prstGeom>
      </xdr:spPr>
    </xdr:pic>
  </etc:cellImage>
  <etc:cellImage>
    <xdr:pic>
      <xdr:nvPicPr>
        <xdr:cNvPr id="16" name="ID_E4CE01AB7B5247C3BD7CA4DB6FDBE1A5" descr="微信截图_20241008105806"/>
        <xdr:cNvPicPr/>
      </xdr:nvPicPr>
      <xdr:blipFill>
        <a:blip r:embed="rId39"/>
        <a:stretch>
          <a:fillRect/>
        </a:stretch>
      </xdr:blipFill>
      <xdr:spPr>
        <a:xfrm>
          <a:off x="0" y="0"/>
          <a:ext cx="2484120" cy="3459480"/>
        </a:xfrm>
        <a:prstGeom prst="rect">
          <a:avLst/>
        </a:prstGeom>
      </xdr:spPr>
    </xdr:pic>
  </etc:cellImage>
  <etc:cellImage>
    <xdr:pic>
      <xdr:nvPicPr>
        <xdr:cNvPr id="17" name="ID_0BBF2D3F49BC494F804DB2051EFBE1CE" descr="微信截图_20241008112314"/>
        <xdr:cNvPicPr/>
      </xdr:nvPicPr>
      <xdr:blipFill>
        <a:blip r:embed="rId40"/>
        <a:stretch>
          <a:fillRect/>
        </a:stretch>
      </xdr:blipFill>
      <xdr:spPr>
        <a:xfrm>
          <a:off x="0" y="0"/>
          <a:ext cx="6134100" cy="4602480"/>
        </a:xfrm>
        <a:prstGeom prst="rect">
          <a:avLst/>
        </a:prstGeom>
      </xdr:spPr>
    </xdr:pic>
  </etc:cellImage>
  <etc:cellImage>
    <xdr:pic>
      <xdr:nvPicPr>
        <xdr:cNvPr id="18" name="ID_F499229EC6DA46F68D8C20C77A1C2A7F" descr="微信截图_20241008162304"/>
        <xdr:cNvPicPr/>
      </xdr:nvPicPr>
      <xdr:blipFill>
        <a:blip r:embed="rId41"/>
        <a:stretch>
          <a:fillRect/>
        </a:stretch>
      </xdr:blipFill>
      <xdr:spPr>
        <a:xfrm>
          <a:off x="0" y="0"/>
          <a:ext cx="5364480" cy="4335145"/>
        </a:xfrm>
        <a:prstGeom prst="rect">
          <a:avLst/>
        </a:prstGeom>
      </xdr:spPr>
    </xdr:pic>
  </etc:cellImage>
  <etc:cellImage>
    <xdr:pic>
      <xdr:nvPicPr>
        <xdr:cNvPr id="20" name="ID_B7A178E27E6843EC8737F48249C19B14" descr="微信截图_20241008170515"/>
        <xdr:cNvPicPr/>
      </xdr:nvPicPr>
      <xdr:blipFill>
        <a:blip r:embed="rId42"/>
        <a:stretch>
          <a:fillRect/>
        </a:stretch>
      </xdr:blipFill>
      <xdr:spPr>
        <a:xfrm>
          <a:off x="0" y="0"/>
          <a:ext cx="5402580" cy="5669280"/>
        </a:xfrm>
        <a:prstGeom prst="rect">
          <a:avLst/>
        </a:prstGeom>
      </xdr:spPr>
    </xdr:pic>
  </etc:cellImage>
  <etc:cellImage>
    <xdr:pic>
      <xdr:nvPicPr>
        <xdr:cNvPr id="57" name="ID_D709F14F2EBF4267960E5DEBEF027C70" descr="微信截图_20241009133509"/>
        <xdr:cNvPicPr/>
      </xdr:nvPicPr>
      <xdr:blipFill>
        <a:blip r:embed="rId43"/>
        <a:stretch>
          <a:fillRect/>
        </a:stretch>
      </xdr:blipFill>
      <xdr:spPr>
        <a:xfrm>
          <a:off x="0" y="0"/>
          <a:ext cx="4848225" cy="2838450"/>
        </a:xfrm>
        <a:prstGeom prst="rect">
          <a:avLst/>
        </a:prstGeom>
      </xdr:spPr>
    </xdr:pic>
  </etc:cellImage>
  <etc:cellImage>
    <xdr:pic>
      <xdr:nvPicPr>
        <xdr:cNvPr id="58" name="ID_ACC2A821391E4433AD37DA4EAF24DE91" descr="微信截图_20241009135530"/>
        <xdr:cNvPicPr/>
      </xdr:nvPicPr>
      <xdr:blipFill>
        <a:blip r:embed="rId44"/>
        <a:stretch>
          <a:fillRect/>
        </a:stretch>
      </xdr:blipFill>
      <xdr:spPr>
        <a:xfrm>
          <a:off x="0" y="0"/>
          <a:ext cx="3724275" cy="1809750"/>
        </a:xfrm>
        <a:prstGeom prst="rect">
          <a:avLst/>
        </a:prstGeom>
      </xdr:spPr>
    </xdr:pic>
  </etc:cellImage>
  <etc:cellImage>
    <xdr:pic>
      <xdr:nvPicPr>
        <xdr:cNvPr id="59" name="ID_067FAD802F7A406CA432EF57B009B9D7" descr="微信截图_20241009144553"/>
        <xdr:cNvPicPr/>
      </xdr:nvPicPr>
      <xdr:blipFill>
        <a:blip r:embed="rId45"/>
        <a:stretch>
          <a:fillRect/>
        </a:stretch>
      </xdr:blipFill>
      <xdr:spPr>
        <a:xfrm>
          <a:off x="0" y="0"/>
          <a:ext cx="5029200" cy="3787140"/>
        </a:xfrm>
        <a:prstGeom prst="rect">
          <a:avLst/>
        </a:prstGeom>
      </xdr:spPr>
    </xdr:pic>
  </etc:cellImage>
  <etc:cellImage>
    <xdr:pic>
      <xdr:nvPicPr>
        <xdr:cNvPr id="61" name="ID_CD28F0CAE2BF409D897CA5C4AC0CC8F0" descr="微信截图_20241009162826"/>
        <xdr:cNvPicPr/>
      </xdr:nvPicPr>
      <xdr:blipFill>
        <a:blip r:embed="rId46"/>
        <a:stretch>
          <a:fillRect/>
        </a:stretch>
      </xdr:blipFill>
      <xdr:spPr>
        <a:xfrm>
          <a:off x="0" y="0"/>
          <a:ext cx="2598420" cy="2438400"/>
        </a:xfrm>
        <a:prstGeom prst="rect">
          <a:avLst/>
        </a:prstGeom>
      </xdr:spPr>
    </xdr:pic>
  </etc:cellImage>
  <etc:cellImage>
    <xdr:pic>
      <xdr:nvPicPr>
        <xdr:cNvPr id="62" name="ID_AF7C65B341C24DA6ADF1633912309A00" descr="微信截图_20241009165818"/>
        <xdr:cNvPicPr/>
      </xdr:nvPicPr>
      <xdr:blipFill>
        <a:blip r:embed="rId47"/>
        <a:stretch>
          <a:fillRect/>
        </a:stretch>
      </xdr:blipFill>
      <xdr:spPr>
        <a:xfrm>
          <a:off x="0" y="0"/>
          <a:ext cx="4548505" cy="5455920"/>
        </a:xfrm>
        <a:prstGeom prst="rect">
          <a:avLst/>
        </a:prstGeom>
      </xdr:spPr>
    </xdr:pic>
  </etc:cellImage>
  <etc:cellImage>
    <xdr:pic>
      <xdr:nvPicPr>
        <xdr:cNvPr id="63" name="ID_182D939168C04CFDB60F1F664EF18B7D" descr="微信截图_20241009171652"/>
        <xdr:cNvPicPr/>
      </xdr:nvPicPr>
      <xdr:blipFill>
        <a:blip r:embed="rId48"/>
        <a:stretch>
          <a:fillRect/>
        </a:stretch>
      </xdr:blipFill>
      <xdr:spPr>
        <a:xfrm>
          <a:off x="0" y="0"/>
          <a:ext cx="5608320" cy="5562600"/>
        </a:xfrm>
        <a:prstGeom prst="rect">
          <a:avLst/>
        </a:prstGeom>
      </xdr:spPr>
    </xdr:pic>
  </etc:cellImage>
  <etc:cellImage>
    <xdr:pic>
      <xdr:nvPicPr>
        <xdr:cNvPr id="33" name="ID_A2C7E2A55AA64DB280CCEC3B4B848333" descr="微信截图_20241010012422"/>
        <xdr:cNvPicPr/>
      </xdr:nvPicPr>
      <xdr:blipFill>
        <a:blip r:embed="rId49"/>
        <a:stretch>
          <a:fillRect/>
        </a:stretch>
      </xdr:blipFill>
      <xdr:spPr>
        <a:xfrm>
          <a:off x="0" y="0"/>
          <a:ext cx="4794885" cy="3728085"/>
        </a:xfrm>
        <a:prstGeom prst="rect">
          <a:avLst/>
        </a:prstGeom>
      </xdr:spPr>
    </xdr:pic>
  </etc:cellImage>
  <etc:cellImage>
    <xdr:pic>
      <xdr:nvPicPr>
        <xdr:cNvPr id="54" name="ID_D3C97B8154D143288020110376823ABA" descr="微信截图_20241010012113"/>
        <xdr:cNvPicPr/>
      </xdr:nvPicPr>
      <xdr:blipFill>
        <a:blip r:embed="rId50"/>
        <a:stretch>
          <a:fillRect/>
        </a:stretch>
      </xdr:blipFill>
      <xdr:spPr>
        <a:xfrm>
          <a:off x="0" y="0"/>
          <a:ext cx="4299585" cy="2759075"/>
        </a:xfrm>
        <a:prstGeom prst="rect">
          <a:avLst/>
        </a:prstGeom>
      </xdr:spPr>
    </xdr:pic>
  </etc:cellImage>
  <etc:cellImage>
    <xdr:pic>
      <xdr:nvPicPr>
        <xdr:cNvPr id="55" name="ID_24CBB9AC608A473A85396AACD9DD2C51" descr="微信截图_20241010014929"/>
        <xdr:cNvPicPr/>
      </xdr:nvPicPr>
      <xdr:blipFill>
        <a:blip r:embed="rId51"/>
        <a:stretch>
          <a:fillRect/>
        </a:stretch>
      </xdr:blipFill>
      <xdr:spPr>
        <a:xfrm>
          <a:off x="0" y="0"/>
          <a:ext cx="4283075" cy="3874770"/>
        </a:xfrm>
        <a:prstGeom prst="rect">
          <a:avLst/>
        </a:prstGeom>
      </xdr:spPr>
    </xdr:pic>
  </etc:cellImage>
  <etc:cellImage>
    <xdr:pic>
      <xdr:nvPicPr>
        <xdr:cNvPr id="56" name="ID_4153BC3263DF47828D98D4F630DDF909" descr="WPS图片(1)"/>
        <xdr:cNvPicPr/>
      </xdr:nvPicPr>
      <xdr:blipFill>
        <a:blip r:embed="rId52"/>
        <a:stretch>
          <a:fillRect/>
        </a:stretch>
      </xdr:blipFill>
      <xdr:spPr>
        <a:xfrm>
          <a:off x="0" y="0"/>
          <a:ext cx="1331595" cy="977265"/>
        </a:xfrm>
        <a:prstGeom prst="rect">
          <a:avLst/>
        </a:prstGeom>
      </xdr:spPr>
    </xdr:pic>
  </etc:cellImage>
  <etc:cellImage>
    <xdr:pic>
      <xdr:nvPicPr>
        <xdr:cNvPr id="8" name="ID_070C1D14487D4993A281F59029B92DF2" descr="微信截图_20241011121436"/>
        <xdr:cNvPicPr/>
      </xdr:nvPicPr>
      <xdr:blipFill>
        <a:blip r:embed="rId53"/>
        <a:stretch>
          <a:fillRect/>
        </a:stretch>
      </xdr:blipFill>
      <xdr:spPr>
        <a:xfrm>
          <a:off x="0" y="0"/>
          <a:ext cx="4701540" cy="5455920"/>
        </a:xfrm>
        <a:prstGeom prst="rect">
          <a:avLst/>
        </a:prstGeom>
      </xdr:spPr>
    </xdr:pic>
  </etc:cellImage>
  <etc:cellImage>
    <xdr:pic>
      <xdr:nvPicPr>
        <xdr:cNvPr id="38" name="ID_6CA5C9A6D7C840FC878F859F80DDB7A6" descr="微信截图_20241011131504"/>
        <xdr:cNvPicPr/>
      </xdr:nvPicPr>
      <xdr:blipFill>
        <a:blip r:embed="rId54"/>
        <a:stretch>
          <a:fillRect/>
        </a:stretch>
      </xdr:blipFill>
      <xdr:spPr>
        <a:xfrm>
          <a:off x="0" y="0"/>
          <a:ext cx="4046220" cy="3634740"/>
        </a:xfrm>
        <a:prstGeom prst="rect">
          <a:avLst/>
        </a:prstGeom>
      </xdr:spPr>
    </xdr:pic>
  </etc:cellImage>
  <etc:cellImage>
    <xdr:pic>
      <xdr:nvPicPr>
        <xdr:cNvPr id="39" name="ID_514536BFFD474DBF997DDD7A8F8997B5" descr="微信截图_20241011131849"/>
        <xdr:cNvPicPr/>
      </xdr:nvPicPr>
      <xdr:blipFill>
        <a:blip r:embed="rId55"/>
        <a:stretch>
          <a:fillRect/>
        </a:stretch>
      </xdr:blipFill>
      <xdr:spPr>
        <a:xfrm>
          <a:off x="0" y="0"/>
          <a:ext cx="1783080" cy="1836420"/>
        </a:xfrm>
        <a:prstGeom prst="rect">
          <a:avLst/>
        </a:prstGeom>
      </xdr:spPr>
    </xdr:pic>
  </etc:cellImage>
  <etc:cellImage>
    <xdr:pic>
      <xdr:nvPicPr>
        <xdr:cNvPr id="60" name="ID_2EAA3208E043419C83007501B7666894" descr="WPS图片(1)"/>
        <xdr:cNvPicPr/>
      </xdr:nvPicPr>
      <xdr:blipFill>
        <a:blip r:embed="rId56"/>
        <a:stretch>
          <a:fillRect/>
        </a:stretch>
      </xdr:blipFill>
      <xdr:spPr>
        <a:xfrm>
          <a:off x="0" y="0"/>
          <a:ext cx="5486400" cy="5305425"/>
        </a:xfrm>
        <a:prstGeom prst="rect">
          <a:avLst/>
        </a:prstGeom>
      </xdr:spPr>
    </xdr:pic>
  </etc:cellImage>
  <etc:cellImage>
    <xdr:pic>
      <xdr:nvPicPr>
        <xdr:cNvPr id="65" name="ID_7DFF65BD963241F2AFFFDB0524F5412D" descr="WPS图片(1)"/>
        <xdr:cNvPicPr/>
      </xdr:nvPicPr>
      <xdr:blipFill>
        <a:blip r:embed="rId57"/>
        <a:stretch>
          <a:fillRect/>
        </a:stretch>
      </xdr:blipFill>
      <xdr:spPr>
        <a:xfrm>
          <a:off x="0" y="0"/>
          <a:ext cx="5895975" cy="7629525"/>
        </a:xfrm>
        <a:prstGeom prst="rect">
          <a:avLst/>
        </a:prstGeom>
      </xdr:spPr>
    </xdr:pic>
  </etc:cellImage>
  <etc:cellImage>
    <xdr:pic>
      <xdr:nvPicPr>
        <xdr:cNvPr id="66" name="ID_C8CDE04B33A24885937FE5DB47576EED" descr="WPS图片(1)"/>
        <xdr:cNvPicPr/>
      </xdr:nvPicPr>
      <xdr:blipFill>
        <a:blip r:embed="rId58"/>
        <a:stretch>
          <a:fillRect/>
        </a:stretch>
      </xdr:blipFill>
      <xdr:spPr>
        <a:xfrm>
          <a:off x="0" y="0"/>
          <a:ext cx="6772275" cy="4295775"/>
        </a:xfrm>
        <a:prstGeom prst="rect">
          <a:avLst/>
        </a:prstGeom>
      </xdr:spPr>
    </xdr:pic>
  </etc:cellImage>
  <etc:cellImage>
    <xdr:pic>
      <xdr:nvPicPr>
        <xdr:cNvPr id="68" name="ID_488610AB5F4E4ADEB52597E226660FD1" descr="微信截图_20241011145241"/>
        <xdr:cNvPicPr/>
      </xdr:nvPicPr>
      <xdr:blipFill>
        <a:blip r:embed="rId59"/>
        <a:stretch>
          <a:fillRect/>
        </a:stretch>
      </xdr:blipFill>
      <xdr:spPr>
        <a:xfrm>
          <a:off x="0" y="0"/>
          <a:ext cx="1873885" cy="1645920"/>
        </a:xfrm>
        <a:prstGeom prst="rect">
          <a:avLst/>
        </a:prstGeom>
      </xdr:spPr>
    </xdr:pic>
  </etc:cellImage>
  <etc:cellImage>
    <xdr:pic>
      <xdr:nvPicPr>
        <xdr:cNvPr id="69" name="ID_4F195E6366E7448BB643609B5CC96F5E" descr="微信截图_20241011155834"/>
        <xdr:cNvPicPr/>
      </xdr:nvPicPr>
      <xdr:blipFill>
        <a:blip r:embed="rId60"/>
        <a:stretch>
          <a:fillRect/>
        </a:stretch>
      </xdr:blipFill>
      <xdr:spPr>
        <a:xfrm>
          <a:off x="0" y="0"/>
          <a:ext cx="4739640" cy="4152900"/>
        </a:xfrm>
        <a:prstGeom prst="rect">
          <a:avLst/>
        </a:prstGeom>
      </xdr:spPr>
    </xdr:pic>
  </etc:cellImage>
  <etc:cellImage>
    <xdr:pic>
      <xdr:nvPicPr>
        <xdr:cNvPr id="70" name="ID_9C94C5EF17A146D293DAB9B462C81E09" descr="微信截图_20241011163026"/>
        <xdr:cNvPicPr/>
      </xdr:nvPicPr>
      <xdr:blipFill>
        <a:blip r:embed="rId61"/>
        <a:stretch>
          <a:fillRect/>
        </a:stretch>
      </xdr:blipFill>
      <xdr:spPr>
        <a:xfrm>
          <a:off x="0" y="0"/>
          <a:ext cx="3787140" cy="3215640"/>
        </a:xfrm>
        <a:prstGeom prst="rect">
          <a:avLst/>
        </a:prstGeom>
      </xdr:spPr>
    </xdr:pic>
  </etc:cellImage>
  <etc:cellImage>
    <xdr:pic>
      <xdr:nvPicPr>
        <xdr:cNvPr id="71" name="ID_807A7DAB701948AEAFB6DD9E63A73E0B" descr="微信截图_20241011165943"/>
        <xdr:cNvPicPr/>
      </xdr:nvPicPr>
      <xdr:blipFill>
        <a:blip r:embed="rId62"/>
        <a:stretch>
          <a:fillRect/>
        </a:stretch>
      </xdr:blipFill>
      <xdr:spPr>
        <a:xfrm>
          <a:off x="0" y="0"/>
          <a:ext cx="1531620" cy="1524000"/>
        </a:xfrm>
        <a:prstGeom prst="rect">
          <a:avLst/>
        </a:prstGeom>
      </xdr:spPr>
    </xdr:pic>
  </etc:cellImage>
  <etc:cellImage>
    <xdr:pic>
      <xdr:nvPicPr>
        <xdr:cNvPr id="72" name="ID_044A08873F6E4BC3B8BB30E1D7A51668" descr="微信截图_20241011173413"/>
        <xdr:cNvPicPr/>
      </xdr:nvPicPr>
      <xdr:blipFill>
        <a:blip r:embed="rId63"/>
        <a:stretch>
          <a:fillRect/>
        </a:stretch>
      </xdr:blipFill>
      <xdr:spPr>
        <a:xfrm>
          <a:off x="0" y="0"/>
          <a:ext cx="4053840" cy="3482340"/>
        </a:xfrm>
        <a:prstGeom prst="rect">
          <a:avLst/>
        </a:prstGeom>
      </xdr:spPr>
    </xdr:pic>
  </etc:cellImage>
  <etc:cellImage>
    <xdr:pic>
      <xdr:nvPicPr>
        <xdr:cNvPr id="73" name="ID_5F1B8614330F4396928BC025C4F055F5" descr="微信截图_20241011174344"/>
        <xdr:cNvPicPr/>
      </xdr:nvPicPr>
      <xdr:blipFill>
        <a:blip r:embed="rId64"/>
        <a:stretch>
          <a:fillRect/>
        </a:stretch>
      </xdr:blipFill>
      <xdr:spPr>
        <a:xfrm>
          <a:off x="0" y="0"/>
          <a:ext cx="1828800" cy="1455420"/>
        </a:xfrm>
        <a:prstGeom prst="rect">
          <a:avLst/>
        </a:prstGeom>
      </xdr:spPr>
    </xdr:pic>
  </etc:cellImage>
  <etc:cellImage>
    <xdr:pic>
      <xdr:nvPicPr>
        <xdr:cNvPr id="74" name="ID_B70B97FE0BFB4D39AD6D714C05BCF5F0" descr="微信截图_20241011175250"/>
        <xdr:cNvPicPr/>
      </xdr:nvPicPr>
      <xdr:blipFill>
        <a:blip r:embed="rId65"/>
        <a:stretch>
          <a:fillRect/>
        </a:stretch>
      </xdr:blipFill>
      <xdr:spPr>
        <a:xfrm>
          <a:off x="0" y="0"/>
          <a:ext cx="1995805" cy="2796540"/>
        </a:xfrm>
        <a:prstGeom prst="rect">
          <a:avLst/>
        </a:prstGeom>
      </xdr:spPr>
    </xdr:pic>
  </etc:cellImage>
  <etc:cellImage>
    <xdr:pic>
      <xdr:nvPicPr>
        <xdr:cNvPr id="75" name="ID_F9371A7495EB4F97A2AF90A31C56EA01" descr="微信截图_20241011175858"/>
        <xdr:cNvPicPr/>
      </xdr:nvPicPr>
      <xdr:blipFill>
        <a:blip r:embed="rId66"/>
        <a:stretch>
          <a:fillRect/>
        </a:stretch>
      </xdr:blipFill>
      <xdr:spPr>
        <a:xfrm>
          <a:off x="0" y="0"/>
          <a:ext cx="1958340" cy="1744980"/>
        </a:xfrm>
        <a:prstGeom prst="rect">
          <a:avLst/>
        </a:prstGeom>
      </xdr:spPr>
    </xdr:pic>
  </etc:cellImage>
  <etc:cellImage>
    <xdr:pic>
      <xdr:nvPicPr>
        <xdr:cNvPr id="76" name="ID_63E6B8B789374DE7AA970185C49A0CD2" descr="微信截图_20241011180708"/>
        <xdr:cNvPicPr/>
      </xdr:nvPicPr>
      <xdr:blipFill>
        <a:blip r:embed="rId67"/>
        <a:stretch>
          <a:fillRect/>
        </a:stretch>
      </xdr:blipFill>
      <xdr:spPr>
        <a:xfrm>
          <a:off x="0" y="0"/>
          <a:ext cx="4655820" cy="2948940"/>
        </a:xfrm>
        <a:prstGeom prst="rect">
          <a:avLst/>
        </a:prstGeom>
      </xdr:spPr>
    </xdr:pic>
  </etc:cellImage>
  <etc:cellImage>
    <xdr:pic>
      <xdr:nvPicPr>
        <xdr:cNvPr id="77" name="ID_78BCCD9103084E2483EC723107918FDA" descr="微信截图_20241011181218"/>
        <xdr:cNvPicPr/>
      </xdr:nvPicPr>
      <xdr:blipFill>
        <a:blip r:embed="rId68"/>
        <a:stretch>
          <a:fillRect/>
        </a:stretch>
      </xdr:blipFill>
      <xdr:spPr>
        <a:xfrm>
          <a:off x="0" y="0"/>
          <a:ext cx="4602480" cy="3771900"/>
        </a:xfrm>
        <a:prstGeom prst="rect">
          <a:avLst/>
        </a:prstGeom>
      </xdr:spPr>
    </xdr:pic>
  </etc:cellImage>
  <etc:cellImage>
    <xdr:pic>
      <xdr:nvPicPr>
        <xdr:cNvPr id="12" name="ID_1530FF4C4EA34D52A813D40368051931" descr="微信截图_20241011191247"/>
        <xdr:cNvPicPr/>
      </xdr:nvPicPr>
      <xdr:blipFill>
        <a:blip r:embed="rId69"/>
        <a:stretch>
          <a:fillRect/>
        </a:stretch>
      </xdr:blipFill>
      <xdr:spPr>
        <a:xfrm>
          <a:off x="0" y="0"/>
          <a:ext cx="4693920" cy="4434205"/>
        </a:xfrm>
        <a:prstGeom prst="rect">
          <a:avLst/>
        </a:prstGeom>
      </xdr:spPr>
    </xdr:pic>
  </etc:cellImage>
  <etc:cellImage>
    <xdr:pic>
      <xdr:nvPicPr>
        <xdr:cNvPr id="50" name="ID_A6C2AB09107444D18BC4C047DE1807D4" descr="微信截图_20241011183758"/>
        <xdr:cNvPicPr/>
      </xdr:nvPicPr>
      <xdr:blipFill>
        <a:blip r:embed="rId70"/>
        <a:stretch>
          <a:fillRect/>
        </a:stretch>
      </xdr:blipFill>
      <xdr:spPr>
        <a:xfrm>
          <a:off x="0" y="0"/>
          <a:ext cx="3970020" cy="4968240"/>
        </a:xfrm>
        <a:prstGeom prst="rect">
          <a:avLst/>
        </a:prstGeom>
      </xdr:spPr>
    </xdr:pic>
  </etc:cellImage>
  <etc:cellImage>
    <xdr:pic>
      <xdr:nvPicPr>
        <xdr:cNvPr id="64" name="ID_7B2A25DEA4664BEB9293FD56473B498D" descr="微信截图_20241011200940"/>
        <xdr:cNvPicPr/>
      </xdr:nvPicPr>
      <xdr:blipFill>
        <a:blip r:embed="rId71"/>
        <a:stretch>
          <a:fillRect/>
        </a:stretch>
      </xdr:blipFill>
      <xdr:spPr>
        <a:xfrm>
          <a:off x="0" y="0"/>
          <a:ext cx="2857500" cy="5151120"/>
        </a:xfrm>
        <a:prstGeom prst="rect">
          <a:avLst/>
        </a:prstGeom>
      </xdr:spPr>
    </xdr:pic>
  </etc:cellImage>
  <etc:cellImage>
    <xdr:pic>
      <xdr:nvPicPr>
        <xdr:cNvPr id="67" name="ID_DA45B423B5394690BAC7AC98FC2CCED8" descr="微信截图_20241011202026"/>
        <xdr:cNvPicPr/>
      </xdr:nvPicPr>
      <xdr:blipFill>
        <a:blip r:embed="rId72"/>
        <a:stretch>
          <a:fillRect/>
        </a:stretch>
      </xdr:blipFill>
      <xdr:spPr>
        <a:xfrm>
          <a:off x="0" y="0"/>
          <a:ext cx="1074420" cy="3619500"/>
        </a:xfrm>
        <a:prstGeom prst="rect">
          <a:avLst/>
        </a:prstGeom>
      </xdr:spPr>
    </xdr:pic>
  </etc:cellImage>
  <etc:cellImage>
    <xdr:pic>
      <xdr:nvPicPr>
        <xdr:cNvPr id="78" name="ID_685CA951328F40B9A4865A2AD19216CD" descr="微信截图_20241011162427"/>
        <xdr:cNvPicPr/>
      </xdr:nvPicPr>
      <xdr:blipFill>
        <a:blip r:embed="rId73"/>
        <a:stretch>
          <a:fillRect/>
        </a:stretch>
      </xdr:blipFill>
      <xdr:spPr>
        <a:xfrm>
          <a:off x="0" y="0"/>
          <a:ext cx="2926080" cy="3009900"/>
        </a:xfrm>
        <a:prstGeom prst="rect">
          <a:avLst/>
        </a:prstGeom>
      </xdr:spPr>
    </xdr:pic>
  </etc:cellImage>
  <etc:cellImage>
    <xdr:pic>
      <xdr:nvPicPr>
        <xdr:cNvPr id="79" name="ID_9A05AAC51B23455C8526C9DA25E0FE18" descr="微信截图_20241011162427"/>
        <xdr:cNvPicPr/>
      </xdr:nvPicPr>
      <xdr:blipFill>
        <a:blip r:embed="rId73"/>
        <a:stretch>
          <a:fillRect/>
        </a:stretch>
      </xdr:blipFill>
      <xdr:spPr>
        <a:xfrm>
          <a:off x="0" y="0"/>
          <a:ext cx="2926080" cy="3009900"/>
        </a:xfrm>
        <a:prstGeom prst="rect">
          <a:avLst/>
        </a:prstGeom>
      </xdr:spPr>
    </xdr:pic>
  </etc:cellImage>
  <etc:cellImage>
    <xdr:pic>
      <xdr:nvPicPr>
        <xdr:cNvPr id="31" name="ID_D64F5D13E85D409A9CD3D905B66D0985" descr="WPS图片(1)"/>
        <xdr:cNvPicPr/>
      </xdr:nvPicPr>
      <xdr:blipFill>
        <a:blip r:embed="rId74"/>
        <a:stretch>
          <a:fillRect/>
        </a:stretch>
      </xdr:blipFill>
      <xdr:spPr>
        <a:xfrm>
          <a:off x="0" y="0"/>
          <a:ext cx="10058400" cy="7230110"/>
        </a:xfrm>
        <a:prstGeom prst="rect">
          <a:avLst/>
        </a:prstGeom>
      </xdr:spPr>
    </xdr:pic>
  </etc:cellImage>
  <etc:cellImage>
    <xdr:pic>
      <xdr:nvPicPr>
        <xdr:cNvPr id="35" name="ID_AC0B73EB87224EAFADEEAA00C7C66DDB" descr="微信截图_20241015171926"/>
        <xdr:cNvPicPr/>
      </xdr:nvPicPr>
      <xdr:blipFill>
        <a:blip r:embed="rId75"/>
        <a:stretch>
          <a:fillRect/>
        </a:stretch>
      </xdr:blipFill>
      <xdr:spPr>
        <a:xfrm>
          <a:off x="0" y="0"/>
          <a:ext cx="4168140" cy="5379720"/>
        </a:xfrm>
        <a:prstGeom prst="rect">
          <a:avLst/>
        </a:prstGeom>
      </xdr:spPr>
    </xdr:pic>
  </etc:cellImage>
  <etc:cellImage>
    <xdr:pic>
      <xdr:nvPicPr>
        <xdr:cNvPr id="52" name="ID_903B869E8ED3435A9DCA7488A3AA010F" descr="微信截图_20241015172617"/>
        <xdr:cNvPicPr/>
      </xdr:nvPicPr>
      <xdr:blipFill>
        <a:blip r:embed="rId76"/>
        <a:stretch>
          <a:fillRect/>
        </a:stretch>
      </xdr:blipFill>
      <xdr:spPr>
        <a:xfrm>
          <a:off x="0" y="0"/>
          <a:ext cx="7193280" cy="5113020"/>
        </a:xfrm>
        <a:prstGeom prst="rect">
          <a:avLst/>
        </a:prstGeom>
      </xdr:spPr>
    </xdr:pic>
  </etc:cellImage>
  <etc:cellImage>
    <xdr:pic>
      <xdr:nvPicPr>
        <xdr:cNvPr id="80" name="ID_F9292F560941423BAF1597B75B52F5DC" descr="微信截图_20241015180136"/>
        <xdr:cNvPicPr/>
      </xdr:nvPicPr>
      <xdr:blipFill>
        <a:blip r:embed="rId77"/>
        <a:stretch>
          <a:fillRect/>
        </a:stretch>
      </xdr:blipFill>
      <xdr:spPr>
        <a:xfrm>
          <a:off x="0" y="0"/>
          <a:ext cx="4640580" cy="4777105"/>
        </a:xfrm>
        <a:prstGeom prst="rect">
          <a:avLst/>
        </a:prstGeom>
      </xdr:spPr>
    </xdr:pic>
  </etc:cellImage>
  <etc:cellImage>
    <xdr:pic>
      <xdr:nvPicPr>
        <xdr:cNvPr id="81" name="ID_788EF1A91A8E47B399EC2328037D4E3D" descr="微信截图_20241015203923"/>
        <xdr:cNvPicPr/>
      </xdr:nvPicPr>
      <xdr:blipFill>
        <a:blip r:embed="rId78"/>
        <a:stretch>
          <a:fillRect/>
        </a:stretch>
      </xdr:blipFill>
      <xdr:spPr>
        <a:xfrm>
          <a:off x="0" y="0"/>
          <a:ext cx="3063240" cy="2971800"/>
        </a:xfrm>
        <a:prstGeom prst="rect">
          <a:avLst/>
        </a:prstGeom>
      </xdr:spPr>
    </xdr:pic>
  </etc:cellImage>
  <etc:cellImage>
    <xdr:pic>
      <xdr:nvPicPr>
        <xdr:cNvPr id="82" name="ID_AB5FE5C34B664E11A0FF0B400826E78A" descr="微信截图_20241015204924"/>
        <xdr:cNvPicPr/>
      </xdr:nvPicPr>
      <xdr:blipFill>
        <a:blip r:embed="rId79"/>
        <a:stretch>
          <a:fillRect/>
        </a:stretch>
      </xdr:blipFill>
      <xdr:spPr>
        <a:xfrm>
          <a:off x="0" y="0"/>
          <a:ext cx="4488180" cy="3763645"/>
        </a:xfrm>
        <a:prstGeom prst="rect">
          <a:avLst/>
        </a:prstGeom>
      </xdr:spPr>
    </xdr:pic>
  </etc:cellImage>
  <etc:cellImage>
    <xdr:pic>
      <xdr:nvPicPr>
        <xdr:cNvPr id="83" name="ID_31D83DB542BD433A99BC949A3515972F" descr="微信截图_20241015210644"/>
        <xdr:cNvPicPr/>
      </xdr:nvPicPr>
      <xdr:blipFill>
        <a:blip r:embed="rId80"/>
        <a:stretch>
          <a:fillRect/>
        </a:stretch>
      </xdr:blipFill>
      <xdr:spPr>
        <a:xfrm>
          <a:off x="0" y="0"/>
          <a:ext cx="5036820" cy="31775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<sst xmlns="http://schemas.openxmlformats.org/spreadsheetml/2006/main" count="467" uniqueCount="262">
  <si>
    <t>扬州市消费品以旧换新适老化改造目录清单</t>
  </si>
  <si>
    <t>序号</t>
  </si>
  <si>
    <t>类别</t>
  </si>
  <si>
    <t>项目名称</t>
  </si>
  <si>
    <t>功能要求</t>
  </si>
  <si>
    <t>子项目</t>
  </si>
  <si>
    <t>参数</t>
  </si>
  <si>
    <t>参考图片</t>
  </si>
  <si>
    <t>单位</t>
  </si>
  <si>
    <t>最高限价
（元）</t>
  </si>
  <si>
    <t>权重比例</t>
  </si>
  <si>
    <t>设施改造</t>
  </si>
  <si>
    <t>防滑处理</t>
  </si>
  <si>
    <t>在卫生间、厨房等区域，铺设防滑地砖（地板、地胶），避免滑倒并具有一定的防潮作用。卫生间局部可使用防滑垫。</t>
  </si>
  <si>
    <t>防滑地砖</t>
  </si>
  <si>
    <t>拆除原地面，找平，放线，铺贴防滑砖，嵌缝处理（含人工、主材、辅材）.</t>
  </si>
  <si>
    <t>平方米</t>
  </si>
  <si>
    <t>防滑地垫</t>
  </si>
  <si>
    <t>1、尺寸：300mm*300mm、环保TPE材质、大孔快速沥水；
2、组合拼装、卡扣固定；带真空吸盘可轻松吸附于光滑地面，不会偏移。
（根据实际需要确定数量）</t>
  </si>
  <si>
    <t>块</t>
  </si>
  <si>
    <t>防滑地胶</t>
  </si>
  <si>
    <t>PVC材质，厚度≥2.0mm，防水、防滑，材质健康环保，无甲醛，适用于卫浴间、厨房等较湿滑地方。</t>
  </si>
  <si>
    <t>地面高差处理</t>
  </si>
  <si>
    <t>台阶改坡道，铺设水泥坡道，保证路面平滑、无高差障碍，避免老年人行走发生磕碰跌倒，方便轮椅进出。门槛高度较低或不宜铺设水泥坡道情况下，可加设橡胶等材质的可移动式坡道。</t>
  </si>
  <si>
    <t>水泥坡道</t>
  </si>
  <si>
    <t>1、按坡比铺设坡道，压防滑纹，避免老年人行走发生 磕碰跌倒，方便轮椅进出；
2、混凝土强度等级C20，厚度≥60mm；
3、面积按照斜面测量。</t>
  </si>
  <si>
    <t>橡胶坡道</t>
  </si>
  <si>
    <t>1、适用入户门槛高高度较低或者不宜铺设水泥坡道情况，根据实际情况选用适宜的规格；
2.天然橡胶材质，耐水防滑、承重力强；
3.产品稳定性高，长期使用不变形；
4.无需安装，省时省力，实用性高；
5.表面凹凸条纹防滑设计，防滑性强。
参考尺寸：100*15*3cm、100*25*4cm、100*25*7cm、100*30*11cm，100*35*16cm等</t>
  </si>
  <si>
    <t>cm
（高度）</t>
  </si>
  <si>
    <t>门槛移除</t>
  </si>
  <si>
    <t>移除门槛，保证老年人进出无磕碰跌倒风险，方便轮椅进出。</t>
  </si>
  <si>
    <t>1、移除门槛，清理垃圾；
2、地面修复处理，定制并安装新门槛石，地面砖保持水平，消除高差。</t>
  </si>
  <si>
    <t>处</t>
  </si>
  <si>
    <t>平整硬化</t>
  </si>
  <si>
    <t>屋内（外）地面水泥平整硬化，方便轮椅进出。</t>
  </si>
  <si>
    <t>屋内（外）地面平整硬化</t>
  </si>
  <si>
    <t xml:space="preserve">1、地面清理，局部凿除；
2、10cm碎石m2.5灌浆垫层，90mmC25砼面层。
</t>
  </si>
  <si>
    <t>蹲便器改坐便器</t>
  </si>
  <si>
    <t>减轻蹲姿造成的腿部压力，减轻老年人如厕下蹲、站立困难。方便乘轮椅老年人使用。</t>
  </si>
  <si>
    <t>蹲便器拆除</t>
  </si>
  <si>
    <t>包含对旧有的蹲便器进行拆除，新下水管道的铺设，防水处理、封填、垃圾清运等。</t>
  </si>
  <si>
    <t>更换坐便器</t>
  </si>
  <si>
    <t xml:space="preserve">
1、陶瓷体：高温锻造、釉面光滑易洁；
2、盖板:PP材质、缓降、快拆设计；
3、冲水方式：喷射式虹吸；
4、冲水量：两档按钮3.5/5L;
5、水效等级：国家一级水效；
坑距：300/400MM可选，含角阀、软管等辅材。</t>
  </si>
  <si>
    <t>个</t>
  </si>
  <si>
    <t>浴缸/淋浴房改造</t>
  </si>
  <si>
    <t>拆除浴缸/淋浴房，更换浴帘、浴杆，增加淋浴空间，方便照护人员辅助老年人洗浴，以及意外跌倒后的搀扶。</t>
  </si>
  <si>
    <t>1、拆除浴缸或淋浴房，地面找平，防水处理，补瓷砖，增加浴帘、浴杆，含不锈钢地漏和水路改造；
2、浴帘、浴杆要求：
浴帘材质: EVA/涤纶，保暖、加厚、防水、防霉
浴杆：304不锈钢，壁厚≥1.1mm
3、浴帘、浴杆尺寸根据环境定制。</t>
  </si>
  <si>
    <t>适老智能坐便器</t>
  </si>
  <si>
    <t>符合适老高度，通过座圈加热、清洗加热、暖风烘干，可减少老人因弯腰擦洗引起的跌倒等隐患。</t>
  </si>
  <si>
    <t xml:space="preserve">
1、基础功能：移动清洗、按摩清洗、座圈加热、水温调节、暖风烘干、自动除臭、静音缓降；
2、进阶功能：离座冲水、脚踢冲水、智能按键、柔光夜灯、润壁功能；
3、前置过滤器、抗菌坐圈、自洁抗菌喷嘴；
4、冲水方式：喷射式虹吸；
5、冲洗加热方式：即热式；
6、水效等级：一级水效；
7、整机IPX4防水、漏电保护。
含旧马桶拆除，清运</t>
  </si>
  <si>
    <t>适老智能马桶盖</t>
  </si>
  <si>
    <t>适合居家原座便器：材质为PP缓降盖板，即热式加热方式；通过自动清洗、烘干，可减少老人因弯腰擦洗引起的跌倒等隐患。</t>
  </si>
  <si>
    <t xml:space="preserve">1、功能：暖风烘干，臀部清洁、座圈加热、喷嘴自洁、喷嘴移动清洗、女性清洗、前置过滤器；
2、产品材质：PP缓降上盖、不锈钢喷杆、abs喷嘴；
3、冲洗加热方式：即热式；
4、整机IPX4防水，漏电保护。
</t>
  </si>
  <si>
    <t>只</t>
  </si>
  <si>
    <t>坐式沐浴器</t>
  </si>
  <si>
    <t>坐位采用折叠设计，可站可坐，不占空间；采用多喷头喷淋臂设计可随意调节角度，雾状喷水方式，方便老人洗浴。</t>
  </si>
  <si>
    <t>1、坐立两用、自由调节角度、可折叠、三种出水方式；
2、包裹式洗浴、多角度雾化喷淋出水；
3、铝合金支臂、180°自由调节喷淋臂、多功能手持花洒、动感肩喷；
4、40°C恒温阀芯、自动感温调节出水；
5、加宽安全座椅、不打滑，承重》100kg。</t>
  </si>
  <si>
    <t>套</t>
  </si>
  <si>
    <t>如厕扶手</t>
  </si>
  <si>
    <t>在坐（蹲）便器旁安装“一”字形扶手或L形扶手等，辅助老年人起身、站立、转身和坐（蹲）下。</t>
  </si>
  <si>
    <t>一字扶手</t>
  </si>
  <si>
    <t xml:space="preserve">1、外管材质：抗菌尼龙厚度≥3.5mm，直径≥35mm；
2、内管材质：不锈钢内管，直径≥28mm，内管厚度≥1.2mm；
3、一体塑钢底座≥7mm（3mm钢板再包塑）、304不锈钢螺丝；
4、一体溶固工艺，扶手表面采用防滑浮点设计；
5、白色、黄色可选；
6、扶手具备夜光提示功能；
根据需求选择不同的尺寸
参考尺寸：30cm、38cm、48cm、58cm、68cm、78cm。
根据老年人家庭需求自由选择
</t>
  </si>
  <si>
    <t>m</t>
  </si>
  <si>
    <t>U型扶手</t>
  </si>
  <si>
    <t>1、外管材质：抗菌尼龙厚度≥3.5mm，直径≥35mm；
2、内管材质：不锈钢内管，直径≥28mm，内管厚度≥1.2mm；
3、一体塑钢底座≥7mm（3mm钢板再包塑）、304不锈钢螺丝；
4、一体溶固工艺，扶手表面采用防滑浮点设计；
5、白色、黄色可选；
6、扶手具备夜光提示功能；
参考尺寸：落地扶手600*700mm、折叠扶手600*200mm（200m为底座长度）
落地扶手和折叠扶手根据老年人家庭需求自由选择。</t>
  </si>
  <si>
    <t>L型扶手</t>
  </si>
  <si>
    <t>1、外管材质：抗菌尼龙厚度≥3.5mm，直径≥35mm；
2、内管材质：不锈钢内管，直径≥28mm，内管厚度≥1.2mm；
3、一体塑钢底座≥7mm（3mm钢板再包塑）、304不锈钢螺丝；
4、一体溶固工艺，扶手表面采用防滑浮点设计；
5、白色、黄色可选；
6、扶手具备夜光提示功能；
参考尺寸：700*500mm。</t>
  </si>
  <si>
    <t>床边扶手</t>
  </si>
  <si>
    <t>在老年人床边安装可升降式扶手，辅助老年人起身平稳下床，避免翻身意外跌落。</t>
  </si>
  <si>
    <t>可折叠床边扶手</t>
  </si>
  <si>
    <t>1、插入床垫即可使用，底部可用螺丝固定在床板上；
2、可折叠，高度多档可调；
3、碳素钢材质，底座扁管设计，扁管宽度≥3cm，扁管厚度≥1.5cm；
4、防滑扶手、自带收纳袋；
5、超大受力面，插入床垫框架面积不低于60*50cm。</t>
  </si>
  <si>
    <t>落地床边扶手</t>
  </si>
  <si>
    <t>1、底座尺寸≥500mm*600mm，厚度≥3.00mm，表面烤漆，橡胶条包边处理；
2、固定立柱套管采用直径≥40mm优质碳钢机加工，采用整体螺丝固定的方式；
3.扶手采用内衬不锈钢管，直径≥28mm，厚度≥1.2mm。外面套管采用高强度ABS材质，表面采用防滑设计；
4、回型辅助扶手；
5、重量≥13KG，高度多档可调。</t>
  </si>
  <si>
    <t>淋浴区扶手</t>
  </si>
  <si>
    <t>根据卫生间墙体情况，视情安装横向结合纵向扶手或L形扶手、135°扶手、T形扶手等，辅助老年人站立支撑。</t>
  </si>
  <si>
    <t>T形扶手</t>
  </si>
  <si>
    <t>1、外管材质：抗菌尼龙厚度≥3.5mm，直径≥35mm；
2、内管材质：不锈钢内管，直径≥28mm，内管厚度≥1.2mm；
3、一体塑钢底座≥7mm（3mm钢板再包塑）、304不锈钢螺丝；
4、一体溶固工艺，扶手表面采用防滑浮点设计；
5、白色、黄色可选；
6、扶手具备夜光提示功能。
参考尺寸：800*1200mm。</t>
  </si>
  <si>
    <t>135°扶手</t>
  </si>
  <si>
    <t>1、外管材质：抗菌尼龙厚度≥3.5mm，直径≥35mm；
2、内管材质：不锈钢内管，直径≥28mm，内管厚度≥1.2mm；
3、一体塑钢底座≥7mm（3mm钢板再包塑）、304不锈钢螺丝；
4、一体溶固工艺，扶手表面采用防滑浮点设计；
5、白色、黄色可选；
6、扶手具备夜光提示功能；
参考尺寸：300*300mm。</t>
  </si>
  <si>
    <t>高差处和过道扶手</t>
  </si>
  <si>
    <t>安装于高差变化和室内过道通行处，方便老年人通过时撑扶。</t>
  </si>
  <si>
    <t>过道扶手</t>
  </si>
  <si>
    <t>1、外管材质：抗菌尼龙厚度≥3.5mm，直径≥35mm；
2、内管材质：不锈钢内管，直径≥28mm，内管厚度≥1.2mm；
3、一体塑钢底座≥7mm（3mm钢板再包塑）、304不锈钢螺丝；
4、一体溶固工艺，扶手表面采用防滑浮点设计；
5、白色、黄色可选；
6、扶手具备夜光提示功能；
参考尺寸：1m/根，根据需要加长。</t>
  </si>
  <si>
    <t>下压式门把手改造</t>
  </si>
  <si>
    <t>可用单手手掌或手指轻松操作，增加摩擦力和稳定性，方便乘轮椅老年人或者手部力量较弱的老年人开门。</t>
  </si>
  <si>
    <t>1、材质：铝合金；
2、适配门厚度：35-55mm；
3、下压式门把手、分体式、A级锁芯。</t>
  </si>
  <si>
    <t>台面高度改造</t>
  </si>
  <si>
    <t>降低灶具、洗菜池、面盆等台面高度，方便乘轮椅老年人或身高较矮的老年人操作。下方留出空间，方便乘轮椅老年人靠近。</t>
  </si>
  <si>
    <t xml:space="preserve">
1、站姿操作台面下宜预留膝盖及脚尖可深入的空间。坐姿操作台面台下空间净高不宜小于650mm，且进深不宜小于300mm，以满足轮椅最小转向宽度；
2、规格尺寸：根据需求合理改造操作台尺寸，不足1米按1米计算；
3、材质：石英石台面、精钢门板、麻石柜体。不含洗碗池、水龙头、灶具；
4、施工工艺：含原有空间清理、垃圾清运、局部防水，电气管线敷设、给排水安装、基层及饰面处理等。</t>
  </si>
  <si>
    <t>米</t>
  </si>
  <si>
    <t>适老可升降灶台</t>
  </si>
  <si>
    <t>柜体可升降，降低灶具、洗菜池、面盆等台面高度，留出容膝空间，方便轮椅老年人或身高较矮的老年人操作；下方留出空间，方便轮椅出入。</t>
  </si>
  <si>
    <t>可升降灶台</t>
  </si>
  <si>
    <t>1、灶具、洗菜池等台面高度可电动自由升降，留出容膝空间，方便轮椅老年人或身高较矮的老年人操作；
2、整体定制，不含洗碗池、水龙头、灶具；
3、材质:岩板台面，多层实木面板；
4、五金:高强钢。</t>
  </si>
  <si>
    <t>厨房适老升降吊柜</t>
  </si>
  <si>
    <t>吊柜可上升、下降和暂停，吊篮垂直升降、免开柜门，方便老年人放/取物。</t>
  </si>
  <si>
    <t>可升降吊柜</t>
  </si>
  <si>
    <t>1、工作方式:上下升降;
2、材质:铝合金；
3、上下垂直阻尼缓冲、垂直升降、随意悬停；
4、尺寸：根据厨房的具体需求进行定制。</t>
  </si>
  <si>
    <t>适老台盆和镜柜</t>
  </si>
  <si>
    <t>台面为陶瓷/人造石，釉面洁净平滑（包含下水器、软管）；台盆柜门内凹设计，方便轮椅出入；用镜面倾斜且角度可微调，方便老年人使用。</t>
  </si>
  <si>
    <t xml:space="preserve">1、人造石或陶瓷台面，包含水龙头、下水器、软管；
2、台盆柜门内凹设计，方便轮椅出入；
3、镜面倾斜且角度可微调，方便老年人使用；
4、主材:环保实木多层板免漆板，防水 不易变形，高清银镜。
</t>
  </si>
  <si>
    <t>水龙头改造</t>
  </si>
  <si>
    <t>改装拔杆式或感应水龙头，方便乘轮椅老年人或者手部力量较弱的老年人开关水阀，避免忘关水阀。</t>
  </si>
  <si>
    <t>感应式即热水龙头改造</t>
  </si>
  <si>
    <t xml:space="preserve">1、即热式变频恒温水龙头；
2、触控调温度，温度显示；
3、水电分离、带漏电保护；
4、智能感应控水；
5、不锈钢材质；
6、功率≥3000w，含角阀。
（插座线路功率符合要求时方可选用）
</t>
  </si>
  <si>
    <t>更换或新增灯具</t>
  </si>
  <si>
    <t>更改或新增节能型灯具，避免直射光源、强刺激性光源，确保光线柔和，改善照明环境。</t>
  </si>
  <si>
    <t>LED吸顶灯</t>
  </si>
  <si>
    <t>1、采用LED光源功率≥24W；
2、材质：亚克力；
3、防尘、防潮、防蚊虫；
参考尺寸：30cm*H4.5cm</t>
  </si>
  <si>
    <t>安装感应夜灯（地灯）</t>
  </si>
  <si>
    <t>在老年人卧室安装贴近地面的红外感应小夜灯，方便老年人起夜照明。</t>
  </si>
  <si>
    <t>感应夜灯</t>
  </si>
  <si>
    <t>1、人感+光感双重感应；
2、typec接口，可充插两用，锂电池容量≥500mAh；
3、支持磁吸安装和粘贴安装两种方式；
4、3000K黄光或5700k自然光。</t>
  </si>
  <si>
    <t>安装防撞护角/防撞条</t>
  </si>
  <si>
    <t>在家具尖角或墙角处安装防撞护角或防撞条，防止老年人磕碰划伤。</t>
  </si>
  <si>
    <t>撞护角</t>
  </si>
  <si>
    <t xml:space="preserve">NBR材质，适用于家具及墙壁阳角处粘贴，尺寸可定制。
</t>
  </si>
  <si>
    <t>防撞条</t>
  </si>
  <si>
    <t xml:space="preserve">NBR材质，在家具尖角或墙角处安装，防止老年人磕碰划伤。
</t>
  </si>
  <si>
    <t>智能监测</t>
  </si>
  <si>
    <t>一键呼叫装置</t>
  </si>
  <si>
    <t>安装在卧室床头、卫生间坐（蹲）便器旁、淋浴区等位置，用于老年人发生紧急情况时的主动报警。实时传输数据，如发生紧急呼叫，向老年人亲属及为老服务组织推送意外风险信息。</t>
  </si>
  <si>
    <t xml:space="preserve">报警触发方式：按钮报警和拉绳报警；
工作电源：DC3.0V(CR123A电池)；
无线传输方式：NB-IoT，免费使用三年；
报警方式：支持平台、微信消息、电话通知、短信提醒等多种方式；
静态电流:≤20uA；
报警电流:≤100mA；
低电量报警：支持；
待机时间：≥1年；
含备用电池1个，免费提供管理后台，具备与民政养老服务管理平台数据对接能力。
</t>
  </si>
  <si>
    <t>人体感应探测器</t>
  </si>
  <si>
    <t>安装在客厅、卫生间、卧室等居家环境中，监测老年人活动信息。实时传输数据，如发生老年人长时间处在某个区域，向老年人亲属及为老服务组织推送意外风险信息。</t>
  </si>
  <si>
    <t>工作电源：DC3.0V(CR123A电池)；
无线传输方式：NB-IoT，免费使用三年；
报警方式：支持平台、微信消息、电话通知、短信提醒等多种方式；
探测方式:四元红外；
探测角度:不低于110°；
探测距离：12M*12M；
安装方式：支持背装、吊装两种；
低电量报警：支持；
监视电流:≤20uA；
报警电流≤100mA；
待机时间：≥1年；
含备用电池1个，免费提供管理后台，具备与民政养老服务管理平台数据对接能力。</t>
  </si>
  <si>
    <t>门磁感应器</t>
  </si>
  <si>
    <t>安装在老年人家庭室内外出入主门口处。实时传输数据，如发生长期未开关门情况，向老年人亲属及为老服务组织推送意外风险信息。</t>
  </si>
  <si>
    <t>工作电源：DC3.0V(CR17450电池，超长待机)；
无线传输方式：NB-IoT，免费使用三年；
报警方式：支持平台、微信消息、电话通知、短信提醒等多种方式；
低电量报警：支持；
待机时间：≥1年；
含备用电池1个，免费提供管理后台，具备与民政养老服务管理平台数据对接能力。</t>
  </si>
  <si>
    <t>煤气泄漏报警器</t>
  </si>
  <si>
    <t>发生煤气泄漏意外时，响铃提醒老年人及时处理。实时传输数据，向老年人亲属及为老服务组织推送意外风险信息。</t>
  </si>
  <si>
    <t>燃气泄漏报警器</t>
  </si>
  <si>
    <t>无线传输方式：NB-IoT，免费使用三年；
报警方式：声光报警，支持平台、微信消息、电话通知、短信提醒等多种方式；
感应气体:天然气或液化气，根据用户情况选用天然气款或液化气款；
报警浓度:8%LEL；
报警浓度误差:+3%LEL；
蜂鸣器音量:&gt;70dB(正前方1米)；
默认选用直插款，安装位置无电源插座时可配备外接电源线款；
具有消防产品认证证书，免费提供管理后台，具备与民政养老服务管理平台数据对接能力。</t>
  </si>
  <si>
    <t>燃气泄漏报警器（可自动关阀）</t>
  </si>
  <si>
    <r>
      <t>无线传输方式：NB-IoT，免费使用三年；
报警方式：声光报警，支持平台、微信消息、电话通知、短信提醒等多种方式；
感应气体:天然气或液化气，根据用户情况选用天然气款或液化气款；
报警浓度:8%LEL；
报警浓度误差:+3%LEL；
蜂鸣器音量:&gt;70dB(正前方1米)；
智能阀单独供电、报警器与智能阀无线连接、</t>
    </r>
    <r>
      <rPr>
        <sz val="11"/>
        <color rgb="FFFF0000"/>
        <rFont val="宋体"/>
        <charset val="134"/>
      </rPr>
      <t>需有资质专业人员上门安装；</t>
    </r>
    <r>
      <rPr>
        <sz val="11"/>
        <color rgb="FF000000"/>
        <rFont val="宋体"/>
        <charset val="134"/>
      </rPr>
      <t xml:space="preserve">
含备用电池1个，具有消防产品认证证书，免费提供管理后台，具备与民政养老服务管理平台数据对接能力。</t>
    </r>
  </si>
  <si>
    <t>溢水报警器</t>
  </si>
  <si>
    <t>发生溢水意外时，响铃提醒老年人及时处理。实时传输数据，向老年人亲属及为老服务组织推送意外风险信息。</t>
  </si>
  <si>
    <t>工作电源：DC3.0V(CR123A电池)；
无线传输方式：NB-IoT，免费使用三年；
报警方式：支持平台、微信消息、电话通知、短信提醒等多种方式；
静态电流:&lt;20uA；
报警电流:&lt;100mA；
低电量报警：支持；
心跳时间：1次/天；
待机时间：≥1年；
含备用电池1个，免费提供管理后台，具备与民政养老服务管理平台数据对接能力。</t>
  </si>
  <si>
    <t>烟雾报警器</t>
  </si>
  <si>
    <t>发生浓烟意外时，响铃提醒老年人及时处理。实时传输数据，向老年人亲属及为老服务组织推送意外风险信息。</t>
  </si>
  <si>
    <t>工作电源：DC3.0V(CR123A电池*2，超长待机)；
无线传输方式：NB-IoT，免费使用三年；
报警方式：声光报警，支持平台、微信消息、电话通知、短信提醒等多种方式；
感应面积:≥30平米；
报警音量:≥85分贝；
温度报警:70°C；
含备用电池1个，具备国家消防强制性产品认证证书，免费提供管理后台，具备与民政养老服务管理平台数据对接能力。</t>
  </si>
  <si>
    <t>电力脉象仪</t>
  </si>
  <si>
    <t>用电管理人工智能产品，在传统的用电监测的基础上实现对老人行为的监测，基于老人的生活习惯，进行异常行为的安全预警。</t>
  </si>
  <si>
    <t xml:space="preserve">1.支持4G通讯；
2.可对老人主动用电间隔过长、特定设备运行过久等异常行为进行报警，并将报警上报至平台；
3、支持漏电、短路、线路温度过高、线路老化、过载（超负荷）等电气安全异常报警。对漏电的异常报警可精确到具体电器；
含2年网络服务，免费提供管理后台，具备与民政养老服务管理平台数据对接能力。
（适用于独居老人选择）
</t>
  </si>
  <si>
    <t>防干烧与定时灶具</t>
  </si>
  <si>
    <t>避免因老年人忘记关闭灶具造成的火灾事故。</t>
  </si>
  <si>
    <t>1、双边定时功能；
2、防干烧功能；
3、油温提醒；
4、低电量提醒；
5、童锁+熄火保护；
6、天然气款热效率≥68%，液化气款热效率≥66%；
7、能效等级一级；
8、天然气款和液化气款可选；</t>
  </si>
  <si>
    <t>炉灶自动熄火保护装置</t>
  </si>
  <si>
    <t>自动熄火保护灶具</t>
  </si>
  <si>
    <t>1、台嵌两用、双进气口螺纹直纹两用；
2、带熄火保护功能；
3、额定热负荷≥4.6kw；
4、能效等级≥二级，热效率≥61%；
5、天然气款和液化气款可选；</t>
  </si>
  <si>
    <t>智能监控摄像头</t>
  </si>
  <si>
    <t>双向实时视频或语音通话，及时掌握老人在家实时情况。</t>
  </si>
  <si>
    <t>1、通讯方式:WIFi6；
2、像素≥800w；
3、机身内存≥64G，支持云存储；
4、水平视角360度、垂直视角≥135度；
5、支持一键呼叫、双向通话。</t>
  </si>
  <si>
    <t>跌倒监测雷达</t>
  </si>
  <si>
    <t>对老年人跌倒情况进行监测，可以通过电话语音、短信等多种手段，向监护人等发出预警信息。</t>
  </si>
  <si>
    <t xml:space="preserve">
1、通讯方式:4G；
2、跌倒、长时间滞留，支持多向跌倒预警，识别率不低于95%，可以通过电话多种方式，向监护人等发出预警信息；
3、灵敏度可调；
4、探测范围：吸顶安装雷达正下方4m*4m,平装以雷达为中心，左右2米，正前方4米；
含2年网络服务，免费提供管理后台，具备与民政养老服务管理平台数据对接能力。
（适用于独居老人选择）</t>
  </si>
  <si>
    <t>坠床监测雷达</t>
  </si>
  <si>
    <t>对老年人坠床情况进行监测，可通过电话语音、短信等多种手段，向监护人等发出预警信息。</t>
  </si>
  <si>
    <t>1、通信方式：WIFI；
2、在床/离床实时预警；
3、支持多方式向监护人等发出预警信息。</t>
  </si>
  <si>
    <t>生命体征监测雷达</t>
  </si>
  <si>
    <t>对老年人生命体征进行监测，可通过电话语音、短信等多种手段，向监护人等发出预警信息。</t>
  </si>
  <si>
    <t>1、通信方式：WIFI；
2、心率呼吸实时监测、睡眠情况报告、睡眠建议；
3、支持多方式向监护人等发出预警信息。</t>
  </si>
  <si>
    <t>防走失胸卡</t>
  </si>
  <si>
    <t>集成老年人身份信息，可监测定位（或具备电子围栏功能），避免老年人走失。实时传输数据，向老年人亲属及为老服务组织推送意外风险信息。</t>
  </si>
  <si>
    <r>
      <t>1.网络制式：4G Cat.1；
2.支持VoLte通话；
3.RAM容量不小于16MB，ROM容量不小于8MB；
4.支持至少3个按键拨通紧急联系人；
5.支持指示灯展示设备状态；
6.支持GPS、北斗等多重定位；
7.支持一键呼叫，轮流拨打紧急联系人；
8.支持电子围栏及轨迹查询；
1年免费网络和通讯服务</t>
    </r>
    <r>
      <rPr>
        <sz val="11"/>
        <rFont val="宋体"/>
        <charset val="134"/>
      </rPr>
      <t>（不低于每月100M流量，100分钟通话）</t>
    </r>
    <r>
      <rPr>
        <sz val="11"/>
        <color rgb="FF000000"/>
        <rFont val="宋体"/>
        <charset val="134"/>
      </rPr>
      <t>，免费提供管理后台，具备与民政养老服务管理平台数据对接能力。</t>
    </r>
  </si>
  <si>
    <t>辅具配备</t>
  </si>
  <si>
    <t>手杖</t>
  </si>
  <si>
    <t>包含单头手杖、三脚或四脚手杖、凳拐以及内置跌倒感应预警装置的智能手杖等，辅助老年人平稳站立和行走。</t>
  </si>
  <si>
    <t>单头手杖</t>
  </si>
  <si>
    <t xml:space="preserve">1、杖身材质高强度铝合金，轻巧易携带，净重&lt;0.45kg；
2、pvc防滑脚垫，小四角和单脚脚垫自由切换；
3、高度多档可调；
4、承重≥100kg。
</t>
  </si>
  <si>
    <t>四脚手杖</t>
  </si>
  <si>
    <t xml:space="preserve">1、高度多档调节、适合不同身高的人使用；
2、TPR手柄、手柄贴皮、表面光滑，无锋棱、无毛刺等不良缺陷；
3、轻巧便携，产品净重&lt;0.95kg；
4、上撑管为铝合金材质，静载承重≥100kg。
</t>
  </si>
  <si>
    <t>凳拐</t>
  </si>
  <si>
    <t xml:space="preserve">1、材质：高轻度铝合金，三角支撑；
2、高度可调；
3、PP材质握把，pvc脚垫；
4、坐凳ABS材质、凹形设计，坐感舒适；
5、净重&lt;1kg；
6、承重≥75kg。
</t>
  </si>
  <si>
    <t>智能手杖</t>
  </si>
  <si>
    <t xml:space="preserve">1、杖身铝合金材质，厚度≥1.2mm；
2、四角和单脚防滑脚垫自由切换；
3、高度多档可调；
4、报警功能：可手动控制报警，也可以设置跌倒自动报警，双报警功能；
5、红色LED闪烁报警；
6、led照明；
7、自带mp3和收音机功能；
8、内置电池，可充电。
</t>
  </si>
  <si>
    <t>助行器</t>
  </si>
  <si>
    <t>包含框式、轮式、台式、带座等助行器，辅助老年人站立和行走。</t>
  </si>
  <si>
    <t xml:space="preserve">多功能助行器 </t>
  </si>
  <si>
    <t xml:space="preserve">1、材质：优质铝合金（6061），一键折叠，带高强度H横杆稳固耐用；
2、可替换滑轮腿设计（自带2个滑轮腿），弹珠式设计，腿高度多档可调；
3、自带座板、座板可上翻、可拆卸；
4、防滑扶手，PVC防滑脚垫；
5、净重&lt;2.8KG；
6、承重≥100kg。
</t>
  </si>
  <si>
    <t>适老助行推车</t>
  </si>
  <si>
    <t>可助行可推行，配置座椅靠背可休息，内置刹车带驻车功能，上提折叠设计，方便收纳。</t>
  </si>
  <si>
    <t>1、双轴万向轮、橡胶实心轮、360°水平灵活转向；
2、加厚圆管车架、加厚牛津布；
3、靠背高度可调，车身和脚踏可折叠；
4、大量容购物框；
5、双重刹车。</t>
  </si>
  <si>
    <t>辆</t>
  </si>
  <si>
    <t>轮椅</t>
  </si>
  <si>
    <t>自推或由家人、护理人员辅助推行，增大老年人活动空间范围，包括普通轮椅、带姿势控制的特殊轮椅和电动轮椅等。</t>
  </si>
  <si>
    <t>普通轮椅</t>
  </si>
  <si>
    <t>1、铝合金车身，壁管厚度≥2.0mm，重量&lt;13.5kg；
2、双层铝圈后轮、双重制动；
3、可折叠，交叉型支撑架，采用外管内衬双层设计；
4、座垫采用牛津纺高强度840布，内衬优质海绵及加强衬布，舒适透气；
5、免充气后轮，pvc万向前轮；
6、折叠可调式踏板；
7、PU防水扶手、内置优质海绵；
8、承重≥100kg；
9、具有医疗器械备案或注册证书。</t>
  </si>
  <si>
    <t>电动轮椅</t>
  </si>
  <si>
    <t>1、优钢车身、管壁厚度≥2.0mm，承重≥100kg；
2、电动和手动模式自由切换；
3、左右折叠、双电机、防后倾设计，宽体充气后轮，加宽轮胎；
4、智能刹车、松手即停，带驻立手刹；
5、360遥感操控，操控器可伸缩，可左右手可调；
6、铅酸电池，容量≥24V*12ah；
7、具有医疗器械备案或注册证书。</t>
  </si>
  <si>
    <t>洗澡椅（浴凳）</t>
  </si>
  <si>
    <t>辅助老年人洗澡用，避免老年人滑倒，提高安全性。</t>
  </si>
  <si>
    <t>助浴椅</t>
  </si>
  <si>
    <t xml:space="preserve">1、铝合金主架，壁厚≥1.2mm；
2、厚泡沫扶手，舒适防滑、扶手可拆，方便进出；
3. 脚管高度多档调节，四脚配大吸盘脚垫和加厚防滑斜脚垫（内置钢片，接触面直径≥55mm）；
4.使用者可触及表面均无外露的锐角、尖角、刃口和毛刺；
5、产品承重≥100kg。
</t>
  </si>
  <si>
    <t>张</t>
  </si>
  <si>
    <t>生活自助餐具</t>
  </si>
  <si>
    <t>包括防洒碗（盘）、助食筷、弯柄勺（叉），辅助老年人进食。适老配重餐具，方便上肢及神经系统有功能障碍老年人的日常进食。</t>
  </si>
  <si>
    <t>1、进食辅助四件套：含防抖筷子、防滑碗、防抖叉子、防抖勺子；
2、防抖筷子内置弹簧、自动张开，筷头可更换，配备2双筷子头；
3、防抖勺子、叉子：螺旋式固定，可以任意变换角度，握把防滑设计，硅胶手带调节松紧；
4、防滑碗底座和碗底分离设计、硅胶碗底可按压吸附桌面，碗体为食品级材质、护挡设计。</t>
  </si>
  <si>
    <t>防压疮坐垫、靠垫或床垫</t>
  </si>
  <si>
    <t>重新分布臀部与背部受力，避免长期乘坐轮椅或卧床的老年人发生严重压疮。</t>
  </si>
  <si>
    <t>防压疮充气坐垫</t>
  </si>
  <si>
    <t xml:space="preserve">1、pvc材质、压边工艺、密封性强；
2、自带气筒。
</t>
  </si>
  <si>
    <t>防压疮轮椅气垫</t>
  </si>
  <si>
    <t xml:space="preserve">1、pvc材质，压边工艺、密封性强；
2、自带气筒。
</t>
  </si>
  <si>
    <t>防压疮床垫</t>
  </si>
  <si>
    <t>1、气泵：铜芯电机、陶瓷气阀、多档位无极调节，噪音&lt;35db；
2、气囊：pvc防水面料、AB气囊交替充换气、双管道设计、可拆卸气条，气条≥22根；
3、气泵交替时间:12min±2min；
4、压力范围:8kpa~18Kpa；
5、基本尺寸(mm)：长 1950+50，宽850士50，高≥70；
6、具有医疗器械备案或注册证书。</t>
  </si>
  <si>
    <t>坐便椅</t>
  </si>
  <si>
    <t>坐便椅（带便桶）方便体弱或行动不方便的老年人就近如厕。</t>
  </si>
  <si>
    <t xml:space="preserve">1、主体采用优质钢管、安装简单、折叠便捷；
2、皮革坐垫、皮革靠背、pvc底框、大容量便桶；
3、发泡扶手、防滑脚垫；
4、高度多档可调，调节范围不小于10cm；
</t>
  </si>
  <si>
    <t>马桶增高器</t>
  </si>
  <si>
    <t>安装在马桶上的增高装置，带扶手，提高老年人如厕时的便利性和舒适度。</t>
  </si>
  <si>
    <t>1、铝合金扶手，两侧增加高扶手，方便老人抓扶，起到安全辅助作用；
2、四角支撑、后角高度可调、橡胶防滑脚垫。</t>
  </si>
  <si>
    <t>失能老年人护理设备</t>
  </si>
  <si>
    <t>浴槽、洗头盆、体位枕、可调节靠背器、卧床饮水杯、便盆、接尿器、移位机等。</t>
  </si>
  <si>
    <t>充气洗浴槽</t>
  </si>
  <si>
    <t>1、加厚pvc材质，双层气腔；
2、电动充气泵、电动花洒；
3、防反流充气塞，带头枕；
4、加粗pp软管，底部快速排水；
5、包含充气洗浴槽一个，拎袋一个，电动气泵一个，充气枕头1个。</t>
  </si>
  <si>
    <t>平躺式洗头盆</t>
  </si>
  <si>
    <t>1、PET环保材质；
2、柔软TPE软垫，不咯脖子、不咯头；
3、底部侧面排水，带波纹排水管。</t>
  </si>
  <si>
    <t>翻身三角垫</t>
  </si>
  <si>
    <t>1、棉布材质，内置高弹密度海绵；
2、38°曲线设计更贴合躯体侧卧；
3、隐藏式拉链方便清洗。</t>
  </si>
  <si>
    <t>可调节靠背器</t>
  </si>
  <si>
    <t>1、材质：加粗钢管+透气特斯林；
2、角度多档调节；
3、免安装可折叠设计；
4、可调节弹绳靠枕；
5、带扶手。</t>
  </si>
  <si>
    <t>卧床饮水杯</t>
  </si>
  <si>
    <t>1、304不锈钢内胆、轻保温功能；
2、吸管杯口和软嘴杯口互换，可喝水喝吃流食；
3、流食杯盖：PC材质；
4、吸嘴：硅胶材质；
5、容量≥350ml。</t>
  </si>
  <si>
    <t>护理专用便盆</t>
  </si>
  <si>
    <t>1、PP材质，鸭嘴式设计、带握把；
2、加盖设计，防臭；
3、自带绒面布套。</t>
  </si>
  <si>
    <t>接尿器</t>
  </si>
  <si>
    <t>1、纯棉布+3D网格双层设计，佩戴舒适固定服帖；
2、高弹松紧腰带；
3、尿斗为柔软硅胶材质，防溢出软边设计；
4、加长导管，不低于1.2m；
5、具有医疗器械备案或注册证书。</t>
  </si>
  <si>
    <t>移位机</t>
  </si>
  <si>
    <t>1、液压升降；
2、自由调节使用高度；
3、材质：304不锈钢；
4、前轮：万向带刹静音轮；
5、扶手、靠背、座板材质：PU+海绵；
6、承重≥100kg；
7、具有医疗器械备案或注册证书。</t>
  </si>
  <si>
    <t>助听器</t>
  </si>
  <si>
    <t>帮助老年人听清声音来源，增加与周围的交流，改善心理健康状况。</t>
  </si>
  <si>
    <t>耳内式助听器</t>
  </si>
  <si>
    <t>1、信号处理数字通道数≥16；
2、物理按键，便于老人适用；
3、IPX4级防尘防潮防汗；
4、智能自适应降噪、啸叫抑制；
5、耳机磁吸充电，电池仓typc-c充电接口；
6、单耳机使用时间≥10小时；
7、电池仓对耳机充电次数≥4次；
8、具有医疗器械备案或注册证书。</t>
  </si>
  <si>
    <t>挂脖式助听器</t>
  </si>
  <si>
    <t>1、挂脖式设计、防丢；
2、信号处理数字通道数≥16；
3、智能降噪、抑制啸叫；
4、APP自主验配；
5、助听和蓝牙模式自由切换，支持蓝牙V5.2；
6、具有医疗器械备案或注册证书。</t>
  </si>
  <si>
    <t>骨传导助听器</t>
  </si>
  <si>
    <t xml:space="preserve">1、信号处理数字通道数≥16；
2、自主调节音量、具有记忆功能；
3、自带拾音器，可切换助听和蓝牙模式；
4、智能主动降噪、自适应啸叫处理；
5、防水等级不低于IP22；
6、内置控制器，无外接控制盒
7、具有医疗器械备案或注册证书。
</t>
  </si>
  <si>
    <t>助视器</t>
  </si>
  <si>
    <t>放大镜、手持助视器、老花镜、放大镜指甲剪等。</t>
  </si>
  <si>
    <t>放大镜</t>
  </si>
  <si>
    <t>1、产品材质:ABS+玻璃镜片；
2、镜片直径≥65mm；
3、放大倍数≥2.5；
4、带led灯，电池供电。</t>
  </si>
  <si>
    <t>手持助视器</t>
  </si>
  <si>
    <t xml:space="preserve">1、镜片:非球面光学防爆玻璃；
2、放大倍率≥3；
3、led补光灯，亮度可调；
4、自带锂电，usb充电；
5、可折叠把手设计，角度可调。
</t>
  </si>
  <si>
    <t>老花镜</t>
  </si>
  <si>
    <t>1、镜框材质: 合金；
2、镜片材质:高清树脂，防蓝光；
3、折叠设计，自带眼镜包方便携带；
4、度数可选。</t>
  </si>
  <si>
    <t>放大镜指甲剪</t>
  </si>
  <si>
    <t xml:space="preserve">
1、材质： 碳钢镀铬ABS；
2、放大镜多角度调节；
3、防飞溅收纳槽设计。</t>
  </si>
  <si>
    <t>适老家具配置</t>
  </si>
  <si>
    <t>如换鞋凳、适老椅、适老桌等。</t>
  </si>
  <si>
    <t>换鞋凳</t>
  </si>
  <si>
    <t xml:space="preserve">1、圆润边角、助起扶手设计；
2、实木框架、环保油漆；
3、防水防污耐磨科技皮，高密度原生海绵，颜色可选；
4、坐面高度适宜，便于老人坐下穿鞋和脱鞋；
5、底部配有防滑脚垫，整体稳固。
</t>
  </si>
  <si>
    <t>适老椅</t>
  </si>
  <si>
    <t xml:space="preserve">1、实木框架、环保油漆；
2、扶手圆角木条设计，无缝拼接边角处采用倒圆工艺； 
3、防水防污耐磨科技皮，高密度原生海绵，颜色可选；
4. 底部配有防滑脚垫，整体稳固。
</t>
  </si>
  <si>
    <t>适老桌</t>
  </si>
  <si>
    <t>1、实木框架；
2.产品台面采用指接板贴白蜡木木皮 ，无缝拼接。 
3、桌角处采用倒 圆工艺，无锐角；
4、桌面有适老化导水槽；
5、环保油漆，纹理清晰、表层饱满、光泽润亮；
6、底部配有防滑脚垫，整体稳固。
参考尺寸： 140*80*75cm</t>
  </si>
  <si>
    <t>多功能护理床</t>
  </si>
  <si>
    <t>包括手摇护理床和电动护理床等。</t>
  </si>
  <si>
    <t>手摇护理床</t>
  </si>
  <si>
    <t xml:space="preserve">1、全曲护理床；
2、防侧滑、防下滑设计；
3、多角度调节，0-50°左右翻身，0-80°起背平躺，-55°-75°抬背落脚，-55°-20°抬脚抬腿；
4、辅助多功能，满足日常生活中的不同需求:洗头、洗脚、输液、入厕、吃饭、床体移动；
5、5D硬质棉床垫；
6、床体材质:1-3mm 冷轧钢；
7、具有医疗器械注册或备案证明。
</t>
  </si>
  <si>
    <t>电动护理床</t>
  </si>
  <si>
    <t>1、全曲护理床；
2、防侧滑、防下滑设计；
3、多角度调节，0-50°左右翻身，0-75°起背就餐，-55°-20°抬脚抬腿，快速如厕，无需挪动；
4、辅助多功能，满足日常生活中的不同需求:洗头、洗脚、输液、入厕、吃饭、床体移动；
5、5D硬质棉床垫；
6、床体材质:1-3mm 冷轧钢；
7、4个高性能电机、一键遥控，可定时翻身；
8、具有医疗器械注册或备案证明。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</si>
</sst>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36"/>
      <color rgb="FF000000"/>
      <name val="方正小标宋_GBK"/>
      <charset val="134"/>
    </font>
    <font>
      <b/>
      <sz val="12"/>
      <color rgb="FF000000"/>
      <name val="黑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b/>
      <sz val="12"/>
      <color theme="1"/>
      <name val="黑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>
      <alignment vertical="center"/>
    </xf>
    <xf numFmtId="1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0" Type="http://schemas.openxmlformats.org/officeDocument/2006/relationships/image" Target="media/image80.jpeg"/><Relationship Id="rId8" Type="http://schemas.openxmlformats.org/officeDocument/2006/relationships/image" Target="media/image8.jpeg"/><Relationship Id="rId79" Type="http://schemas.openxmlformats.org/officeDocument/2006/relationships/image" Target="media/image79.jpeg"/><Relationship Id="rId78" Type="http://schemas.openxmlformats.org/officeDocument/2006/relationships/image" Target="media/image78.jpeg"/><Relationship Id="rId77" Type="http://schemas.openxmlformats.org/officeDocument/2006/relationships/image" Target="media/image77.jpeg"/><Relationship Id="rId76" Type="http://schemas.openxmlformats.org/officeDocument/2006/relationships/image" Target="media/image76.jpeg"/><Relationship Id="rId75" Type="http://schemas.openxmlformats.org/officeDocument/2006/relationships/image" Target="media/image75.jpeg"/><Relationship Id="rId74" Type="http://schemas.openxmlformats.org/officeDocument/2006/relationships/image" Target="media/image74.jpeg"/><Relationship Id="rId73" Type="http://schemas.openxmlformats.org/officeDocument/2006/relationships/image" Target="media/image73.jpeg"/><Relationship Id="rId72" Type="http://schemas.openxmlformats.org/officeDocument/2006/relationships/image" Target="media/image72.jpeg"/><Relationship Id="rId71" Type="http://schemas.openxmlformats.org/officeDocument/2006/relationships/image" Target="media/image71.jpeg"/><Relationship Id="rId70" Type="http://schemas.openxmlformats.org/officeDocument/2006/relationships/image" Target="media/image70.jpeg"/><Relationship Id="rId7" Type="http://schemas.openxmlformats.org/officeDocument/2006/relationships/image" Target="media/image7.pn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jpeg"/><Relationship Id="rId59" Type="http://schemas.openxmlformats.org/officeDocument/2006/relationships/image" Target="media/image59.jpeg"/><Relationship Id="rId58" Type="http://schemas.openxmlformats.org/officeDocument/2006/relationships/image" Target="media/image58.pn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jpe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workbookViewId="0">
      <pane ySplit="2" topLeftCell="A82" activePane="bottomLeft" state="frozen"/>
      <selection/>
      <selection pane="bottomLeft" activeCell="F83" sqref="F83"/>
    </sheetView>
  </sheetViews>
  <sheetFormatPr defaultColWidth="9" defaultRowHeight="13.5"/>
  <cols>
    <col min="1" max="1" width="6" customWidth="1"/>
    <col min="2" max="2" width="10.4416666666667" customWidth="1"/>
    <col min="3" max="3" width="14.225" style="3" customWidth="1"/>
    <col min="4" max="4" width="34.4416666666667" style="4" customWidth="1"/>
    <col min="5" max="5" width="13.6666666666667" customWidth="1"/>
    <col min="6" max="6" width="50.8916666666667" style="5" customWidth="1"/>
    <col min="7" max="7" width="32.775" style="5" customWidth="1"/>
    <col min="8" max="8" width="11.85" style="3" customWidth="1"/>
    <col min="9" max="9" width="14.9333333333333" style="6" customWidth="1"/>
    <col min="10" max="10" width="14.9333333333333" style="7" customWidth="1"/>
  </cols>
  <sheetData>
    <row r="1" ht="47.25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5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8" t="s">
        <v>9</v>
      </c>
      <c r="J2" s="29" t="s">
        <v>10</v>
      </c>
    </row>
    <row r="3" s="1" customFormat="1" ht="152" customHeight="1" spans="1:10">
      <c r="A3" s="10">
        <v>1</v>
      </c>
      <c r="B3" s="10" t="s">
        <v>11</v>
      </c>
      <c r="C3" s="11" t="s">
        <v>12</v>
      </c>
      <c r="D3" s="12" t="s">
        <v>13</v>
      </c>
      <c r="E3" s="10" t="s">
        <v>14</v>
      </c>
      <c r="F3" s="13" t="s">
        <v>15</v>
      </c>
      <c r="G3" s="14" t="str">
        <f>_xlfn.DISPIMG("ID_D64F5D13E85D409A9CD3D905B66D0985",1)</f>
        <v>=DISPIMG("ID_D64F5D13E85D409A9CD3D905B66D0985",1)</v>
      </c>
      <c r="H3" s="15" t="s">
        <v>16</v>
      </c>
      <c r="I3" s="30">
        <v>260</v>
      </c>
      <c r="J3" s="31">
        <v>0.01</v>
      </c>
    </row>
    <row r="4" ht="152" customHeight="1" spans="1:10">
      <c r="A4" s="10">
        <v>2</v>
      </c>
      <c r="B4" s="10" t="s">
        <v>11</v>
      </c>
      <c r="C4" s="16"/>
      <c r="D4" s="17"/>
      <c r="E4" s="10" t="s">
        <v>17</v>
      </c>
      <c r="F4" s="18" t="s">
        <v>18</v>
      </c>
      <c r="G4" s="19" t="str">
        <f>_xlfn.DISPIMG("ID_F95BF77F7B6644FCA9541BB9AFB4254A",1)</f>
        <v>=DISPIMG("ID_F95BF77F7B6644FCA9541BB9AFB4254A",1)</v>
      </c>
      <c r="H4" s="10" t="s">
        <v>19</v>
      </c>
      <c r="I4" s="32">
        <v>10</v>
      </c>
      <c r="J4" s="31">
        <v>0.01</v>
      </c>
    </row>
    <row r="5" ht="152" customHeight="1" spans="1:10">
      <c r="A5" s="10">
        <v>3</v>
      </c>
      <c r="B5" s="10" t="s">
        <v>11</v>
      </c>
      <c r="C5" s="16"/>
      <c r="D5" s="17"/>
      <c r="E5" s="20" t="s">
        <v>20</v>
      </c>
      <c r="F5" s="21" t="s">
        <v>21</v>
      </c>
      <c r="G5" s="13" t="str">
        <f>_xlfn.DISPIMG("ID_367E0820826149E08D76B9CF8F310994",1)</f>
        <v>=DISPIMG("ID_367E0820826149E08D76B9CF8F310994",1)</v>
      </c>
      <c r="H5" s="15" t="s">
        <v>16</v>
      </c>
      <c r="I5" s="33">
        <v>40</v>
      </c>
      <c r="J5" s="31">
        <v>0.01</v>
      </c>
    </row>
    <row r="6" ht="152" customHeight="1" spans="1:10">
      <c r="A6" s="10">
        <v>4</v>
      </c>
      <c r="B6" s="10" t="s">
        <v>11</v>
      </c>
      <c r="C6" s="12" t="s">
        <v>22</v>
      </c>
      <c r="D6" s="12" t="s">
        <v>23</v>
      </c>
      <c r="E6" s="20" t="s">
        <v>24</v>
      </c>
      <c r="F6" s="21" t="s">
        <v>25</v>
      </c>
      <c r="G6" s="13" t="str">
        <f>_xlfn.DISPIMG("ID_2EFF1A16533B439EB455C31261089963",1)</f>
        <v>=DISPIMG("ID_2EFF1A16533B439EB455C31261089963",1)</v>
      </c>
      <c r="H6" s="15" t="s">
        <v>16</v>
      </c>
      <c r="I6" s="33">
        <v>200</v>
      </c>
      <c r="J6" s="31">
        <v>0.01</v>
      </c>
    </row>
    <row r="7" ht="152" customHeight="1" spans="1:10">
      <c r="A7" s="10">
        <v>5</v>
      </c>
      <c r="B7" s="10" t="s">
        <v>11</v>
      </c>
      <c r="C7" s="22"/>
      <c r="D7" s="22"/>
      <c r="E7" s="10" t="s">
        <v>26</v>
      </c>
      <c r="F7" s="21" t="s">
        <v>27</v>
      </c>
      <c r="G7" s="13" t="str">
        <f>_xlfn.DISPIMG("ID_11EB89F470A0446293B691C36FB413A8",1)</f>
        <v>=DISPIMG("ID_11EB89F470A0446293B691C36FB413A8",1)</v>
      </c>
      <c r="H7" s="15" t="s">
        <v>28</v>
      </c>
      <c r="I7" s="32">
        <v>12</v>
      </c>
      <c r="J7" s="31">
        <v>0.005</v>
      </c>
    </row>
    <row r="8" ht="152" customHeight="1" spans="1:10">
      <c r="A8" s="10">
        <v>6</v>
      </c>
      <c r="B8" s="10" t="s">
        <v>11</v>
      </c>
      <c r="C8" s="15" t="s">
        <v>29</v>
      </c>
      <c r="D8" s="15" t="s">
        <v>30</v>
      </c>
      <c r="E8" s="15" t="s">
        <v>29</v>
      </c>
      <c r="F8" s="21" t="s">
        <v>31</v>
      </c>
      <c r="G8" s="13" t="str">
        <f>_xlfn.DISPIMG("ID_A74CC8F07533435288F3675FA1C6C782",1)</f>
        <v>=DISPIMG("ID_A74CC8F07533435288F3675FA1C6C782",1)</v>
      </c>
      <c r="H8" s="15" t="s">
        <v>32</v>
      </c>
      <c r="I8" s="33">
        <v>360</v>
      </c>
      <c r="J8" s="31">
        <v>0.01</v>
      </c>
    </row>
    <row r="9" ht="152" customHeight="1" spans="1:10">
      <c r="A9" s="10">
        <v>7</v>
      </c>
      <c r="B9" s="10" t="s">
        <v>11</v>
      </c>
      <c r="C9" s="15" t="s">
        <v>33</v>
      </c>
      <c r="D9" s="15" t="s">
        <v>34</v>
      </c>
      <c r="E9" s="15" t="s">
        <v>35</v>
      </c>
      <c r="F9" s="21" t="s">
        <v>36</v>
      </c>
      <c r="G9" s="13" t="str">
        <f>_xlfn.DISPIMG("ID_9143F2B995C44DE7B2698D4215E51E35",1)</f>
        <v>=DISPIMG("ID_9143F2B995C44DE7B2698D4215E51E35",1)</v>
      </c>
      <c r="H9" s="15" t="s">
        <v>16</v>
      </c>
      <c r="I9" s="33">
        <v>130</v>
      </c>
      <c r="J9" s="31">
        <v>0.01</v>
      </c>
    </row>
    <row r="10" customFormat="1" ht="152" customHeight="1" spans="1:10">
      <c r="A10" s="10">
        <v>8</v>
      </c>
      <c r="B10" s="10" t="s">
        <v>11</v>
      </c>
      <c r="C10" s="12" t="s">
        <v>37</v>
      </c>
      <c r="D10" s="12" t="s">
        <v>38</v>
      </c>
      <c r="E10" s="15" t="s">
        <v>39</v>
      </c>
      <c r="F10" s="21" t="s">
        <v>40</v>
      </c>
      <c r="G10" s="13" t="str">
        <f>_xlfn.DISPIMG("ID_AC0B73EB87224EAFADEEAA00C7C66DDB",1)</f>
        <v>=DISPIMG("ID_AC0B73EB87224EAFADEEAA00C7C66DDB",1)</v>
      </c>
      <c r="H10" s="15" t="s">
        <v>32</v>
      </c>
      <c r="I10" s="33">
        <v>600</v>
      </c>
      <c r="J10" s="31">
        <v>0.01</v>
      </c>
    </row>
    <row r="11" s="2" customFormat="1" ht="152" customHeight="1" spans="1:10">
      <c r="A11" s="10">
        <v>9</v>
      </c>
      <c r="B11" s="10" t="s">
        <v>11</v>
      </c>
      <c r="C11" s="22"/>
      <c r="D11" s="23"/>
      <c r="E11" s="15" t="s">
        <v>41</v>
      </c>
      <c r="F11" s="21" t="s">
        <v>42</v>
      </c>
      <c r="G11" s="13" t="str">
        <f>_xlfn.DISPIMG("ID_F9292F560941423BAF1597B75B52F5DC",1)</f>
        <v>=DISPIMG("ID_F9292F560941423BAF1597B75B52F5DC",1)</v>
      </c>
      <c r="H11" s="15" t="s">
        <v>43</v>
      </c>
      <c r="I11" s="33">
        <v>600</v>
      </c>
      <c r="J11" s="31">
        <v>0.02</v>
      </c>
    </row>
    <row r="12" ht="152" customHeight="1" spans="1:10">
      <c r="A12" s="10">
        <v>10</v>
      </c>
      <c r="B12" s="10" t="s">
        <v>11</v>
      </c>
      <c r="C12" s="15" t="s">
        <v>44</v>
      </c>
      <c r="D12" s="15" t="s">
        <v>45</v>
      </c>
      <c r="E12" s="15" t="s">
        <v>44</v>
      </c>
      <c r="F12" s="21" t="s">
        <v>46</v>
      </c>
      <c r="G12" s="5" t="str">
        <f>_xlfn.DISPIMG("ID_238063EDDC9340E49E9F9C5D06362493",1)</f>
        <v>=DISPIMG("ID_238063EDDC9340E49E9F9C5D06362493",1)</v>
      </c>
      <c r="H12" s="15" t="s">
        <v>32</v>
      </c>
      <c r="I12" s="33">
        <v>1500</v>
      </c>
      <c r="J12" s="31">
        <v>0.01</v>
      </c>
    </row>
    <row r="13" ht="192" customHeight="1" spans="1:10">
      <c r="A13" s="10">
        <v>11</v>
      </c>
      <c r="B13" s="10" t="s">
        <v>11</v>
      </c>
      <c r="C13" s="15" t="s">
        <v>47</v>
      </c>
      <c r="D13" s="24" t="s">
        <v>48</v>
      </c>
      <c r="E13" s="15" t="s">
        <v>47</v>
      </c>
      <c r="F13" s="21" t="s">
        <v>49</v>
      </c>
      <c r="G13" s="13" t="str">
        <f>_xlfn.DISPIMG("ID_497C7E2BEA3B419185886B51C59370F7",1)</f>
        <v>=DISPIMG("ID_497C7E2BEA3B419185886B51C59370F7",1)</v>
      </c>
      <c r="H13" s="15" t="s">
        <v>43</v>
      </c>
      <c r="I13" s="33">
        <v>3000</v>
      </c>
      <c r="J13" s="31">
        <v>0.02</v>
      </c>
    </row>
    <row r="14" s="2" customFormat="1" ht="152" customHeight="1" spans="1:10">
      <c r="A14" s="10">
        <v>12</v>
      </c>
      <c r="B14" s="10" t="s">
        <v>11</v>
      </c>
      <c r="C14" s="15" t="s">
        <v>50</v>
      </c>
      <c r="D14" s="24" t="s">
        <v>51</v>
      </c>
      <c r="E14" s="24" t="s">
        <v>50</v>
      </c>
      <c r="F14" s="21" t="s">
        <v>52</v>
      </c>
      <c r="G14" s="13" t="str">
        <f>_xlfn.DISPIMG("ID_7A13ED36D05B4CE2B12B8EC889A8D02A",1)</f>
        <v>=DISPIMG("ID_7A13ED36D05B4CE2B12B8EC889A8D02A",1)</v>
      </c>
      <c r="H14" s="15" t="s">
        <v>53</v>
      </c>
      <c r="I14" s="33">
        <v>1500</v>
      </c>
      <c r="J14" s="31">
        <v>0.02</v>
      </c>
    </row>
    <row r="15" ht="152" customHeight="1" spans="1:10">
      <c r="A15" s="10">
        <v>13</v>
      </c>
      <c r="B15" s="10" t="s">
        <v>11</v>
      </c>
      <c r="C15" s="15" t="s">
        <v>54</v>
      </c>
      <c r="D15" s="15" t="s">
        <v>55</v>
      </c>
      <c r="E15" s="15" t="s">
        <v>54</v>
      </c>
      <c r="F15" s="21" t="s">
        <v>56</v>
      </c>
      <c r="G15" s="13" t="str">
        <f>_xlfn.DISPIMG("ID_9BDB765830004E269A83B5573B72AF80",1)</f>
        <v>=DISPIMG("ID_9BDB765830004E269A83B5573B72AF80",1)</v>
      </c>
      <c r="H15" s="25" t="s">
        <v>57</v>
      </c>
      <c r="I15" s="33">
        <v>5000</v>
      </c>
      <c r="J15" s="31">
        <v>0.005</v>
      </c>
    </row>
    <row r="16" ht="166" customHeight="1" spans="1:10">
      <c r="A16" s="10">
        <v>14</v>
      </c>
      <c r="B16" s="10" t="s">
        <v>11</v>
      </c>
      <c r="C16" s="15" t="s">
        <v>58</v>
      </c>
      <c r="D16" s="12" t="s">
        <v>59</v>
      </c>
      <c r="E16" s="20" t="s">
        <v>60</v>
      </c>
      <c r="F16" s="21" t="s">
        <v>61</v>
      </c>
      <c r="G16" s="13" t="str">
        <f>_xlfn.DISPIMG("ID_A93976A8F0EC46B2858E12F8674F6158",1)</f>
        <v>=DISPIMG("ID_A93976A8F0EC46B2858E12F8674F6158",1)</v>
      </c>
      <c r="H16" s="25" t="s">
        <v>62</v>
      </c>
      <c r="I16" s="33">
        <v>100</v>
      </c>
      <c r="J16" s="31">
        <v>0.01</v>
      </c>
    </row>
    <row r="17" ht="177" customHeight="1" spans="1:10">
      <c r="A17" s="10">
        <v>15</v>
      </c>
      <c r="B17" s="10" t="s">
        <v>11</v>
      </c>
      <c r="C17" s="15" t="s">
        <v>58</v>
      </c>
      <c r="D17" s="17"/>
      <c r="E17" s="20" t="s">
        <v>63</v>
      </c>
      <c r="F17" s="21" t="s">
        <v>64</v>
      </c>
      <c r="G17" s="13" t="str">
        <f>_xlfn.DISPIMG("ID_6BC9244EC1774FBBA97B75AF36801271",1)</f>
        <v>=DISPIMG("ID_6BC9244EC1774FBBA97B75AF36801271",1)</v>
      </c>
      <c r="H17" s="25" t="s">
        <v>43</v>
      </c>
      <c r="I17" s="33">
        <v>160</v>
      </c>
      <c r="J17" s="31">
        <v>0.01</v>
      </c>
    </row>
    <row r="18" ht="152" customHeight="1" spans="1:10">
      <c r="A18" s="10">
        <v>16</v>
      </c>
      <c r="B18" s="10" t="s">
        <v>11</v>
      </c>
      <c r="C18" s="15" t="s">
        <v>58</v>
      </c>
      <c r="D18" s="22"/>
      <c r="E18" s="20" t="s">
        <v>65</v>
      </c>
      <c r="F18" s="21" t="s">
        <v>66</v>
      </c>
      <c r="G18" s="13" t="str">
        <f>_xlfn.DISPIMG("ID_BE548872129E4BBF8C066A6E4142D235",1)</f>
        <v>=DISPIMG("ID_BE548872129E4BBF8C066A6E4142D235",1)</v>
      </c>
      <c r="H18" s="25" t="s">
        <v>43</v>
      </c>
      <c r="I18" s="33">
        <v>120</v>
      </c>
      <c r="J18" s="31">
        <v>0.01</v>
      </c>
    </row>
    <row r="19" ht="152" customHeight="1" spans="1:10">
      <c r="A19" s="10">
        <v>17</v>
      </c>
      <c r="B19" s="10" t="s">
        <v>11</v>
      </c>
      <c r="C19" s="15" t="s">
        <v>67</v>
      </c>
      <c r="D19" s="17" t="s">
        <v>68</v>
      </c>
      <c r="E19" s="20" t="s">
        <v>69</v>
      </c>
      <c r="F19" s="21" t="s">
        <v>70</v>
      </c>
      <c r="G19" s="13" t="str">
        <f>_xlfn.DISPIMG("ID_070C1D14487D4993A281F59029B92DF2",1)</f>
        <v>=DISPIMG("ID_070C1D14487D4993A281F59029B92DF2",1)</v>
      </c>
      <c r="H19" s="25" t="s">
        <v>43</v>
      </c>
      <c r="I19" s="33">
        <v>210</v>
      </c>
      <c r="J19" s="31">
        <v>0.01</v>
      </c>
    </row>
    <row r="20" ht="152" customHeight="1" spans="1:10">
      <c r="A20" s="10">
        <v>18</v>
      </c>
      <c r="B20" s="10" t="s">
        <v>11</v>
      </c>
      <c r="C20" s="15" t="s">
        <v>67</v>
      </c>
      <c r="D20" s="22"/>
      <c r="E20" s="15" t="s">
        <v>71</v>
      </c>
      <c r="F20" s="21" t="s">
        <v>72</v>
      </c>
      <c r="G20" s="13" t="str">
        <f>_xlfn.DISPIMG("ID_084A716954F7492BBAFBE1AFE5182316",1)</f>
        <v>=DISPIMG("ID_084A716954F7492BBAFBE1AFE5182316",1)</v>
      </c>
      <c r="H20" s="15" t="s">
        <v>43</v>
      </c>
      <c r="I20" s="33">
        <v>500</v>
      </c>
      <c r="J20" s="31">
        <v>0.01</v>
      </c>
    </row>
    <row r="21" ht="152" customHeight="1" spans="1:10">
      <c r="A21" s="10">
        <v>19</v>
      </c>
      <c r="B21" s="10" t="s">
        <v>11</v>
      </c>
      <c r="C21" s="15" t="s">
        <v>73</v>
      </c>
      <c r="D21" s="12" t="s">
        <v>74</v>
      </c>
      <c r="E21" s="15" t="s">
        <v>75</v>
      </c>
      <c r="F21" s="21" t="s">
        <v>76</v>
      </c>
      <c r="G21" s="13" t="str">
        <f>_xlfn.DISPIMG("ID_E0129F9883164EC68BBB4E5FBBBBC804",1)</f>
        <v>=DISPIMG("ID_E0129F9883164EC68BBB4E5FBBBBC804",1)</v>
      </c>
      <c r="H21" s="15" t="s">
        <v>43</v>
      </c>
      <c r="I21" s="33">
        <v>170</v>
      </c>
      <c r="J21" s="31">
        <v>0.01</v>
      </c>
    </row>
    <row r="22" ht="152" customHeight="1" spans="1:10">
      <c r="A22" s="10">
        <v>20</v>
      </c>
      <c r="B22" s="10" t="s">
        <v>11</v>
      </c>
      <c r="C22" s="15" t="s">
        <v>73</v>
      </c>
      <c r="D22" s="22"/>
      <c r="E22" s="15" t="s">
        <v>77</v>
      </c>
      <c r="F22" s="21" t="s">
        <v>78</v>
      </c>
      <c r="G22" s="13" t="str">
        <f>_xlfn.DISPIMG("ID_81A95BEA18DE4E17962A53F096E3D010",1)</f>
        <v>=DISPIMG("ID_81A95BEA18DE4E17962A53F096E3D010",1)</v>
      </c>
      <c r="H22" s="15" t="s">
        <v>43</v>
      </c>
      <c r="I22" s="33">
        <v>120</v>
      </c>
      <c r="J22" s="31">
        <v>0.01</v>
      </c>
    </row>
    <row r="23" ht="152" customHeight="1" spans="1:10">
      <c r="A23" s="10">
        <v>21</v>
      </c>
      <c r="B23" s="10" t="s">
        <v>11</v>
      </c>
      <c r="C23" s="15" t="s">
        <v>79</v>
      </c>
      <c r="D23" s="15" t="s">
        <v>80</v>
      </c>
      <c r="E23" s="15" t="s">
        <v>81</v>
      </c>
      <c r="F23" s="21" t="s">
        <v>82</v>
      </c>
      <c r="G23" s="13" t="str">
        <f>_xlfn.DISPIMG("ID_11FF0B3B4FAB42D39F68B675D6DBE79A",1)</f>
        <v>=DISPIMG("ID_11FF0B3B4FAB42D39F68B675D6DBE79A",1)</v>
      </c>
      <c r="H23" s="15" t="s">
        <v>62</v>
      </c>
      <c r="I23" s="33">
        <v>110</v>
      </c>
      <c r="J23" s="31">
        <v>0.01</v>
      </c>
    </row>
    <row r="24" ht="152" customHeight="1" spans="1:10">
      <c r="A24" s="10">
        <v>22</v>
      </c>
      <c r="B24" s="10" t="s">
        <v>11</v>
      </c>
      <c r="C24" s="15" t="s">
        <v>83</v>
      </c>
      <c r="D24" s="15" t="s">
        <v>84</v>
      </c>
      <c r="E24" s="15" t="s">
        <v>83</v>
      </c>
      <c r="F24" s="21" t="s">
        <v>85</v>
      </c>
      <c r="G24" s="13" t="str">
        <f>_xlfn.DISPIMG("ID_4DE8C050EA1B40BFACD0930156D4961E",1)</f>
        <v>=DISPIMG("ID_4DE8C050EA1B40BFACD0930156D4961E",1)</v>
      </c>
      <c r="H24" s="15" t="s">
        <v>43</v>
      </c>
      <c r="I24" s="33">
        <v>130</v>
      </c>
      <c r="J24" s="31">
        <v>0.01</v>
      </c>
    </row>
    <row r="25" ht="240" customHeight="1" spans="1:10">
      <c r="A25" s="10">
        <v>23</v>
      </c>
      <c r="B25" s="10" t="s">
        <v>11</v>
      </c>
      <c r="C25" s="15" t="s">
        <v>86</v>
      </c>
      <c r="D25" s="15" t="s">
        <v>87</v>
      </c>
      <c r="E25" s="20" t="s">
        <v>86</v>
      </c>
      <c r="F25" s="21" t="s">
        <v>88</v>
      </c>
      <c r="G25" s="13" t="str">
        <f>_xlfn.DISPIMG("ID_89A12AB99217438BB8E0448EAD9A5E97",1)</f>
        <v>=DISPIMG("ID_89A12AB99217438BB8E0448EAD9A5E97",1)</v>
      </c>
      <c r="H25" s="15" t="s">
        <v>89</v>
      </c>
      <c r="I25" s="33">
        <v>1000</v>
      </c>
      <c r="J25" s="31">
        <v>0.005</v>
      </c>
    </row>
    <row r="26" s="2" customFormat="1" ht="152" customHeight="1" spans="1:10">
      <c r="A26" s="10">
        <v>24</v>
      </c>
      <c r="B26" s="10" t="s">
        <v>11</v>
      </c>
      <c r="C26" s="15" t="s">
        <v>90</v>
      </c>
      <c r="D26" s="24" t="s">
        <v>91</v>
      </c>
      <c r="E26" s="20" t="s">
        <v>92</v>
      </c>
      <c r="F26" s="21" t="s">
        <v>93</v>
      </c>
      <c r="G26" s="13" t="str">
        <f>_xlfn.DISPIMG("ID_24368399CB0F4499B11D4C0E2E87105D",1)</f>
        <v>=DISPIMG("ID_24368399CB0F4499B11D4C0E2E87105D",1)</v>
      </c>
      <c r="H26" s="15" t="s">
        <v>89</v>
      </c>
      <c r="I26" s="33">
        <v>2100</v>
      </c>
      <c r="J26" s="31">
        <v>0.005</v>
      </c>
    </row>
    <row r="27" ht="152" customHeight="1" spans="1:10">
      <c r="A27" s="10">
        <v>25</v>
      </c>
      <c r="B27" s="10" t="s">
        <v>11</v>
      </c>
      <c r="C27" s="15" t="s">
        <v>94</v>
      </c>
      <c r="D27" s="15" t="s">
        <v>95</v>
      </c>
      <c r="E27" s="20" t="s">
        <v>96</v>
      </c>
      <c r="F27" s="21" t="s">
        <v>97</v>
      </c>
      <c r="G27" s="13" t="str">
        <f>_xlfn.DISPIMG("ID_17BEEB36285A486686C3D9CADA15796C",1)</f>
        <v>=DISPIMG("ID_17BEEB36285A486686C3D9CADA15796C",1)</v>
      </c>
      <c r="H27" s="15" t="s">
        <v>89</v>
      </c>
      <c r="I27" s="33">
        <v>1800</v>
      </c>
      <c r="J27" s="31">
        <v>0.005</v>
      </c>
    </row>
    <row r="28" s="2" customFormat="1" ht="152" customHeight="1" spans="1:10">
      <c r="A28" s="10">
        <v>26</v>
      </c>
      <c r="B28" s="10" t="s">
        <v>11</v>
      </c>
      <c r="C28" s="15" t="s">
        <v>98</v>
      </c>
      <c r="D28" s="24" t="s">
        <v>99</v>
      </c>
      <c r="E28" s="24" t="s">
        <v>98</v>
      </c>
      <c r="F28" s="21" t="s">
        <v>100</v>
      </c>
      <c r="G28" s="13" t="str">
        <f>_xlfn.DISPIMG("ID_EF956524FA3F4D6097386007BE73CF5E",1)</f>
        <v>=DISPIMG("ID_EF956524FA3F4D6097386007BE73CF5E",1)</v>
      </c>
      <c r="H28" s="15" t="s">
        <v>57</v>
      </c>
      <c r="I28" s="33">
        <v>1200</v>
      </c>
      <c r="J28" s="31">
        <v>0.01</v>
      </c>
    </row>
    <row r="29" ht="152" customHeight="1" spans="1:10">
      <c r="A29" s="10">
        <v>27</v>
      </c>
      <c r="B29" s="10" t="s">
        <v>11</v>
      </c>
      <c r="C29" s="15" t="s">
        <v>101</v>
      </c>
      <c r="D29" s="15" t="s">
        <v>102</v>
      </c>
      <c r="E29" s="15" t="s">
        <v>103</v>
      </c>
      <c r="F29" s="21" t="s">
        <v>104</v>
      </c>
      <c r="G29" s="13" t="str">
        <f>_xlfn.DISPIMG("ID_2D3D350783B6403DB5701DEC3CE21F17",1)</f>
        <v>=DISPIMG("ID_2D3D350783B6403DB5701DEC3CE21F17",1)</v>
      </c>
      <c r="H29" s="15" t="s">
        <v>43</v>
      </c>
      <c r="I29" s="33">
        <v>320</v>
      </c>
      <c r="J29" s="31">
        <v>0.02</v>
      </c>
    </row>
    <row r="30" s="2" customFormat="1" ht="152" customHeight="1" spans="1:10">
      <c r="A30" s="10">
        <v>28</v>
      </c>
      <c r="B30" s="10" t="s">
        <v>11</v>
      </c>
      <c r="C30" s="15" t="s">
        <v>105</v>
      </c>
      <c r="D30" s="24" t="s">
        <v>106</v>
      </c>
      <c r="E30" s="15" t="s">
        <v>107</v>
      </c>
      <c r="F30" s="21" t="s">
        <v>108</v>
      </c>
      <c r="G30" s="13" t="str">
        <f>_xlfn.DISPIMG("ID_CC088D1BBC38428D9A84FF29348EBE91",1)</f>
        <v>=DISPIMG("ID_CC088D1BBC38428D9A84FF29348EBE91",1)</v>
      </c>
      <c r="H30" s="15" t="s">
        <v>43</v>
      </c>
      <c r="I30" s="33">
        <v>50</v>
      </c>
      <c r="J30" s="31">
        <v>0.02</v>
      </c>
    </row>
    <row r="31" ht="152" customHeight="1" spans="1:10">
      <c r="A31" s="10">
        <v>29</v>
      </c>
      <c r="B31" s="10" t="s">
        <v>11</v>
      </c>
      <c r="C31" s="15" t="s">
        <v>109</v>
      </c>
      <c r="D31" s="15" t="s">
        <v>110</v>
      </c>
      <c r="E31" s="15" t="s">
        <v>111</v>
      </c>
      <c r="F31" s="21" t="s">
        <v>112</v>
      </c>
      <c r="G31" s="13" t="str">
        <f>_xlfn.DISPIMG("ID_DB944B651D4D434CBB5ECF213DF5440F",1)</f>
        <v>=DISPIMG("ID_DB944B651D4D434CBB5ECF213DF5440F",1)</v>
      </c>
      <c r="H31" s="15" t="s">
        <v>43</v>
      </c>
      <c r="I31" s="33">
        <v>30</v>
      </c>
      <c r="J31" s="31">
        <v>0.01</v>
      </c>
    </row>
    <row r="32" ht="152" customHeight="1" spans="1:10">
      <c r="A32" s="10">
        <v>30</v>
      </c>
      <c r="B32" s="10" t="s">
        <v>11</v>
      </c>
      <c r="C32" s="15" t="s">
        <v>113</v>
      </c>
      <c r="D32" s="12" t="s">
        <v>114</v>
      </c>
      <c r="E32" s="15" t="s">
        <v>115</v>
      </c>
      <c r="F32" s="18" t="s">
        <v>116</v>
      </c>
      <c r="G32" s="13" t="str">
        <f>_xlfn.DISPIMG("ID_4153BC3263DF47828D98D4F630DDF909",1)</f>
        <v>=DISPIMG("ID_4153BC3263DF47828D98D4F630DDF909",1)</v>
      </c>
      <c r="H32" s="15" t="s">
        <v>43</v>
      </c>
      <c r="I32" s="33">
        <v>3</v>
      </c>
      <c r="J32" s="31">
        <v>0.005</v>
      </c>
    </row>
    <row r="33" ht="152" customHeight="1" spans="1:10">
      <c r="A33" s="10">
        <v>31</v>
      </c>
      <c r="B33" s="10" t="s">
        <v>11</v>
      </c>
      <c r="C33" s="15" t="s">
        <v>113</v>
      </c>
      <c r="D33" s="22"/>
      <c r="E33" s="15" t="s">
        <v>117</v>
      </c>
      <c r="F33" s="18" t="s">
        <v>118</v>
      </c>
      <c r="G33" s="13" t="str">
        <f>_xlfn.DISPIMG("ID_24CBB9AC608A473A85396AACD9DD2C51",1)</f>
        <v>=DISPIMG("ID_24CBB9AC608A473A85396AACD9DD2C51",1)</v>
      </c>
      <c r="H33" s="15" t="s">
        <v>62</v>
      </c>
      <c r="I33" s="33">
        <v>10</v>
      </c>
      <c r="J33" s="31">
        <v>0.005</v>
      </c>
    </row>
    <row r="34" ht="203" customHeight="1" spans="1:10">
      <c r="A34" s="10">
        <v>32</v>
      </c>
      <c r="B34" s="15" t="s">
        <v>119</v>
      </c>
      <c r="C34" s="15" t="s">
        <v>120</v>
      </c>
      <c r="D34" s="15" t="s">
        <v>121</v>
      </c>
      <c r="E34" s="15" t="s">
        <v>120</v>
      </c>
      <c r="F34" s="21" t="s">
        <v>122</v>
      </c>
      <c r="G34" s="13" t="str">
        <f>_xlfn.DISPIMG("ID_363CFF029DA44E93846B0CFD1CA361EB",1)</f>
        <v>=DISPIMG("ID_363CFF029DA44E93846B0CFD1CA361EB",1)</v>
      </c>
      <c r="H34" s="15" t="s">
        <v>43</v>
      </c>
      <c r="I34" s="33">
        <v>120</v>
      </c>
      <c r="J34" s="31">
        <v>0.02</v>
      </c>
    </row>
    <row r="35" s="2" customFormat="1" ht="209" customHeight="1" spans="1:10">
      <c r="A35" s="10">
        <v>33</v>
      </c>
      <c r="B35" s="15" t="s">
        <v>119</v>
      </c>
      <c r="C35" s="15" t="s">
        <v>123</v>
      </c>
      <c r="D35" s="24" t="s">
        <v>124</v>
      </c>
      <c r="E35" s="15" t="s">
        <v>123</v>
      </c>
      <c r="F35" s="21" t="s">
        <v>125</v>
      </c>
      <c r="G35" s="13" t="str">
        <f>_xlfn.DISPIMG("ID_8F334E0519ED4B8F867631E75AB83AE6",1)</f>
        <v>=DISPIMG("ID_8F334E0519ED4B8F867631E75AB83AE6",1)</v>
      </c>
      <c r="H35" s="15" t="s">
        <v>43</v>
      </c>
      <c r="I35" s="33">
        <v>110</v>
      </c>
      <c r="J35" s="31">
        <v>0.02</v>
      </c>
    </row>
    <row r="36" ht="139" customHeight="1" spans="1:10">
      <c r="A36" s="10">
        <v>34</v>
      </c>
      <c r="B36" s="15" t="s">
        <v>119</v>
      </c>
      <c r="C36" s="15" t="s">
        <v>126</v>
      </c>
      <c r="D36" s="15" t="s">
        <v>127</v>
      </c>
      <c r="E36" s="15" t="s">
        <v>126</v>
      </c>
      <c r="F36" s="21" t="s">
        <v>128</v>
      </c>
      <c r="G36" s="13" t="str">
        <f>_xlfn.DISPIMG("ID_BB670D85417E4DA892DA95CCD4AD6BBC",1)</f>
        <v>=DISPIMG("ID_BB670D85417E4DA892DA95CCD4AD6BBC",1)</v>
      </c>
      <c r="H36" s="15" t="s">
        <v>43</v>
      </c>
      <c r="I36" s="33">
        <v>110</v>
      </c>
      <c r="J36" s="31">
        <v>0.02</v>
      </c>
    </row>
    <row r="37" s="2" customFormat="1" ht="194" customHeight="1" spans="1:10">
      <c r="A37" s="10">
        <v>35</v>
      </c>
      <c r="B37" s="15" t="s">
        <v>119</v>
      </c>
      <c r="C37" s="15" t="s">
        <v>129</v>
      </c>
      <c r="D37" s="24" t="s">
        <v>130</v>
      </c>
      <c r="E37" s="24" t="s">
        <v>131</v>
      </c>
      <c r="F37" s="21" t="s">
        <v>132</v>
      </c>
      <c r="G37" s="13" t="str">
        <f>_xlfn.DISPIMG("ID_C9BC04E69F9A450497726ADB5B971DCE",1)</f>
        <v>=DISPIMG("ID_C9BC04E69F9A450497726ADB5B971DCE",1)</v>
      </c>
      <c r="H37" s="15" t="s">
        <v>43</v>
      </c>
      <c r="I37" s="33">
        <v>120</v>
      </c>
      <c r="J37" s="31">
        <v>0.02</v>
      </c>
    </row>
    <row r="38" s="2" customFormat="1" ht="194" customHeight="1" spans="1:10">
      <c r="A38" s="10">
        <v>36</v>
      </c>
      <c r="B38" s="15" t="s">
        <v>119</v>
      </c>
      <c r="C38" s="15" t="s">
        <v>129</v>
      </c>
      <c r="D38" s="24" t="s">
        <v>130</v>
      </c>
      <c r="E38" s="24" t="s">
        <v>133</v>
      </c>
      <c r="F38" s="21" t="s">
        <v>134</v>
      </c>
      <c r="G38" s="13" t="str">
        <f>_xlfn.DISPIMG("ID_ACC2A821391E4433AD37DA4EAF24DE91",1)</f>
        <v>=DISPIMG("ID_ACC2A821391E4433AD37DA4EAF24DE91",1)</v>
      </c>
      <c r="H38" s="15" t="s">
        <v>43</v>
      </c>
      <c r="I38" s="33">
        <v>240</v>
      </c>
      <c r="J38" s="31">
        <v>0.02</v>
      </c>
    </row>
    <row r="39" ht="163" customHeight="1" spans="1:10">
      <c r="A39" s="10">
        <v>37</v>
      </c>
      <c r="B39" s="15" t="s">
        <v>119</v>
      </c>
      <c r="C39" s="15" t="s">
        <v>135</v>
      </c>
      <c r="D39" s="15" t="s">
        <v>136</v>
      </c>
      <c r="E39" s="15" t="s">
        <v>135</v>
      </c>
      <c r="F39" s="21" t="s">
        <v>137</v>
      </c>
      <c r="G39" s="13" t="str">
        <f>_xlfn.DISPIMG("ID_52BC2EEF8F4B4F24A4CAF8BC6D09BE88",1)</f>
        <v>=DISPIMG("ID_52BC2EEF8F4B4F24A4CAF8BC6D09BE88",1)</v>
      </c>
      <c r="H39" s="15" t="s">
        <v>43</v>
      </c>
      <c r="I39" s="33">
        <v>110</v>
      </c>
      <c r="J39" s="31">
        <v>0.02</v>
      </c>
    </row>
    <row r="40" ht="176" customHeight="1" spans="1:10">
      <c r="A40" s="10">
        <v>38</v>
      </c>
      <c r="B40" s="15" t="s">
        <v>119</v>
      </c>
      <c r="C40" s="15" t="s">
        <v>138</v>
      </c>
      <c r="D40" s="15" t="s">
        <v>139</v>
      </c>
      <c r="E40" s="15" t="s">
        <v>138</v>
      </c>
      <c r="F40" s="21" t="s">
        <v>140</v>
      </c>
      <c r="G40" s="13" t="str">
        <f>_xlfn.DISPIMG("ID_1917BA54F12E4760A8C23BA2A5CC7AC0",1)</f>
        <v>=DISPIMG("ID_1917BA54F12E4760A8C23BA2A5CC7AC0",1)</v>
      </c>
      <c r="H40" s="15" t="s">
        <v>43</v>
      </c>
      <c r="I40" s="33">
        <v>120</v>
      </c>
      <c r="J40" s="31">
        <v>0.02</v>
      </c>
    </row>
    <row r="41" ht="217" customHeight="1" spans="1:10">
      <c r="A41" s="10">
        <v>39</v>
      </c>
      <c r="B41" s="15" t="s">
        <v>119</v>
      </c>
      <c r="C41" s="15" t="s">
        <v>141</v>
      </c>
      <c r="D41" s="15" t="s">
        <v>142</v>
      </c>
      <c r="E41" s="15" t="s">
        <v>141</v>
      </c>
      <c r="F41" s="21" t="s">
        <v>143</v>
      </c>
      <c r="G41" s="13" t="str">
        <f>_xlfn.DISPIMG("ID_42AC0E4D46D54DF78F67C5D396BFFB20",1)</f>
        <v>=DISPIMG("ID_42AC0E4D46D54DF78F67C5D396BFFB20",1)</v>
      </c>
      <c r="H41" s="15" t="s">
        <v>43</v>
      </c>
      <c r="I41" s="33">
        <v>800</v>
      </c>
      <c r="J41" s="31">
        <v>0.02</v>
      </c>
    </row>
    <row r="42" ht="152" customHeight="1" spans="1:10">
      <c r="A42" s="10">
        <v>40</v>
      </c>
      <c r="B42" s="15" t="s">
        <v>119</v>
      </c>
      <c r="C42" s="15" t="s">
        <v>144</v>
      </c>
      <c r="D42" s="24" t="s">
        <v>145</v>
      </c>
      <c r="E42" s="20" t="s">
        <v>144</v>
      </c>
      <c r="F42" s="21" t="s">
        <v>146</v>
      </c>
      <c r="G42" s="13" t="str">
        <f>_xlfn.DISPIMG("ID_CA196D4EAB9249D1AECFA4E19552BFD9",1)</f>
        <v>=DISPIMG("ID_CA196D4EAB9249D1AECFA4E19552BFD9",1)</v>
      </c>
      <c r="H42" s="15" t="s">
        <v>43</v>
      </c>
      <c r="I42" s="33">
        <v>2500</v>
      </c>
      <c r="J42" s="31">
        <v>0.02</v>
      </c>
    </row>
    <row r="43" ht="152" customHeight="1" spans="1:10">
      <c r="A43" s="10">
        <v>41</v>
      </c>
      <c r="B43" s="15" t="s">
        <v>119</v>
      </c>
      <c r="C43" s="15" t="s">
        <v>147</v>
      </c>
      <c r="D43" s="24" t="s">
        <v>145</v>
      </c>
      <c r="E43" s="20" t="s">
        <v>148</v>
      </c>
      <c r="F43" s="21" t="s">
        <v>149</v>
      </c>
      <c r="G43" s="13" t="str">
        <f>_xlfn.DISPIMG("ID_D709F14F2EBF4267960E5DEBEF027C70",1)</f>
        <v>=DISPIMG("ID_D709F14F2EBF4267960E5DEBEF027C70",1)</v>
      </c>
      <c r="H43" s="15" t="s">
        <v>43</v>
      </c>
      <c r="I43" s="33">
        <v>400</v>
      </c>
      <c r="J43" s="31">
        <v>0.02</v>
      </c>
    </row>
    <row r="44" s="2" customFormat="1" ht="152" customHeight="1" spans="1:10">
      <c r="A44" s="10">
        <v>42</v>
      </c>
      <c r="B44" s="15" t="s">
        <v>119</v>
      </c>
      <c r="C44" s="15" t="s">
        <v>150</v>
      </c>
      <c r="D44" s="24" t="s">
        <v>151</v>
      </c>
      <c r="E44" s="26" t="s">
        <v>150</v>
      </c>
      <c r="F44" s="21" t="s">
        <v>152</v>
      </c>
      <c r="G44" s="13" t="str">
        <f>_xlfn.DISPIMG("ID_6CA5C9A6D7C840FC878F859F80DDB7A6",1)</f>
        <v>=DISPIMG("ID_6CA5C9A6D7C840FC878F859F80DDB7A6",1)</v>
      </c>
      <c r="H44" s="15" t="s">
        <v>43</v>
      </c>
      <c r="I44" s="33">
        <v>280</v>
      </c>
      <c r="J44" s="31">
        <v>0.02</v>
      </c>
    </row>
    <row r="45" ht="218" customHeight="1" spans="1:10">
      <c r="A45" s="10">
        <v>43</v>
      </c>
      <c r="B45" s="15" t="s">
        <v>119</v>
      </c>
      <c r="C45" s="15" t="s">
        <v>153</v>
      </c>
      <c r="D45" s="15" t="s">
        <v>154</v>
      </c>
      <c r="E45" s="20" t="s">
        <v>153</v>
      </c>
      <c r="F45" s="21" t="s">
        <v>155</v>
      </c>
      <c r="G45" s="13" t="str">
        <f>_xlfn.DISPIMG("ID_3ECEAFA4B6BA4A77AF66B46F6B0996D8",1)</f>
        <v>=DISPIMG("ID_3ECEAFA4B6BA4A77AF66B46F6B0996D8",1)</v>
      </c>
      <c r="H45" s="15" t="s">
        <v>43</v>
      </c>
      <c r="I45" s="33">
        <v>600</v>
      </c>
      <c r="J45" s="31">
        <v>0.02</v>
      </c>
    </row>
    <row r="46" ht="152" customHeight="1" spans="1:10">
      <c r="A46" s="10">
        <v>44</v>
      </c>
      <c r="B46" s="15" t="s">
        <v>119</v>
      </c>
      <c r="C46" s="15" t="s">
        <v>156</v>
      </c>
      <c r="D46" s="15" t="s">
        <v>157</v>
      </c>
      <c r="E46" s="20" t="s">
        <v>156</v>
      </c>
      <c r="F46" s="21" t="s">
        <v>158</v>
      </c>
      <c r="G46" s="13" t="str">
        <f>_xlfn.DISPIMG("ID_685CA951328F40B9A4865A2AD19216CD",1)</f>
        <v>=DISPIMG("ID_685CA951328F40B9A4865A2AD19216CD",1)</v>
      </c>
      <c r="H46" s="15" t="s">
        <v>43</v>
      </c>
      <c r="I46" s="33">
        <v>500</v>
      </c>
      <c r="J46" s="31">
        <v>0.02</v>
      </c>
    </row>
    <row r="47" ht="157" customHeight="1" spans="1:10">
      <c r="A47" s="10">
        <v>45</v>
      </c>
      <c r="B47" s="15" t="s">
        <v>119</v>
      </c>
      <c r="C47" s="15" t="s">
        <v>159</v>
      </c>
      <c r="D47" s="15" t="s">
        <v>160</v>
      </c>
      <c r="E47" s="20" t="s">
        <v>159</v>
      </c>
      <c r="F47" s="21" t="s">
        <v>161</v>
      </c>
      <c r="G47" s="13" t="str">
        <f>_xlfn.DISPIMG("ID_9A05AAC51B23455C8526C9DA25E0FE18",1)</f>
        <v>=DISPIMG("ID_9A05AAC51B23455C8526C9DA25E0FE18",1)</v>
      </c>
      <c r="H47" s="15" t="s">
        <v>43</v>
      </c>
      <c r="I47" s="33">
        <v>500</v>
      </c>
      <c r="J47" s="31">
        <v>0.02</v>
      </c>
    </row>
    <row r="48" ht="173" customHeight="1" spans="1:10">
      <c r="A48" s="10">
        <v>46</v>
      </c>
      <c r="B48" s="15" t="s">
        <v>119</v>
      </c>
      <c r="C48" s="15" t="s">
        <v>162</v>
      </c>
      <c r="D48" s="15" t="s">
        <v>163</v>
      </c>
      <c r="E48" s="15" t="s">
        <v>162</v>
      </c>
      <c r="F48" s="21" t="s">
        <v>164</v>
      </c>
      <c r="G48" s="13" t="str">
        <f>_xlfn.DISPIMG("ID_438D642E16D14FAEB531012C172A2BA4",1)</f>
        <v>=DISPIMG("ID_438D642E16D14FAEB531012C172A2BA4",1)</v>
      </c>
      <c r="H48" s="15" t="s">
        <v>43</v>
      </c>
      <c r="I48" s="33">
        <v>300</v>
      </c>
      <c r="J48" s="31">
        <v>0.02</v>
      </c>
    </row>
    <row r="49" ht="152" customHeight="1" spans="1:10">
      <c r="A49" s="10">
        <v>47</v>
      </c>
      <c r="B49" s="24" t="s">
        <v>165</v>
      </c>
      <c r="C49" s="15" t="s">
        <v>166</v>
      </c>
      <c r="D49" s="12" t="s">
        <v>167</v>
      </c>
      <c r="E49" s="15" t="s">
        <v>168</v>
      </c>
      <c r="F49" s="21" t="s">
        <v>169</v>
      </c>
      <c r="G49" s="13" t="str">
        <f>_xlfn.DISPIMG("ID_7B2A25DEA4664BEB9293FD56473B498D",1)</f>
        <v>=DISPIMG("ID_7B2A25DEA4664BEB9293FD56473B498D",1)</v>
      </c>
      <c r="H49" s="15" t="s">
        <v>43</v>
      </c>
      <c r="I49" s="33">
        <v>100</v>
      </c>
      <c r="J49" s="31">
        <v>0.01</v>
      </c>
    </row>
    <row r="50" ht="152" customHeight="1" spans="1:10">
      <c r="A50" s="10">
        <v>48</v>
      </c>
      <c r="B50" s="24" t="s">
        <v>165</v>
      </c>
      <c r="C50" s="15" t="s">
        <v>166</v>
      </c>
      <c r="D50" s="17"/>
      <c r="E50" s="15" t="s">
        <v>170</v>
      </c>
      <c r="F50" s="21" t="s">
        <v>171</v>
      </c>
      <c r="G50" s="13" t="str">
        <f>_xlfn.DISPIMG("ID_DE778536A46F49448067AA86C9B4A547",1)</f>
        <v>=DISPIMG("ID_DE778536A46F49448067AA86C9B4A547",1)</v>
      </c>
      <c r="H50" s="15" t="s">
        <v>43</v>
      </c>
      <c r="I50" s="33">
        <v>75</v>
      </c>
      <c r="J50" s="31">
        <v>0.01</v>
      </c>
    </row>
    <row r="51" ht="152" customHeight="1" spans="1:10">
      <c r="A51" s="10">
        <v>49</v>
      </c>
      <c r="B51" s="24" t="s">
        <v>165</v>
      </c>
      <c r="C51" s="15" t="s">
        <v>166</v>
      </c>
      <c r="D51" s="17"/>
      <c r="E51" s="15" t="s">
        <v>172</v>
      </c>
      <c r="F51" s="21" t="s">
        <v>173</v>
      </c>
      <c r="G51" s="13" t="str">
        <f>_xlfn.DISPIMG("ID_A6C2AB09107444D18BC4C047DE1807D4",1)</f>
        <v>=DISPIMG("ID_A6C2AB09107444D18BC4C047DE1807D4",1)</v>
      </c>
      <c r="H51" s="15" t="s">
        <v>43</v>
      </c>
      <c r="I51" s="33">
        <v>90</v>
      </c>
      <c r="J51" s="31">
        <v>0.01</v>
      </c>
    </row>
    <row r="52" ht="152" customHeight="1" spans="1:10">
      <c r="A52" s="10">
        <v>50</v>
      </c>
      <c r="B52" s="24" t="s">
        <v>165</v>
      </c>
      <c r="C52" s="15" t="s">
        <v>166</v>
      </c>
      <c r="D52" s="22"/>
      <c r="E52" s="15" t="s">
        <v>174</v>
      </c>
      <c r="F52" s="21" t="s">
        <v>175</v>
      </c>
      <c r="G52" s="13" t="str">
        <f>_xlfn.DISPIMG("ID_DA45B423B5394690BAC7AC98FC2CCED8",1)</f>
        <v>=DISPIMG("ID_DA45B423B5394690BAC7AC98FC2CCED8",1)</v>
      </c>
      <c r="H52" s="15" t="s">
        <v>43</v>
      </c>
      <c r="I52" s="33">
        <v>130</v>
      </c>
      <c r="J52" s="31">
        <v>0.01</v>
      </c>
    </row>
    <row r="53" ht="178" customHeight="1" spans="1:10">
      <c r="A53" s="10">
        <v>51</v>
      </c>
      <c r="B53" s="24" t="s">
        <v>165</v>
      </c>
      <c r="C53" s="15" t="s">
        <v>176</v>
      </c>
      <c r="D53" s="15" t="s">
        <v>177</v>
      </c>
      <c r="E53" s="15" t="s">
        <v>178</v>
      </c>
      <c r="F53" s="21" t="s">
        <v>179</v>
      </c>
      <c r="G53" s="13" t="str">
        <f>_xlfn.DISPIMG("ID_1530FF4C4EA34D52A813D40368051931",1)</f>
        <v>=DISPIMG("ID_1530FF4C4EA34D52A813D40368051931",1)</v>
      </c>
      <c r="H53" s="15" t="s">
        <v>43</v>
      </c>
      <c r="I53" s="33">
        <v>220</v>
      </c>
      <c r="J53" s="31">
        <v>0.01</v>
      </c>
    </row>
    <row r="54" ht="152" customHeight="1" spans="1:10">
      <c r="A54" s="10">
        <v>52</v>
      </c>
      <c r="B54" s="24" t="s">
        <v>165</v>
      </c>
      <c r="C54" s="15" t="s">
        <v>180</v>
      </c>
      <c r="D54" s="15" t="s">
        <v>181</v>
      </c>
      <c r="E54" s="15" t="s">
        <v>180</v>
      </c>
      <c r="F54" s="21" t="s">
        <v>182</v>
      </c>
      <c r="G54" s="13" t="str">
        <f>_xlfn.DISPIMG("ID_55AD9BC9208C4DAFB35C63C189C88543",1)</f>
        <v>=DISPIMG("ID_55AD9BC9208C4DAFB35C63C189C88543",1)</v>
      </c>
      <c r="H54" s="15" t="s">
        <v>183</v>
      </c>
      <c r="I54" s="33">
        <v>280</v>
      </c>
      <c r="J54" s="31">
        <v>0.01</v>
      </c>
    </row>
    <row r="55" ht="152" customHeight="1" spans="1:10">
      <c r="A55" s="10">
        <v>53</v>
      </c>
      <c r="B55" s="24" t="s">
        <v>165</v>
      </c>
      <c r="C55" s="15" t="s">
        <v>184</v>
      </c>
      <c r="D55" s="15" t="s">
        <v>185</v>
      </c>
      <c r="E55" s="15" t="s">
        <v>186</v>
      </c>
      <c r="F55" s="21" t="s">
        <v>187</v>
      </c>
      <c r="G55" s="13" t="str">
        <f>_xlfn.DISPIMG("ID_DEBE456DEDA14777BFC91277D273E9E7",1)</f>
        <v>=DISPIMG("ID_DEBE456DEDA14777BFC91277D273E9E7",1)</v>
      </c>
      <c r="H55" s="15" t="s">
        <v>183</v>
      </c>
      <c r="I55" s="33">
        <v>500</v>
      </c>
      <c r="J55" s="31">
        <v>0.02</v>
      </c>
    </row>
    <row r="56" ht="152" customHeight="1" spans="1:10">
      <c r="A56" s="10">
        <v>54</v>
      </c>
      <c r="B56" s="24" t="s">
        <v>165</v>
      </c>
      <c r="C56" s="15" t="s">
        <v>184</v>
      </c>
      <c r="D56" s="15" t="s">
        <v>185</v>
      </c>
      <c r="E56" s="15" t="s">
        <v>188</v>
      </c>
      <c r="F56" s="21" t="s">
        <v>189</v>
      </c>
      <c r="G56" s="13" t="str">
        <f>_xlfn.DISPIMG("ID_4F195E6366E7448BB643609B5CC96F5E",1)</f>
        <v>=DISPIMG("ID_4F195E6366E7448BB643609B5CC96F5E",1)</v>
      </c>
      <c r="H56" s="15" t="s">
        <v>183</v>
      </c>
      <c r="I56" s="33">
        <v>2200</v>
      </c>
      <c r="J56" s="31">
        <v>0.02</v>
      </c>
    </row>
    <row r="57" ht="152" customHeight="1" spans="1:10">
      <c r="A57" s="10">
        <v>55</v>
      </c>
      <c r="B57" s="24" t="s">
        <v>165</v>
      </c>
      <c r="C57" s="15" t="s">
        <v>190</v>
      </c>
      <c r="D57" s="15" t="s">
        <v>191</v>
      </c>
      <c r="E57" s="15" t="s">
        <v>192</v>
      </c>
      <c r="F57" s="21" t="s">
        <v>193</v>
      </c>
      <c r="G57" s="13" t="str">
        <f>_xlfn.DISPIMG("ID_E4CE01AB7B5247C3BD7CA4DB6FDBE1A5",1)</f>
        <v>=DISPIMG("ID_E4CE01AB7B5247C3BD7CA4DB6FDBE1A5",1)</v>
      </c>
      <c r="H57" s="15" t="s">
        <v>194</v>
      </c>
      <c r="I57" s="33">
        <v>160</v>
      </c>
      <c r="J57" s="31">
        <v>0.01</v>
      </c>
    </row>
    <row r="58" ht="152" customHeight="1" spans="1:10">
      <c r="A58" s="10">
        <v>56</v>
      </c>
      <c r="B58" s="24" t="s">
        <v>165</v>
      </c>
      <c r="C58" s="15" t="s">
        <v>195</v>
      </c>
      <c r="D58" s="15" t="s">
        <v>196</v>
      </c>
      <c r="E58" s="15" t="s">
        <v>195</v>
      </c>
      <c r="F58" s="21" t="s">
        <v>197</v>
      </c>
      <c r="G58" s="13" t="str">
        <f>_xlfn.DISPIMG("ID_0BBF2D3F49BC494F804DB2051EFBE1CE",1)</f>
        <v>=DISPIMG("ID_0BBF2D3F49BC494F804DB2051EFBE1CE",1)</v>
      </c>
      <c r="H58" s="15" t="s">
        <v>57</v>
      </c>
      <c r="I58" s="33">
        <v>160</v>
      </c>
      <c r="J58" s="31">
        <v>0.005</v>
      </c>
    </row>
    <row r="59" ht="152" customHeight="1" spans="1:10">
      <c r="A59" s="10">
        <v>57</v>
      </c>
      <c r="B59" s="24" t="s">
        <v>165</v>
      </c>
      <c r="C59" s="15" t="s">
        <v>198</v>
      </c>
      <c r="D59" s="12" t="s">
        <v>199</v>
      </c>
      <c r="E59" s="15" t="s">
        <v>200</v>
      </c>
      <c r="F59" s="21" t="s">
        <v>201</v>
      </c>
      <c r="G59" s="13" t="str">
        <f>_xlfn.DISPIMG("ID_9C94C5EF17A146D293DAB9B462C81E09",1)</f>
        <v>=DISPIMG("ID_9C94C5EF17A146D293DAB9B462C81E09",1)</v>
      </c>
      <c r="H59" s="15" t="s">
        <v>43</v>
      </c>
      <c r="I59" s="33">
        <v>40</v>
      </c>
      <c r="J59" s="31">
        <v>0.005</v>
      </c>
    </row>
    <row r="60" ht="152" customHeight="1" spans="1:10">
      <c r="A60" s="10">
        <v>58</v>
      </c>
      <c r="B60" s="24" t="s">
        <v>165</v>
      </c>
      <c r="C60" s="15" t="s">
        <v>198</v>
      </c>
      <c r="D60" s="17"/>
      <c r="E60" s="15" t="s">
        <v>202</v>
      </c>
      <c r="F60" s="21" t="s">
        <v>203</v>
      </c>
      <c r="G60" s="13" t="str">
        <f>_xlfn.DISPIMG("ID_807A7DAB701948AEAFB6DD9E63A73E0B",1)</f>
        <v>=DISPIMG("ID_807A7DAB701948AEAFB6DD9E63A73E0B",1)</v>
      </c>
      <c r="H60" s="15" t="s">
        <v>43</v>
      </c>
      <c r="I60" s="33">
        <v>60</v>
      </c>
      <c r="J60" s="31">
        <v>0.005</v>
      </c>
    </row>
    <row r="61" ht="152" customHeight="1" spans="1:10">
      <c r="A61" s="10">
        <v>59</v>
      </c>
      <c r="B61" s="24" t="s">
        <v>165</v>
      </c>
      <c r="C61" s="15" t="s">
        <v>198</v>
      </c>
      <c r="D61" s="22"/>
      <c r="E61" s="10" t="s">
        <v>204</v>
      </c>
      <c r="F61" s="21" t="s">
        <v>205</v>
      </c>
      <c r="G61" s="13" t="str">
        <f>_xlfn.DISPIMG("ID_F499229EC6DA46F68D8C20C77A1C2A7F",1)</f>
        <v>=DISPIMG("ID_F499229EC6DA46F68D8C20C77A1C2A7F",1)</v>
      </c>
      <c r="H61" s="15" t="s">
        <v>194</v>
      </c>
      <c r="I61" s="33">
        <v>220</v>
      </c>
      <c r="J61" s="31">
        <v>0.01</v>
      </c>
    </row>
    <row r="62" ht="152" customHeight="1" spans="1:10">
      <c r="A62" s="10">
        <v>60</v>
      </c>
      <c r="B62" s="24" t="s">
        <v>165</v>
      </c>
      <c r="C62" s="15" t="s">
        <v>206</v>
      </c>
      <c r="D62" s="15" t="s">
        <v>207</v>
      </c>
      <c r="E62" s="15" t="s">
        <v>206</v>
      </c>
      <c r="F62" s="21" t="s">
        <v>208</v>
      </c>
      <c r="G62" s="13" t="str">
        <f>_xlfn.DISPIMG("ID_B7A178E27E6843EC8737F48249C19B14",1)</f>
        <v>=DISPIMG("ID_B7A178E27E6843EC8737F48249C19B14",1)</v>
      </c>
      <c r="H62" s="15" t="s">
        <v>43</v>
      </c>
      <c r="I62" s="33">
        <v>270</v>
      </c>
      <c r="J62" s="31">
        <v>0.01</v>
      </c>
    </row>
    <row r="63" ht="152" customHeight="1" spans="1:10">
      <c r="A63" s="10">
        <v>61</v>
      </c>
      <c r="B63" s="24" t="s">
        <v>165</v>
      </c>
      <c r="C63" s="15" t="s">
        <v>209</v>
      </c>
      <c r="D63" s="15" t="s">
        <v>210</v>
      </c>
      <c r="E63" s="15" t="s">
        <v>209</v>
      </c>
      <c r="F63" s="27" t="s">
        <v>211</v>
      </c>
      <c r="G63" s="13" t="str">
        <f>_xlfn.DISPIMG("ID_AF7C65B341C24DA6ADF1633912309A00",1)</f>
        <v>=DISPIMG("ID_AF7C65B341C24DA6ADF1633912309A00",1)</v>
      </c>
      <c r="H63" s="15" t="s">
        <v>43</v>
      </c>
      <c r="I63" s="33">
        <v>230</v>
      </c>
      <c r="J63" s="31">
        <v>0.005</v>
      </c>
    </row>
    <row r="64" ht="152" customHeight="1" spans="1:10">
      <c r="A64" s="10">
        <v>62</v>
      </c>
      <c r="B64" s="24" t="s">
        <v>165</v>
      </c>
      <c r="C64" s="15" t="s">
        <v>212</v>
      </c>
      <c r="D64" s="12" t="s">
        <v>213</v>
      </c>
      <c r="E64" s="15" t="s">
        <v>214</v>
      </c>
      <c r="F64" s="27" t="s">
        <v>215</v>
      </c>
      <c r="G64" s="13" t="str">
        <f>_xlfn.DISPIMG("ID_31D83DB542BD433A99BC949A3515972F",1)</f>
        <v>=DISPIMG("ID_31D83DB542BD433A99BC949A3515972F",1)</v>
      </c>
      <c r="H64" s="15" t="s">
        <v>57</v>
      </c>
      <c r="I64" s="33">
        <v>280</v>
      </c>
      <c r="J64" s="31">
        <v>0.005</v>
      </c>
    </row>
    <row r="65" ht="152" customHeight="1" spans="1:10">
      <c r="A65" s="10">
        <v>63</v>
      </c>
      <c r="B65" s="24" t="s">
        <v>165</v>
      </c>
      <c r="C65" s="15" t="s">
        <v>212</v>
      </c>
      <c r="D65" s="17"/>
      <c r="E65" s="15" t="s">
        <v>216</v>
      </c>
      <c r="F65" s="27" t="s">
        <v>217</v>
      </c>
      <c r="G65" s="13" t="str">
        <f>_xlfn.DISPIMG("ID_78BCCD9103084E2483EC723107918FDA",1)</f>
        <v>=DISPIMG("ID_78BCCD9103084E2483EC723107918FDA",1)</v>
      </c>
      <c r="H65" s="15" t="s">
        <v>43</v>
      </c>
      <c r="I65" s="33">
        <v>30</v>
      </c>
      <c r="J65" s="31">
        <v>0.005</v>
      </c>
    </row>
    <row r="66" ht="152" customHeight="1" spans="1:10">
      <c r="A66" s="10">
        <v>64</v>
      </c>
      <c r="B66" s="24" t="s">
        <v>165</v>
      </c>
      <c r="C66" s="15" t="s">
        <v>212</v>
      </c>
      <c r="D66" s="17"/>
      <c r="E66" s="15" t="s">
        <v>218</v>
      </c>
      <c r="F66" s="27" t="s">
        <v>219</v>
      </c>
      <c r="G66" s="13" t="str">
        <f>_xlfn.DISPIMG("ID_63E6B8B789374DE7AA970185C49A0CD2",1)</f>
        <v>=DISPIMG("ID_63E6B8B789374DE7AA970185C49A0CD2",1)</v>
      </c>
      <c r="H66" s="15" t="s">
        <v>53</v>
      </c>
      <c r="I66" s="33">
        <v>30</v>
      </c>
      <c r="J66" s="31">
        <v>0.005</v>
      </c>
    </row>
    <row r="67" ht="152" customHeight="1" spans="1:10">
      <c r="A67" s="10">
        <v>65</v>
      </c>
      <c r="B67" s="24" t="s">
        <v>165</v>
      </c>
      <c r="C67" s="15" t="s">
        <v>212</v>
      </c>
      <c r="D67" s="17"/>
      <c r="E67" s="15" t="s">
        <v>220</v>
      </c>
      <c r="F67" s="27" t="s">
        <v>221</v>
      </c>
      <c r="G67" s="13" t="str">
        <f>_xlfn.DISPIMG("ID_5F1B8614330F4396928BC025C4F055F5",1)</f>
        <v>=DISPIMG("ID_5F1B8614330F4396928BC025C4F055F5",1)</v>
      </c>
      <c r="H67" s="15" t="s">
        <v>43</v>
      </c>
      <c r="I67" s="33">
        <v>90</v>
      </c>
      <c r="J67" s="31">
        <v>0.005</v>
      </c>
    </row>
    <row r="68" ht="152" customHeight="1" spans="1:10">
      <c r="A68" s="10">
        <v>66</v>
      </c>
      <c r="B68" s="24" t="s">
        <v>165</v>
      </c>
      <c r="C68" s="15" t="s">
        <v>212</v>
      </c>
      <c r="D68" s="17"/>
      <c r="E68" s="15" t="s">
        <v>222</v>
      </c>
      <c r="F68" s="27" t="s">
        <v>223</v>
      </c>
      <c r="G68" s="13" t="str">
        <f>_xlfn.DISPIMG("ID_044A08873F6E4BC3B8BB30E1D7A51668",1)</f>
        <v>=DISPIMG("ID_044A08873F6E4BC3B8BB30E1D7A51668",1)</v>
      </c>
      <c r="H68" s="15" t="s">
        <v>43</v>
      </c>
      <c r="I68" s="33">
        <v>79</v>
      </c>
      <c r="J68" s="31">
        <v>0.005</v>
      </c>
    </row>
    <row r="69" ht="152" customHeight="1" spans="1:10">
      <c r="A69" s="10">
        <v>67</v>
      </c>
      <c r="B69" s="24" t="s">
        <v>165</v>
      </c>
      <c r="C69" s="15" t="s">
        <v>212</v>
      </c>
      <c r="D69" s="15"/>
      <c r="E69" s="15" t="s">
        <v>224</v>
      </c>
      <c r="F69" s="27" t="s">
        <v>225</v>
      </c>
      <c r="G69" s="13" t="str">
        <f>_xlfn.DISPIMG("ID_F9371A7495EB4F97A2AF90A31C56EA01",1)</f>
        <v>=DISPIMG("ID_F9371A7495EB4F97A2AF90A31C56EA01",1)</v>
      </c>
      <c r="H69" s="15" t="s">
        <v>43</v>
      </c>
      <c r="I69" s="33">
        <v>35</v>
      </c>
      <c r="J69" s="31">
        <v>0.005</v>
      </c>
    </row>
    <row r="70" ht="152" customHeight="1" spans="1:10">
      <c r="A70" s="10">
        <v>68</v>
      </c>
      <c r="B70" s="24" t="s">
        <v>165</v>
      </c>
      <c r="C70" s="15" t="s">
        <v>212</v>
      </c>
      <c r="D70" s="15"/>
      <c r="E70" s="15" t="s">
        <v>226</v>
      </c>
      <c r="F70" s="27" t="s">
        <v>227</v>
      </c>
      <c r="G70" s="13" t="str">
        <f>_xlfn.DISPIMG("ID_B70B97FE0BFB4D39AD6D714C05BCF5F0",1)</f>
        <v>=DISPIMG("ID_B70B97FE0BFB4D39AD6D714C05BCF5F0",1)</v>
      </c>
      <c r="H70" s="15" t="s">
        <v>57</v>
      </c>
      <c r="I70" s="33">
        <v>50</v>
      </c>
      <c r="J70" s="31">
        <v>0.005</v>
      </c>
    </row>
    <row r="71" ht="152" customHeight="1" spans="1:10">
      <c r="A71" s="10">
        <v>69</v>
      </c>
      <c r="B71" s="24" t="s">
        <v>165</v>
      </c>
      <c r="C71" s="15" t="s">
        <v>212</v>
      </c>
      <c r="D71" s="22"/>
      <c r="E71" s="15" t="s">
        <v>228</v>
      </c>
      <c r="F71" s="21" t="s">
        <v>229</v>
      </c>
      <c r="G71" s="13" t="str">
        <f>_xlfn.DISPIMG("ID_182D939168C04CFDB60F1F664EF18B7D",1)</f>
        <v>=DISPIMG("ID_182D939168C04CFDB60F1F664EF18B7D",1)</v>
      </c>
      <c r="H71" s="15" t="s">
        <v>43</v>
      </c>
      <c r="I71" s="33">
        <v>1600</v>
      </c>
      <c r="J71" s="31">
        <v>0.005</v>
      </c>
    </row>
    <row r="72" ht="152" customHeight="1" spans="1:10">
      <c r="A72" s="10">
        <v>70</v>
      </c>
      <c r="B72" s="24" t="s">
        <v>165</v>
      </c>
      <c r="C72" s="15" t="s">
        <v>230</v>
      </c>
      <c r="D72" s="12" t="s">
        <v>231</v>
      </c>
      <c r="E72" s="15" t="s">
        <v>232</v>
      </c>
      <c r="F72" s="21" t="s">
        <v>233</v>
      </c>
      <c r="G72" s="13" t="str">
        <f>_xlfn.DISPIMG("ID_488610AB5F4E4ADEB52597E226660FD1",1)</f>
        <v>=DISPIMG("ID_488610AB5F4E4ADEB52597E226660FD1",1)</v>
      </c>
      <c r="H72" s="15" t="s">
        <v>43</v>
      </c>
      <c r="I72" s="33">
        <v>600</v>
      </c>
      <c r="J72" s="31">
        <v>0.02</v>
      </c>
    </row>
    <row r="73" ht="152" customHeight="1" spans="1:10">
      <c r="A73" s="10">
        <v>71</v>
      </c>
      <c r="B73" s="24" t="s">
        <v>165</v>
      </c>
      <c r="C73" s="15" t="s">
        <v>230</v>
      </c>
      <c r="D73" s="17"/>
      <c r="E73" s="15" t="s">
        <v>234</v>
      </c>
      <c r="F73" s="21" t="s">
        <v>235</v>
      </c>
      <c r="G73" s="13" t="str">
        <f>_xlfn.DISPIMG("ID_514536BFFD474DBF997DDD7A8F8997B5",1)</f>
        <v>=DISPIMG("ID_514536BFFD474DBF997DDD7A8F8997B5",1)</v>
      </c>
      <c r="H73" s="15" t="s">
        <v>43</v>
      </c>
      <c r="I73" s="33">
        <v>500</v>
      </c>
      <c r="J73" s="31">
        <v>0.02</v>
      </c>
    </row>
    <row r="74" ht="152" customHeight="1" spans="1:10">
      <c r="A74" s="10">
        <v>72</v>
      </c>
      <c r="B74" s="24" t="s">
        <v>165</v>
      </c>
      <c r="C74" s="15" t="s">
        <v>230</v>
      </c>
      <c r="D74" s="22"/>
      <c r="E74" s="15" t="s">
        <v>236</v>
      </c>
      <c r="F74" s="34" t="s">
        <v>237</v>
      </c>
      <c r="G74" s="13" t="str">
        <f>_xlfn.DISPIMG("ID_CD28F0CAE2BF409D897CA5C4AC0CC8F0",1)</f>
        <v>=DISPIMG("ID_CD28F0CAE2BF409D897CA5C4AC0CC8F0",1)</v>
      </c>
      <c r="H74" s="15" t="s">
        <v>43</v>
      </c>
      <c r="I74" s="33">
        <v>1700</v>
      </c>
      <c r="J74" s="31">
        <v>0.02</v>
      </c>
    </row>
    <row r="75" ht="152" customHeight="1" spans="1:10">
      <c r="A75" s="10">
        <v>73</v>
      </c>
      <c r="B75" s="24" t="s">
        <v>165</v>
      </c>
      <c r="C75" s="15" t="s">
        <v>238</v>
      </c>
      <c r="D75" s="17" t="s">
        <v>239</v>
      </c>
      <c r="E75" s="15" t="s">
        <v>240</v>
      </c>
      <c r="F75" s="34" t="s">
        <v>241</v>
      </c>
      <c r="G75" s="13" t="str">
        <f>_xlfn.DISPIMG("ID_903B869E8ED3435A9DCA7488A3AA010F",1)</f>
        <v>=DISPIMG("ID_903B869E8ED3435A9DCA7488A3AA010F",1)</v>
      </c>
      <c r="H75" s="15" t="s">
        <v>43</v>
      </c>
      <c r="I75" s="33">
        <v>25</v>
      </c>
      <c r="J75" s="31">
        <v>0.005</v>
      </c>
    </row>
    <row r="76" ht="152" customHeight="1" spans="1:10">
      <c r="A76" s="10">
        <v>74</v>
      </c>
      <c r="B76" s="24" t="s">
        <v>165</v>
      </c>
      <c r="C76" s="15" t="s">
        <v>238</v>
      </c>
      <c r="D76" s="17"/>
      <c r="E76" s="15" t="s">
        <v>242</v>
      </c>
      <c r="F76" s="34" t="s">
        <v>243</v>
      </c>
      <c r="G76" s="13" t="str">
        <f>_xlfn.DISPIMG("ID_788EF1A91A8E47B399EC2328037D4E3D",1)</f>
        <v>=DISPIMG("ID_788EF1A91A8E47B399EC2328037D4E3D",1)</v>
      </c>
      <c r="H76" s="15" t="s">
        <v>43</v>
      </c>
      <c r="I76" s="33">
        <v>60</v>
      </c>
      <c r="J76" s="31">
        <v>0.005</v>
      </c>
    </row>
    <row r="77" ht="152" customHeight="1" spans="1:10">
      <c r="A77" s="10">
        <v>75</v>
      </c>
      <c r="B77" s="24" t="s">
        <v>165</v>
      </c>
      <c r="C77" s="15" t="s">
        <v>238</v>
      </c>
      <c r="D77" s="17"/>
      <c r="E77" s="15" t="s">
        <v>244</v>
      </c>
      <c r="F77" s="34" t="s">
        <v>245</v>
      </c>
      <c r="G77" s="13" t="str">
        <f>_xlfn.DISPIMG("ID_AB5FE5C34B664E11A0FF0B400826E78A",1)</f>
        <v>=DISPIMG("ID_AB5FE5C34B664E11A0FF0B400826E78A",1)</v>
      </c>
      <c r="H77" s="15" t="s">
        <v>53</v>
      </c>
      <c r="I77" s="33">
        <v>50</v>
      </c>
      <c r="J77" s="31">
        <v>0.01</v>
      </c>
    </row>
    <row r="78" ht="152" customHeight="1" spans="1:10">
      <c r="A78" s="10">
        <v>76</v>
      </c>
      <c r="B78" s="24" t="s">
        <v>165</v>
      </c>
      <c r="C78" s="15" t="s">
        <v>238</v>
      </c>
      <c r="D78" s="23"/>
      <c r="E78" s="15" t="s">
        <v>246</v>
      </c>
      <c r="F78" s="35" t="s">
        <v>247</v>
      </c>
      <c r="G78" s="13" t="str">
        <f>_xlfn.DISPIMG("ID_067FAD802F7A406CA432EF57B009B9D7",1)</f>
        <v>=DISPIMG("ID_067FAD802F7A406CA432EF57B009B9D7",1)</v>
      </c>
      <c r="H78" s="15" t="s">
        <v>43</v>
      </c>
      <c r="I78" s="33">
        <v>25</v>
      </c>
      <c r="J78" s="31">
        <v>0.005</v>
      </c>
    </row>
    <row r="79" ht="152" customHeight="1" spans="1:10">
      <c r="A79" s="10">
        <v>77</v>
      </c>
      <c r="B79" s="24" t="s">
        <v>165</v>
      </c>
      <c r="C79" s="15" t="s">
        <v>248</v>
      </c>
      <c r="D79" s="15" t="s">
        <v>249</v>
      </c>
      <c r="E79" s="15" t="s">
        <v>250</v>
      </c>
      <c r="F79" s="35" t="s">
        <v>251</v>
      </c>
      <c r="G79" s="13" t="str">
        <f>_xlfn.DISPIMG("ID_2EAA3208E043419C83007501B7666894",1)</f>
        <v>=DISPIMG("ID_2EAA3208E043419C83007501B7666894",1)</v>
      </c>
      <c r="H79" s="15" t="s">
        <v>43</v>
      </c>
      <c r="I79" s="33">
        <v>220</v>
      </c>
      <c r="J79" s="31">
        <v>0.02</v>
      </c>
    </row>
    <row r="80" ht="152" customHeight="1" spans="1:10">
      <c r="A80" s="10">
        <v>78</v>
      </c>
      <c r="B80" s="24" t="s">
        <v>165</v>
      </c>
      <c r="C80" s="15" t="s">
        <v>248</v>
      </c>
      <c r="D80" s="15" t="s">
        <v>249</v>
      </c>
      <c r="E80" s="15" t="s">
        <v>252</v>
      </c>
      <c r="F80" s="35" t="s">
        <v>253</v>
      </c>
      <c r="G80" s="13" t="str">
        <f>_xlfn.DISPIMG("ID_7DFF65BD963241F2AFFFDB0524F5412D",1)</f>
        <v>=DISPIMG("ID_7DFF65BD963241F2AFFFDB0524F5412D",1)</v>
      </c>
      <c r="H80" s="15" t="s">
        <v>194</v>
      </c>
      <c r="I80" s="33">
        <v>200</v>
      </c>
      <c r="J80" s="31">
        <v>0.02</v>
      </c>
    </row>
    <row r="81" ht="143" customHeight="1" spans="1:10">
      <c r="A81" s="10">
        <v>79</v>
      </c>
      <c r="B81" s="24" t="s">
        <v>165</v>
      </c>
      <c r="C81" s="15" t="s">
        <v>248</v>
      </c>
      <c r="D81" s="15" t="s">
        <v>249</v>
      </c>
      <c r="E81" s="15" t="s">
        <v>254</v>
      </c>
      <c r="F81" s="35" t="s">
        <v>255</v>
      </c>
      <c r="G81" s="13" t="str">
        <f>_xlfn.DISPIMG("ID_C8CDE04B33A24885937FE5DB47576EED",1)</f>
        <v>=DISPIMG("ID_C8CDE04B33A24885937FE5DB47576EED",1)</v>
      </c>
      <c r="H81" s="15" t="s">
        <v>194</v>
      </c>
      <c r="I81" s="33">
        <v>500</v>
      </c>
      <c r="J81" s="31">
        <v>0.02</v>
      </c>
    </row>
    <row r="82" ht="176" customHeight="1" spans="1:10">
      <c r="A82" s="10">
        <v>80</v>
      </c>
      <c r="B82" s="24" t="s">
        <v>165</v>
      </c>
      <c r="C82" s="10" t="s">
        <v>256</v>
      </c>
      <c r="D82" s="15" t="s">
        <v>257</v>
      </c>
      <c r="E82" s="10" t="s">
        <v>258</v>
      </c>
      <c r="F82" s="36" t="s">
        <v>259</v>
      </c>
      <c r="G82" s="13" t="str">
        <f>_xlfn.DISPIMG("ID_A2C7E2A55AA64DB280CCEC3B4B848333",1)</f>
        <v>=DISPIMG("ID_A2C7E2A55AA64DB280CCEC3B4B848333",1)</v>
      </c>
      <c r="H82" s="10" t="s">
        <v>194</v>
      </c>
      <c r="I82" s="32">
        <v>1600</v>
      </c>
      <c r="J82" s="31">
        <v>0.02</v>
      </c>
    </row>
    <row r="83" ht="152" customHeight="1" spans="1:10">
      <c r="A83" s="10">
        <v>81</v>
      </c>
      <c r="B83" s="24" t="s">
        <v>165</v>
      </c>
      <c r="C83" s="10" t="s">
        <v>256</v>
      </c>
      <c r="D83" s="15" t="s">
        <v>257</v>
      </c>
      <c r="E83" s="37" t="s">
        <v>260</v>
      </c>
      <c r="F83" s="36" t="s">
        <v>261</v>
      </c>
      <c r="G83" s="38" t="str">
        <f>_xlfn.DISPIMG("ID_D3C97B8154D143288020110376823ABA",1)</f>
        <v>=DISPIMG("ID_D3C97B8154D143288020110376823ABA",1)</v>
      </c>
      <c r="H83" s="32" t="s">
        <v>194</v>
      </c>
      <c r="I83" s="32">
        <v>2550</v>
      </c>
      <c r="J83" s="31">
        <v>0.02</v>
      </c>
    </row>
  </sheetData>
  <mergeCells count="16">
    <mergeCell ref="A1:J1"/>
    <mergeCell ref="C3:C5"/>
    <mergeCell ref="C6:C7"/>
    <mergeCell ref="C10:C11"/>
    <mergeCell ref="D3:D5"/>
    <mergeCell ref="D6:D7"/>
    <mergeCell ref="D10:D11"/>
    <mergeCell ref="D16:D18"/>
    <mergeCell ref="D19:D20"/>
    <mergeCell ref="D21:D22"/>
    <mergeCell ref="D32:D33"/>
    <mergeCell ref="D49:D52"/>
    <mergeCell ref="D59:D61"/>
    <mergeCell ref="D64:D71"/>
    <mergeCell ref="D72:D74"/>
    <mergeCell ref="D75:D7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wubj</dc:creator>
  <cp:lastModifiedBy>宇日飞天</cp:lastModifiedBy>
  <dcterms:created xsi:type="dcterms:W3CDTF">2023-05-12T11:15:00Z</dcterms:created>
  <dcterms:modified xsi:type="dcterms:W3CDTF">2024-10-22T03:09:14Z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A7760EB83B7A49138C07945F17BB60C7_13</vt:lpwstr>
  </property>
</Properties>
</file>