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9"/>
  </bookViews>
  <sheets>
    <sheet name="汇总表" sheetId="10" r:id="rId1"/>
    <sheet name="聚龙湖公园周边亮化管护清单" sheetId="1" r:id="rId2"/>
    <sheet name="聚龙湖电视塔亮化管护清单" sheetId="3" r:id="rId3"/>
    <sheet name="聚龙湖周边闸站管护清单" sheetId="5" r:id="rId4"/>
    <sheet name="盐塘河公园亮化管护清单" sheetId="6" r:id="rId5"/>
    <sheet name="聚龙湖喷泉管护清单" sheetId="7" r:id="rId6"/>
    <sheet name="聚龙湖喷泉维修更换清单" sheetId="8" r:id="rId7"/>
    <sheet name="公园监控、电子屏维保清单" sheetId="9" r:id="rId8"/>
    <sheet name="热带植物园设备管护清单" sheetId="11" r:id="rId9"/>
    <sheet name="金鹰尚美外立面亮化管护清单" sheetId="12" r:id="rId10"/>
  </sheets>
  <definedNames>
    <definedName name="_xlnm.Print_Area" localSheetId="0">汇总表!$A$1:$C$12</definedName>
    <definedName name="_xlnm.Print_Area" localSheetId="1">聚龙湖公园周边亮化管护清单!$A$1:$H$71</definedName>
    <definedName name="_xlnm.Print_Titles" localSheetId="1">聚龙湖公园周边亮化管护清单!$1:$1</definedName>
    <definedName name="_xlnm.Print_Titles" localSheetId="2">聚龙湖电视塔亮化管护清单!$1:$3</definedName>
    <definedName name="_xlnm.Print_Titles" localSheetId="3">聚龙湖周边闸站管护清单!$1:$2</definedName>
    <definedName name="_xlnm.Print_Titles" localSheetId="5">聚龙湖喷泉管护清单!$1:$2</definedName>
    <definedName name="_xlnm.Print_Titles" localSheetId="6">聚龙湖喷泉维修更换清单!$1:$2</definedName>
    <definedName name="_xlnm.Print_Area" localSheetId="8">热带植物园设备管护清单!$A$1:$H$15</definedName>
    <definedName name="_xlnm.Print_Titles" localSheetId="8">热带植物园设备管护清单!$1:$4</definedName>
    <definedName name="_xlnm.Print_Area" localSheetId="9">金鹰尚美外立面亮化管护清单!$A$1:$I$41</definedName>
    <definedName name="_xlnm.Print_Titles" localSheetId="9">金鹰尚美外立面亮化管护清单!$1:$2</definedName>
    <definedName name="_xlnm.Print_Titles" localSheetId="4">盐塘河公园亮化管护清单!$1:$2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<sst xmlns="http://schemas.openxmlformats.org/spreadsheetml/2006/main" count="2055" uniqueCount="786">
  <si>
    <t>亮化管护及更换维修项目汇总表</t>
  </si>
  <si>
    <t>序号</t>
  </si>
  <si>
    <t>单位工程名称</t>
  </si>
  <si>
    <t>合价</t>
  </si>
  <si>
    <t>聚龙湖公园周边亮化管护清单</t>
  </si>
  <si>
    <t>聚龙湖电视塔管护清单</t>
  </si>
  <si>
    <t>聚龙湖周边闸站管护清单</t>
  </si>
  <si>
    <t>盐塘河公园亮化管护清单</t>
  </si>
  <si>
    <t>聚龙湖喷泉管护清单</t>
  </si>
  <si>
    <t>聚龙湖喷泉维修更换清单</t>
  </si>
  <si>
    <t>公园监控、电子屏维保清单</t>
  </si>
  <si>
    <t>热带植物园设备管护清单</t>
  </si>
  <si>
    <t>金鹰尚美外立面亮化管护清单</t>
  </si>
  <si>
    <t>总计</t>
  </si>
  <si>
    <t>一、聚龙湖裙房及周边亮化管护</t>
  </si>
  <si>
    <t>工程项目</t>
  </si>
  <si>
    <t>规格型号</t>
  </si>
  <si>
    <t>单位</t>
  </si>
  <si>
    <t>数量</t>
  </si>
  <si>
    <t>全费用综合单价</t>
  </si>
  <si>
    <t>备注</t>
  </si>
  <si>
    <t>成套配电箱AP1管护</t>
  </si>
  <si>
    <t>裙房1</t>
  </si>
  <si>
    <t>台</t>
  </si>
  <si>
    <t>管护</t>
  </si>
  <si>
    <t>成套配电箱AP2管护</t>
  </si>
  <si>
    <t>裙房2</t>
  </si>
  <si>
    <t>成套配电箱AP3管护</t>
  </si>
  <si>
    <t>裙房3</t>
  </si>
  <si>
    <t>成套配电箱BP1管护</t>
  </si>
  <si>
    <t>裙房总</t>
  </si>
  <si>
    <t>景观路灯管护</t>
  </si>
  <si>
    <t>36W节能灯</t>
  </si>
  <si>
    <t>套</t>
  </si>
  <si>
    <t>投树灯</t>
  </si>
  <si>
    <t>36W LED灯</t>
  </si>
  <si>
    <t>草坪灯</t>
  </si>
  <si>
    <t>20W节能灯</t>
  </si>
  <si>
    <t>地埋灯LED-1（LED数码管，5米/套）</t>
  </si>
  <si>
    <t>10W/M</t>
  </si>
  <si>
    <t>电视台南广场（管护）</t>
  </si>
  <si>
    <t>地埋灯LED-1</t>
  </si>
  <si>
    <t>3W/只 24V</t>
  </si>
  <si>
    <t>地埋灯LED-2（LED数码管，1.2米/ 套）</t>
  </si>
  <si>
    <t>地埋灯</t>
  </si>
  <si>
    <t>100W LED</t>
  </si>
  <si>
    <t>1、2、3、4号楼（管护）</t>
  </si>
  <si>
    <t>开关电源</t>
  </si>
  <si>
    <t>1、型号：开关电源 2、规
格：AC220V/DC24V/400W</t>
  </si>
  <si>
    <t>个</t>
  </si>
  <si>
    <t>控制器</t>
  </si>
  <si>
    <t>1、型号：信号分制器 2、规 格：8接口分控器</t>
  </si>
  <si>
    <t>像素灯</t>
  </si>
  <si>
    <t>1、名称：LED像素灯 2、型号
、规格：MXX-1460/RGB全彩/ 长度1000mm</t>
  </si>
  <si>
    <t>点光源</t>
  </si>
  <si>
    <t>LED 5W IP67全彩120度角</t>
  </si>
  <si>
    <t>太阳能路灯管护</t>
  </si>
  <si>
    <t>智能主控服务期</t>
  </si>
  <si>
    <t>DMX512控制主机</t>
  </si>
  <si>
    <t>分控机</t>
  </si>
  <si>
    <t>LED分控机</t>
  </si>
  <si>
    <t>手机控制模块</t>
  </si>
  <si>
    <t>手机智能亮化控制器（三摇）</t>
  </si>
  <si>
    <t>二、电视塔周边及北侧亮化管护</t>
  </si>
  <si>
    <t>成套低压路灯控制柜</t>
  </si>
  <si>
    <t>常规电气配电箱管护1~4AL</t>
  </si>
  <si>
    <t>只</t>
  </si>
  <si>
    <t>淮剧博物馆、舞台、3#楼、游乐场底下、金鹰商场（管护）</t>
  </si>
  <si>
    <t>落地式照明配电柜</t>
  </si>
  <si>
    <t>1~6AP</t>
  </si>
  <si>
    <t>LED埋地灯</t>
  </si>
  <si>
    <t>3W 蓝 DC12V</t>
  </si>
  <si>
    <t>LED射灯</t>
  </si>
  <si>
    <t>5*1W 暖白 220V</t>
  </si>
  <si>
    <t>LED水下灯</t>
  </si>
  <si>
    <t>12*1W 暖白 DC24V</t>
  </si>
  <si>
    <t>电视塔台阶踏步灯</t>
  </si>
  <si>
    <t>12W/M 暖白 DC24V</t>
  </si>
  <si>
    <t>米</t>
  </si>
  <si>
    <t>小功率投光灯</t>
  </si>
  <si>
    <t>1*3W 暖白 220V</t>
  </si>
  <si>
    <t>座号</t>
  </si>
  <si>
    <t>3W 蓝 220V</t>
  </si>
  <si>
    <t>树池埋地灯</t>
  </si>
  <si>
    <t>24W LED</t>
  </si>
  <si>
    <t>绿色投光灯</t>
  </si>
  <si>
    <t>210W更换LED36W投光灯</t>
  </si>
  <si>
    <t>北广场踏步</t>
  </si>
  <si>
    <t>10W/M 暖白 DC6V</t>
  </si>
  <si>
    <t>北广场雕塑灯</t>
  </si>
  <si>
    <t>LED 36W</t>
  </si>
  <si>
    <t>停车场灯</t>
  </si>
  <si>
    <t>40W节能灯</t>
  </si>
  <si>
    <t>北广场坐凳灯带</t>
  </si>
  <si>
    <t>7W/M 暖白 DC12V</t>
  </si>
  <si>
    <t>广场庭园灯</t>
  </si>
  <si>
    <t>40W LED</t>
  </si>
  <si>
    <t>景观灯柱</t>
  </si>
  <si>
    <t>矮柱金卤灯</t>
  </si>
  <si>
    <t>1*35W 节能灯</t>
  </si>
  <si>
    <t>24V/12V</t>
  </si>
  <si>
    <t>炮台（管护）</t>
  </si>
  <si>
    <t>成套配电箱CP1管护</t>
  </si>
  <si>
    <t>树灯（管护）</t>
  </si>
  <si>
    <t>成套配电箱CP2管护</t>
  </si>
  <si>
    <t>成套配电箱CP3管护</t>
  </si>
  <si>
    <t>成套配电箱CP4管护</t>
  </si>
  <si>
    <t>374颗树灯控制箱</t>
  </si>
  <si>
    <t>5V 400W</t>
  </si>
  <si>
    <t>24V 400W</t>
  </si>
  <si>
    <t>24V 100W</t>
  </si>
  <si>
    <t>流星雨</t>
  </si>
  <si>
    <t>与原型号规格一致</t>
  </si>
  <si>
    <t>根</t>
  </si>
  <si>
    <t>树灯控制器</t>
  </si>
  <si>
    <t>满天星</t>
  </si>
  <si>
    <t>LED投光灯</t>
  </si>
  <si>
    <t>30W</t>
  </si>
  <si>
    <t>文化艺术中心（管护）</t>
  </si>
  <si>
    <t>室外控制箱</t>
  </si>
  <si>
    <t>室内控制箱</t>
  </si>
  <si>
    <t>卡费及专线费</t>
  </si>
  <si>
    <t>20M、电信</t>
  </si>
  <si>
    <t>年</t>
  </si>
  <si>
    <t>装饰灯</t>
  </si>
  <si>
    <t>LED防眩驳岸线型灯,RGBW,24W,DC-24V</t>
  </si>
  <si>
    <t>LED感应地砖,RGB,10W,DC-24V</t>
  </si>
  <si>
    <t>舞台地砖灯（管护）</t>
  </si>
  <si>
    <t>LED图案投影灯,6400K,150W,AC-220V,IP65,自控</t>
  </si>
  <si>
    <t>AC/DC24V/12V,带防水箱</t>
  </si>
  <si>
    <t>三、聚龙湖公园地下通道</t>
  </si>
  <si>
    <t>配电箱（聚龙湖）</t>
  </si>
  <si>
    <t>控制箱（聚龙湖）</t>
  </si>
  <si>
    <t>筒灯（聚龙湖）</t>
  </si>
  <si>
    <t>四、盐塘河公园地下通道</t>
  </si>
  <si>
    <t>配电箱（盐塘河）</t>
  </si>
  <si>
    <t>控制箱（盐塘河）</t>
  </si>
  <si>
    <t>筒灯（盐塘河）</t>
  </si>
  <si>
    <t>合   计</t>
  </si>
  <si>
    <t>全费用综合单价为完成整个招标范围内的全部工程总费用（包括承包工程的施工、材料（制作安装）、人工、排污费、工伤保险费、管理费、劳务配合、水、电、税费、利润、规费、便道、矛盾协调、赶工措施费等一切相关费用）。此报价为完成整个投标工程的最终报价，国家政策性调价、市场价格变动均不作调整，漏算不得增加费用。全费用综合单价中还包括为完成确保交通和安全文明施工措施等相关费用，招标人一律不另行支付其他费用。</t>
  </si>
  <si>
    <t>配电箱</t>
  </si>
  <si>
    <t>1、成套配电箱AL-1/2/3/4</t>
  </si>
  <si>
    <r>
      <rPr>
        <sz val="10"/>
        <color rgb="FF000000"/>
        <rFont val="宋体"/>
        <charset val="204"/>
      </rPr>
      <t>台</t>
    </r>
    <r>
      <rPr>
        <sz val="10"/>
        <color rgb="FF000000"/>
        <rFont val="Times New Roman"/>
        <charset val="204"/>
      </rPr>
      <t>/</t>
    </r>
    <r>
      <rPr>
        <sz val="10"/>
        <color rgb="FF000000"/>
        <rFont val="宋体"/>
        <charset val="204"/>
      </rPr>
      <t>年</t>
    </r>
  </si>
  <si>
    <t>管护，保证亮度，确保亮化效果</t>
  </si>
  <si>
    <t>1、成套配电箱AL-A、XL5、AL-E、AL-I、AL-9</t>
  </si>
  <si>
    <t>台/年</t>
  </si>
  <si>
    <t>1、成套配电箱AL-B/C/D、AL-(6~8)-Al-(F~H)  AL-(J~L)  AL-(10~12)</t>
  </si>
  <si>
    <t>1、成套配电箱XBL、XAL、XCL、XDL</t>
  </si>
  <si>
    <t>智能照明控制系统</t>
  </si>
  <si>
    <r>
      <rPr>
        <sz val="10"/>
        <color rgb="FF000000"/>
        <rFont val="Times New Roman"/>
        <charset val="134"/>
      </rPr>
      <t>1</t>
    </r>
    <r>
      <rPr>
        <sz val="10"/>
        <color rgb="FF000000"/>
        <rFont val="宋体"/>
        <charset val="134"/>
      </rPr>
      <t>、名称</t>
    </r>
    <r>
      <rPr>
        <sz val="10"/>
        <color rgb="FF000000"/>
        <rFont val="Times New Roman"/>
        <charset val="134"/>
      </rPr>
      <t xml:space="preserve"> </t>
    </r>
    <r>
      <rPr>
        <sz val="10"/>
        <color rgb="FF000000"/>
        <rFont val="宋体"/>
        <charset val="134"/>
      </rPr>
      <t>、型号</t>
    </r>
    <r>
      <rPr>
        <sz val="10"/>
        <color rgb="FF000000"/>
        <rFont val="Times New Roman"/>
        <charset val="134"/>
      </rPr>
      <t xml:space="preserve">: </t>
    </r>
    <r>
      <rPr>
        <sz val="10"/>
        <color rgb="FF000000"/>
        <rFont val="宋体"/>
        <charset val="134"/>
      </rPr>
      <t>含</t>
    </r>
    <r>
      <rPr>
        <sz val="10"/>
        <color rgb="FF000000"/>
        <rFont val="Times New Roman"/>
        <charset val="134"/>
      </rPr>
      <t>PC</t>
    </r>
    <r>
      <rPr>
        <sz val="10"/>
        <color rgb="FF000000"/>
        <rFont val="宋体"/>
        <charset val="134"/>
      </rPr>
      <t>机、总线耦合器、时间控制模块、四联智能开关面板、电源模块、智能终端器（三遥）等</t>
    </r>
  </si>
  <si>
    <t>项/年</t>
  </si>
  <si>
    <t>1、型号:LED灯 19W IP65 RGB 1460*22*25</t>
  </si>
  <si>
    <t>套/年</t>
  </si>
  <si>
    <t>1、型号:LED灯 19W IP65 RGB/1420*22*25</t>
  </si>
  <si>
    <t>1、型号: AC220/DC24V/400W</t>
  </si>
  <si>
    <r>
      <rPr>
        <sz val="10"/>
        <color rgb="FF000000"/>
        <rFont val="宋体"/>
        <charset val="204"/>
      </rPr>
      <t>个</t>
    </r>
    <r>
      <rPr>
        <sz val="10"/>
        <color rgb="FF000000"/>
        <rFont val="Times New Roman"/>
        <charset val="204"/>
      </rPr>
      <t>/</t>
    </r>
    <r>
      <rPr>
        <sz val="10"/>
        <color rgb="FF000000"/>
        <rFont val="宋体"/>
        <charset val="204"/>
      </rPr>
      <t>年</t>
    </r>
  </si>
  <si>
    <t>1、型号:LED灯 19W IP65 680*22*25</t>
  </si>
  <si>
    <t>1、型号:LED灯 19W IP65 350*22*25</t>
  </si>
  <si>
    <t>1、型号:LED灯 19W IP65 360*22*25</t>
  </si>
  <si>
    <t>1、型号:LED灯 19W IP65 1020*22*25</t>
  </si>
  <si>
    <t>1、型号:LED灯 19W IP65 700*22*25</t>
  </si>
  <si>
    <t>智能联机控制单元</t>
  </si>
  <si>
    <t>GS-L6000</t>
  </si>
  <si>
    <t>智能联机存储单元</t>
  </si>
  <si>
    <t>GS-SD1600</t>
  </si>
  <si>
    <t>脱机播放管理云平台软件</t>
  </si>
  <si>
    <t>脱机播放管理平台</t>
  </si>
  <si>
    <t>脱机主控器</t>
  </si>
  <si>
    <t>GS-BF12B00</t>
  </si>
  <si>
    <t>云空间租用费</t>
  </si>
  <si>
    <t>年费</t>
  </si>
  <si>
    <t>LED主控器</t>
  </si>
  <si>
    <t>夜景照明控制系统</t>
  </si>
  <si>
    <t>分控器</t>
  </si>
  <si>
    <t>专用配套程序控制器</t>
  </si>
  <si>
    <t>投光灯</t>
  </si>
  <si>
    <t>1、型号:LED灯 150W RGB 透视角度60度 功率因数不小于0.9</t>
  </si>
  <si>
    <t>1、型号：LED灯 72W RGB 透视角度60度功率因数不小于0.9</t>
  </si>
  <si>
    <t>1、型号:LED灯 80W RGB 透视角度15度 功率因数不小于0.9</t>
  </si>
  <si>
    <t>1、型号:LED灯 55W RGB 透视角度60度 功率因数不小于0.9</t>
  </si>
  <si>
    <t>1、型号:LED灯36W IP65</t>
  </si>
  <si>
    <t>3W*3，RGB</t>
  </si>
  <si>
    <t>信号分配模块</t>
  </si>
  <si>
    <t>巡查维修至少3人</t>
  </si>
  <si>
    <t>每天都需巡查</t>
  </si>
  <si>
    <r>
      <rPr>
        <sz val="10"/>
        <color rgb="FF000000"/>
        <rFont val="宋体"/>
        <charset val="134"/>
      </rPr>
      <t>人</t>
    </r>
    <r>
      <rPr>
        <sz val="10"/>
        <color rgb="FF000000"/>
        <rFont val="Times New Roman"/>
        <charset val="134"/>
      </rPr>
      <t>/</t>
    </r>
    <r>
      <rPr>
        <sz val="10"/>
        <color rgb="FF000000"/>
        <rFont val="宋体"/>
        <charset val="134"/>
      </rPr>
      <t>年</t>
    </r>
  </si>
  <si>
    <r>
      <rPr>
        <sz val="10"/>
        <color rgb="FF000000"/>
        <rFont val="宋体"/>
        <charset val="134"/>
      </rPr>
      <t>其中包含</t>
    </r>
    <r>
      <rPr>
        <sz val="10"/>
        <color rgb="FF000000"/>
        <rFont val="Times New Roman"/>
        <charset val="134"/>
      </rPr>
      <t>2</t>
    </r>
    <r>
      <rPr>
        <sz val="10"/>
        <color rgb="FF000000"/>
        <rFont val="宋体"/>
        <charset val="134"/>
      </rPr>
      <t>名电工做高空处理</t>
    </r>
  </si>
  <si>
    <t>值班人员费用</t>
  </si>
  <si>
    <t>白天值班人员1人，晚上值班人员1人.</t>
  </si>
  <si>
    <t>不可竞争</t>
  </si>
  <si>
    <t>合计</t>
  </si>
  <si>
    <t>名称</t>
  </si>
  <si>
    <t>管护范围及管护内容</t>
  </si>
  <si>
    <t>全费用单价（元）</t>
  </si>
  <si>
    <t xml:space="preserve"> 全费用综合合价（元）</t>
  </si>
  <si>
    <t>一、</t>
  </si>
  <si>
    <t>聚龙湖周边闸站管护部分</t>
  </si>
  <si>
    <t>串场河闸站</t>
  </si>
  <si>
    <t>闸门</t>
  </si>
  <si>
    <t>套/一年</t>
  </si>
  <si>
    <t>闸门控制箱</t>
  </si>
  <si>
    <t>个/一年</t>
  </si>
  <si>
    <t>升降台总控制箱</t>
  </si>
  <si>
    <t>升降台分控制箱</t>
  </si>
  <si>
    <t>升降台</t>
  </si>
  <si>
    <t>座/一年</t>
  </si>
  <si>
    <t>22KW排水泵机</t>
  </si>
  <si>
    <t>台/一年</t>
  </si>
  <si>
    <t>排水泵控制箱</t>
  </si>
  <si>
    <t>集水坑</t>
  </si>
  <si>
    <t>其他运行配套设施</t>
  </si>
  <si>
    <t>组/一年</t>
  </si>
  <si>
    <t>灭火器</t>
  </si>
  <si>
    <t>只/一年</t>
  </si>
  <si>
    <t>消防沙箱</t>
  </si>
  <si>
    <t>消防铲</t>
  </si>
  <si>
    <t>把/一年</t>
  </si>
  <si>
    <t>拦污防护网</t>
  </si>
  <si>
    <t>2.2KW潜水泵</t>
  </si>
  <si>
    <t>2.2KW潜水泵配套设施</t>
  </si>
  <si>
    <t>大寨河闸站</t>
  </si>
  <si>
    <t>800ZLB-125轴流泵</t>
  </si>
  <si>
    <t>95KW电动机</t>
  </si>
  <si>
    <t>1.5KW启闭机</t>
  </si>
  <si>
    <t>2.2KW启闭机</t>
  </si>
  <si>
    <t>拦污栅</t>
  </si>
  <si>
    <t>扇/一年</t>
  </si>
  <si>
    <t>铸铁闸门</t>
  </si>
  <si>
    <t>软启动柜</t>
  </si>
  <si>
    <t>动力配电箱</t>
  </si>
  <si>
    <t>照明配电箱</t>
  </si>
  <si>
    <t>排风扇</t>
  </si>
  <si>
    <t>运行准备配套工具</t>
  </si>
  <si>
    <t>只/三年</t>
  </si>
  <si>
    <t>一沟河闸站</t>
  </si>
  <si>
    <t>闸门控制液压泵</t>
  </si>
  <si>
    <t>90KW排水泵</t>
  </si>
  <si>
    <t>淋封头</t>
  </si>
  <si>
    <t>值班人员工资</t>
  </si>
  <si>
    <t>值班人员工资按两人计算</t>
  </si>
  <si>
    <t>元/月</t>
  </si>
  <si>
    <t>二、</t>
  </si>
  <si>
    <t>城南新区聚龙湖周边闸站维修部分</t>
  </si>
  <si>
    <t>闸门除锈刷漆、手工除锈、刷银粉漆两道</t>
  </si>
  <si>
    <t>m2</t>
  </si>
  <si>
    <t>4座升降台除锈、刷漆保养升降台</t>
  </si>
  <si>
    <t>项</t>
  </si>
  <si>
    <t>22KW排水泵叶轮片杂物清理、确保出水量正常、确保系统运行正常</t>
  </si>
  <si>
    <r>
      <rPr>
        <sz val="9"/>
        <color rgb="FF000000"/>
        <rFont val="宋体"/>
        <charset val="134"/>
      </rPr>
      <t>新增磷酸铵盐干粉灭火器（MFZ/ABC4-4kg）技术参数：1.有效喷射时间，S</t>
    </r>
    <r>
      <rPr>
        <sz val="9"/>
        <color indexed="8"/>
        <rFont val="Microsoft YaHei"/>
        <charset val="134"/>
      </rPr>
      <t>≥</t>
    </r>
    <r>
      <rPr>
        <sz val="9"/>
        <color indexed="8"/>
        <rFont val="宋体"/>
        <charset val="134"/>
      </rPr>
      <t>8  2.喷射剩余率，</t>
    </r>
    <r>
      <rPr>
        <sz val="9"/>
        <color indexed="8"/>
        <rFont val="Microsoft YaHei"/>
        <charset val="134"/>
      </rPr>
      <t>％≤</t>
    </r>
    <r>
      <rPr>
        <sz val="9"/>
        <color indexed="8"/>
        <rFont val="宋体"/>
        <charset val="134"/>
      </rPr>
      <t>15 3.电绝缘性能，KV36 4.灭火剂充装量，kg1</t>
    </r>
    <r>
      <rPr>
        <sz val="9"/>
        <color indexed="8"/>
        <rFont val="Microsoft YaHei"/>
        <charset val="134"/>
      </rPr>
      <t>±</t>
    </r>
    <r>
      <rPr>
        <sz val="9"/>
        <color indexed="8"/>
        <rFont val="宋体"/>
        <charset val="134"/>
      </rPr>
      <t>0.05 5.有效喷射距离，m≥5,6.灭火级别：A类火 1A B类火 21B C类火 C 7.使用温度范围，</t>
    </r>
    <r>
      <rPr>
        <sz val="9"/>
        <color indexed="8"/>
        <rFont val="Microsoft YaHei"/>
        <charset val="134"/>
      </rPr>
      <t>℃-20~+5</t>
    </r>
  </si>
  <si>
    <t>具</t>
  </si>
  <si>
    <t>墙面涂料
1、基层处理  
2、耐水腻子三道  
3、刷白色防霉防潮涂料两遍</t>
  </si>
  <si>
    <t>泵室一层钢结构除锈刷漆</t>
  </si>
  <si>
    <t>空调5P柜机</t>
  </si>
  <si>
    <t>防污栅栏除锈刷漆</t>
  </si>
  <si>
    <t>新增磷酸铵盐干粉灭火器（MFZ/ABC4-4kg）技术参数：1.有效喷射时间，S≥8  2.喷射剩余率，％≤15 3.电绝缘性能，KV36 4.灭火剂充装量，kg1±0.05 5.有效喷射距离，m≥5,6.灭火级别：A类火 1A B类火 21B C类火 C 7.使用温度范围，℃-20~+5</t>
  </si>
  <si>
    <t>西一沟闸站</t>
  </si>
  <si>
    <t>钢结构除锈刷漆</t>
  </si>
  <si>
    <t>木结构刷木漆</t>
  </si>
  <si>
    <r>
      <rPr>
        <b/>
        <sz val="10"/>
        <rFont val="宋体"/>
        <charset val="134"/>
      </rPr>
      <t xml:space="preserve">   </t>
    </r>
    <r>
      <rPr>
        <b/>
        <sz val="10"/>
        <rFont val="宋体"/>
        <charset val="134"/>
      </rPr>
      <t>总</t>
    </r>
    <r>
      <rPr>
        <b/>
        <sz val="10"/>
        <rFont val="宋体"/>
        <charset val="134"/>
      </rPr>
      <t xml:space="preserve">    </t>
    </r>
    <r>
      <rPr>
        <b/>
        <sz val="10"/>
        <rFont val="宋体"/>
        <charset val="134"/>
      </rPr>
      <t xml:space="preserve">合 </t>
    </r>
    <r>
      <rPr>
        <b/>
        <sz val="10"/>
        <rFont val="宋体"/>
        <charset val="134"/>
      </rPr>
      <t xml:space="preserve">  </t>
    </r>
    <r>
      <rPr>
        <b/>
        <sz val="10"/>
        <rFont val="宋体"/>
        <charset val="134"/>
      </rPr>
      <t>计</t>
    </r>
  </si>
  <si>
    <t>1、管护期间内需配备值班人员2人，必须每日考勤，考勤记录纳入物业管理范围。 2、在养护期内进行日常巡查，及时检查并更换损坏的设备，确保所有设备正常运转（包括设备、主材、辅材、附件、配件、耗材、易损物品、油漆出新等工作），及时消除各种质量隐患；3、在养护期内进行日常巡查充分预测并及时消除安全隐患，若在管护期所管护范围内发生的物品设备材料被盗、损坏（无论为何种原因引起的损坏）等的修复及修复过程中发生的各项费用投标人自行充分考虑；4、管护期间内负责管理中各环节的安全生产及矛盾协调处理工作，施工单位自行负责期间发生一切安全事故；5、参照《闸站运行管理制度》进行管护及报价；6、最终以现场实际数量为准；7、各投标人自行踏察现场，移交接收以现状为准。8、闸站主要控制聚龙湖水位，需根据甲方要求包括聚龙湖现场的水位高和低，及时的放水和抽排。 9、此管护工程维护期为1年。</t>
  </si>
  <si>
    <t>单价
（元/年）</t>
  </si>
  <si>
    <t>全费用合价（元/年）</t>
  </si>
  <si>
    <t>小计（元/年）</t>
  </si>
  <si>
    <t>小品雕塑灯</t>
  </si>
  <si>
    <t>盏</t>
  </si>
  <si>
    <t>景观灯</t>
  </si>
  <si>
    <t>洗墙灯</t>
  </si>
  <si>
    <t>文化灯</t>
  </si>
  <si>
    <t>射灯</t>
  </si>
  <si>
    <t>灯带</t>
  </si>
  <si>
    <t>景观灯配电箱</t>
  </si>
  <si>
    <t>时钟(盐塘河2个，聚龙湖4个)</t>
  </si>
  <si>
    <t xml:space="preserve">三遥控制系统卡费及专线费20M、电信 </t>
  </si>
  <si>
    <t>三遥控制系统维修养护</t>
  </si>
  <si>
    <t>庭院灯</t>
  </si>
  <si>
    <t>LED艺术发光石</t>
  </si>
  <si>
    <t>LED植物艺术小品灯</t>
  </si>
  <si>
    <t>LED星光萤火虫灯</t>
  </si>
  <si>
    <t>24V400W开关电源</t>
  </si>
  <si>
    <t>DM512主控制器</t>
  </si>
  <si>
    <t>DM512分控制器</t>
  </si>
  <si>
    <t>24口交换机</t>
  </si>
  <si>
    <t>LED庭院灯（2.5米高）</t>
  </si>
  <si>
    <t>LED庭院灯（3米高）</t>
  </si>
  <si>
    <t>LED台阶灯</t>
  </si>
  <si>
    <t>草坪灯管护</t>
  </si>
  <si>
    <t>草坪灯更换</t>
  </si>
  <si>
    <t>投光灯管护</t>
  </si>
  <si>
    <t>投光灯更换</t>
  </si>
  <si>
    <t>八角庭院灯管护</t>
  </si>
  <si>
    <t>八角庭院灯更换</t>
  </si>
  <si>
    <t>方型庭院灯管护</t>
  </si>
  <si>
    <t>方型庭院灯更换</t>
  </si>
  <si>
    <t>规格</t>
  </si>
  <si>
    <t>全费用单价</t>
  </si>
  <si>
    <t>全费用合价</t>
  </si>
  <si>
    <t>维保内容</t>
  </si>
  <si>
    <t>螺旋管</t>
  </si>
  <si>
    <t>Φ426X5；材质：Q235A。</t>
  </si>
  <si>
    <t>t</t>
  </si>
  <si>
    <t>检测、维修、保养</t>
  </si>
  <si>
    <t>Φ325*5；材质：Q235A。</t>
  </si>
  <si>
    <t>圆管法兰</t>
  </si>
  <si>
    <t>DN400</t>
  </si>
  <si>
    <t>DN300</t>
  </si>
  <si>
    <t>方管</t>
  </si>
  <si>
    <t>200x200x6；材质：Q235A。</t>
  </si>
  <si>
    <t>H型钢</t>
  </si>
  <si>
    <t>HW100*100；材质：Q235A。</t>
  </si>
  <si>
    <t>槽钢</t>
  </si>
  <si>
    <t>10#；材质：Q235A。</t>
  </si>
  <si>
    <t>钢板网TLXTBXb</t>
  </si>
  <si>
    <t>24X60X6、d=5；材质：Q235A。</t>
  </si>
  <si>
    <t>㎡</t>
  </si>
  <si>
    <t>角钢</t>
  </si>
  <si>
    <t>50*50*5；材质：Q235A。</t>
  </si>
  <si>
    <t>钢丝绳</t>
  </si>
  <si>
    <t>φ12；材质：304不锈钢。</t>
  </si>
  <si>
    <t>钢丝绳卡</t>
  </si>
  <si>
    <t>与钢丝绳配套。</t>
  </si>
  <si>
    <t>滑轮</t>
  </si>
  <si>
    <t>根据设计定制，升降系统定向滑轮；材质：Q235A。</t>
  </si>
  <si>
    <t>卷扬机</t>
  </si>
  <si>
    <t>4kw；材质：铸铁；电机额定电压380V，50Hz；</t>
  </si>
  <si>
    <t>钢板</t>
  </si>
  <si>
    <t>Φ414X6、6mm厚；材质：Q235A。</t>
  </si>
  <si>
    <t>焊接管箍</t>
  </si>
  <si>
    <t>DN40、L=60mm；材质：Q235A。；平台注水口。</t>
  </si>
  <si>
    <t>丝堵</t>
  </si>
  <si>
    <t>DN40；与注水口配套。</t>
  </si>
  <si>
    <t>锚块</t>
  </si>
  <si>
    <t>1500*1200*400；钢筋混凝土。</t>
  </si>
  <si>
    <t>304不锈钢板网</t>
  </si>
  <si>
    <t xml:space="preserve">板厚1mm 孔径1.5mm 孔边距1.5mm </t>
  </si>
  <si>
    <t>圆管</t>
  </si>
  <si>
    <t>DN15  Q235A</t>
  </si>
  <si>
    <t>高压软管</t>
  </si>
  <si>
    <t xml:space="preserve">DN15 L=1000 </t>
  </si>
  <si>
    <t>单头丝</t>
  </si>
  <si>
    <t>DN15 L=150   304</t>
  </si>
  <si>
    <t>DN15 L=150  Q235A</t>
  </si>
  <si>
    <t>双头内丝</t>
  </si>
  <si>
    <t>电磁阀</t>
  </si>
  <si>
    <t>DN15.零压力</t>
  </si>
  <si>
    <t>注水仓进气管</t>
  </si>
  <si>
    <t>DN15,Q235A L=150</t>
  </si>
  <si>
    <t>高喷喷头</t>
  </si>
  <si>
    <t>高喷喷头，接口直径DN150；出水口径60mm材质：304不锈钢。含储水罐</t>
  </si>
  <si>
    <t>高喷管路系统</t>
  </si>
  <si>
    <t>材质：304不锈钢；根据设计定制，DN150焊接管道、弯头、变径等。</t>
  </si>
  <si>
    <t>法兰止回阀</t>
  </si>
  <si>
    <t>对夹式蝶形止回阀；DN200；介质：水。</t>
  </si>
  <si>
    <t>喷泉专用泵</t>
  </si>
  <si>
    <t>流量Q=210m³/h；扬程H=207m；功率P=147kw；水泵材质：304不锈钢；电机额定电压380V，50Hz；卧式潜水泵。</t>
  </si>
  <si>
    <t>变频器</t>
  </si>
  <si>
    <t>160KW</t>
  </si>
  <si>
    <t>设备支架</t>
  </si>
  <si>
    <t>喷头及管道固定支架，材质：热镀锌；根据设计定制，40*4角钢、10#槽钢、螺栓等。</t>
  </si>
  <si>
    <t>水泵支架</t>
  </si>
  <si>
    <t>水泵固定支架，材质：热镀锌；根据设计定制，40*2扁钢、10#槽钢、螺栓等。</t>
  </si>
  <si>
    <t>材质：304不锈钢；根据设计定制，DN200焊接管制作。</t>
  </si>
  <si>
    <t>喷头</t>
  </si>
  <si>
    <t>喷头，接口直径DN80；出水口径42mm；材质：304不锈钢。含储水罐</t>
  </si>
  <si>
    <t>止回阀</t>
  </si>
  <si>
    <t>对夹式蝶形止回阀；DN125；介质：水。</t>
  </si>
  <si>
    <t>流量Q=70m³/h；扬程H=108m；功率P=30kw；水泵材质：304不锈钢；电机额定电压380V，50Hz；卧式潜水泵。</t>
  </si>
  <si>
    <t>37KW</t>
  </si>
  <si>
    <t>喷头，接口直径DN80；出水口径32mm；材质：304不锈钢。含储水罐</t>
  </si>
  <si>
    <t>流量Q=50m³/h；扬程H=76m；功率P=15kw；水泵材质：304不锈钢；电机额定电压380V，50Hz；卧式潜水泵。</t>
  </si>
  <si>
    <t>18.5KW</t>
  </si>
  <si>
    <t>水下灯</t>
  </si>
  <si>
    <t>LED：220V 60W；颜色：RGB；发光角度：120°；Cree原装灯珠；DMX512控制协议；304不锈钢外壳；防水等级：IP68。</t>
  </si>
  <si>
    <t>LED：220V 108W；颜色：RGB；发光角度：30°；Cree原装灯珠；DMX512控制协议；304不锈钢外壳；防水等级：IP68。</t>
  </si>
  <si>
    <t>LED：220V 180W；颜色：RGB；发光角度：120°；Cree原装灯珠；DMX512控制协议；304不锈钢外壳；防水等级：IP68。</t>
  </si>
  <si>
    <t>灯支架</t>
  </si>
  <si>
    <t>灯具固定支架，材质：热镀锌；根据设计定制，50*5角钢，DN32钢管、螺栓等。</t>
  </si>
  <si>
    <t>激光</t>
  </si>
  <si>
    <t>35W、彩色；扫描范围≥±25°；风冷；AC220V/50Hz；使用寿命≥10000H；含电缆、控制软件、安装支架</t>
  </si>
  <si>
    <t>激光25W</t>
  </si>
  <si>
    <t>25W、绿；扫描范围≥±25°；风冷；AC220V/50Hz；使用寿命≥10000H；含电缆、控制软件、安装支架</t>
  </si>
  <si>
    <t>投影机</t>
  </si>
  <si>
    <t>33000流明；含电缆、控制软件、安装支架</t>
  </si>
  <si>
    <t>水幕喷头</t>
  </si>
  <si>
    <t>扇形喷头，接口直径DN200；材质：304不锈钢。</t>
  </si>
  <si>
    <t>水幕集流管</t>
  </si>
  <si>
    <t>材质：304不锈钢；根据设计定制，DN250焊接管制作。</t>
  </si>
  <si>
    <t>材质：304不锈钢；根据设计定制，DN150焊接管制作。</t>
  </si>
  <si>
    <t>数控喷头</t>
  </si>
  <si>
    <t>喷口直径28mm，接口直径DN50；材质：304不锈钢。</t>
  </si>
  <si>
    <t>三维数控摇摆机构</t>
  </si>
  <si>
    <t>摇摆机构、双电机驱动器等（三维摆动）；通径DN50。</t>
  </si>
  <si>
    <t>流量Q=40m³/h；扬程H=20m；功率P=4kw；水泵材质：304不锈钢；电机额定电压380V，50Hz；卧式潜水泵。</t>
  </si>
  <si>
    <t>功率5.5KW,与潜水泵匹配。</t>
  </si>
  <si>
    <t>数控摇摆机构</t>
  </si>
  <si>
    <t>摇摆机构、单电机驱动器等（二维摆动）；通径DN50。</t>
  </si>
  <si>
    <t>流量Q=42m³/h；扬程H=27m；功率P=5.5kw；水泵材质：304不锈钢；电机额定电压380V，50Hz；卧式潜水泵。</t>
  </si>
  <si>
    <t>功率7.5KW,与潜水泵匹配。</t>
  </si>
  <si>
    <t>流量Q=50m³/h；扬程H=36m；功率P=7.5kw；水泵材质：304不锈钢；电机额定电压380V，50Hz；卧式潜水泵。</t>
  </si>
  <si>
    <t>功率15W,与潜水泵匹配。</t>
  </si>
  <si>
    <t>球阀</t>
  </si>
  <si>
    <t>DN50；工作介质：水；材质：304不锈钢。</t>
  </si>
  <si>
    <t>万向直流喷头</t>
  </si>
  <si>
    <t>接口直径DN65；材质：304不锈钢。</t>
  </si>
  <si>
    <t>流量Q=60m³/h；扬程H=47m；功率P=11kw；水泵材质：304不锈钢；电机额定电压380V，50Hz；卧式潜水泵。</t>
  </si>
  <si>
    <t>流量Q=60m³/h；扬程H=71m；功率P=18.5kw；水泵材质：304不锈钢；电机额定电压380V，50Hz；卧式潜水泵。</t>
  </si>
  <si>
    <t>功率22KW,与潜水泵匹配。</t>
  </si>
  <si>
    <t>接口直径DN80；材质：304不锈钢。</t>
  </si>
  <si>
    <t>流量Q=90m³/h；扬程H=84m；功率P=30kw；水泵材质：304不锈钢；电机额定电压380V，50Hz；卧式潜水泵。</t>
  </si>
  <si>
    <t>功率37KW,与潜水泵匹配。</t>
  </si>
  <si>
    <t>气爆设备</t>
  </si>
  <si>
    <t>喷水口径40mm；气爆直径219mm，高度H=1350mm；最大工作压力1.6MPa；材质：304不锈钢。</t>
  </si>
  <si>
    <t>DN25；工作介质：气体；最大工作压力1.6MPa；材质：304不锈钢。</t>
  </si>
  <si>
    <t>DN25 L=2000mm；工作介质：气体；最大工作压力1.6MPa；材质：橡胶软管。</t>
  </si>
  <si>
    <t>储气罐</t>
  </si>
  <si>
    <t>罐体高度H=600mm；罐体直径450mm；最大工作压力1.6MPa；材质：304不锈钢。</t>
  </si>
  <si>
    <t>光面接头</t>
  </si>
  <si>
    <t>DN25 外丝接头；材质：304不锈钢。</t>
  </si>
  <si>
    <t>DN40；工作介质：气体；最大工作压力1.6MPa；材质：304不锈钢。</t>
  </si>
  <si>
    <t>DN40 L=2000mm；工作介质：气体；最大工作压力1.6MPa；材质：橡胶软管。</t>
  </si>
  <si>
    <t>DN40 外丝接头；材质：304不锈钢。</t>
  </si>
  <si>
    <t>变频空压机</t>
  </si>
  <si>
    <t>37KW，工作压力：1.3MPa；排气量：4.8m3/min；直联式螺杆空气压缩机。</t>
  </si>
  <si>
    <t>75KW，工作压力：1.0MPa；排气量：11.2m3/min；直联式螺杆空气压缩机。</t>
  </si>
  <si>
    <t>管路系统</t>
  </si>
  <si>
    <t>材质：304不锈钢；根据设计定制，DN100焊接管道、弯头、变径等。</t>
  </si>
  <si>
    <t>管路支架</t>
  </si>
  <si>
    <t>管道固定支架，材质：304不锈钢；根据设计定制，40*2扁钢、10#槽钢等。</t>
  </si>
  <si>
    <t>冷雾主机</t>
  </si>
  <si>
    <t>CFS-360-7.5，含304不锈钢过滤缸，功率：5.5KW</t>
  </si>
  <si>
    <t>冷雾喷头</t>
  </si>
  <si>
    <t>材质：304不锈钢；喷嘴孔径0.15mm，接口1/8"</t>
  </si>
  <si>
    <t>喷头座</t>
  </si>
  <si>
    <t>材质：304不锈钢；接口1/8"</t>
  </si>
  <si>
    <t>三通</t>
  </si>
  <si>
    <t>管路</t>
  </si>
  <si>
    <t>材质：304不锈钢；直径Φ10</t>
  </si>
  <si>
    <t>材质：304不锈钢；直径Φ20</t>
  </si>
  <si>
    <t>冷雾安装支架</t>
  </si>
  <si>
    <t>喷头及管道固定支架，材质：热镀锌；根据设计定制，40*4角钢、DN32圆管、螺栓等。</t>
  </si>
  <si>
    <t>百变喷头</t>
  </si>
  <si>
    <t>喷口直径DN65；材质：304不锈钢；双泵供水。</t>
  </si>
  <si>
    <t>流量Q=24m³/h；扬程H=18m；功率P=2.2w；水泵材质：304不锈钢；电机额定电压380V，50Hz；卧式潜水泵。</t>
  </si>
  <si>
    <t>流量Q=30m³/h；扬程H=22m；功率P=3kw；水泵材质：304不锈钢；电机额定电压380V，50Hz；卧式潜水泵。</t>
  </si>
  <si>
    <t>功率3.7KW,与潜水泵匹配。</t>
  </si>
  <si>
    <t>扇形喷头</t>
  </si>
  <si>
    <t>接口直径DN50；材质：304不锈钢。</t>
  </si>
  <si>
    <t>八瓣花机构</t>
  </si>
  <si>
    <t>接口直径DN100；材质：304不锈钢。</t>
  </si>
  <si>
    <t>扁嘴喷头</t>
  </si>
  <si>
    <t>接口直径DN25；材质：304不锈钢。</t>
  </si>
  <si>
    <t>流量Q=70m³/h；扬程H=11m；功率P=4kw；水泵材质：304不锈钢；电机额定电压380V，50Hz；卧式潜水泵。</t>
  </si>
  <si>
    <t>软件控制系统</t>
  </si>
  <si>
    <t>基于RS485、ISA、UDP网络协议的喷泉控制系统，信号实时性精确，抗干扰能力强，做到了省时、高效、维护简单，适合于大型音乐喷泉的表演控制程序。</t>
  </si>
  <si>
    <t>音乐舞美编辑系统</t>
  </si>
  <si>
    <t>编辑的所要播放的音乐编程软件(支持PCM格式的WAV音乐文件)。主要是针对WAV音乐文件的数据分析、波形显示、波形编辑（放大、缩小、移动、分段显示等功能的实现）。</t>
  </si>
  <si>
    <t>总控系统</t>
  </si>
  <si>
    <t>标准版、1条时间轴;实时控制——内建功能强大的[管理者]引擎; 通用的TCP/IP网络协议控制与监控视听设备; 庞大的器材数据库（源自强大的［管理者］） 实时测试功能（不需编译、下载过程），节省编程时间； 2 x Serial; 1 x DMX in/out;1TCP/IP 10/100Mbps 网络接口;可远程访问的控制界面;多系统兼容（ios、android、windows）; 通用的TCP/IP网络协议控制与监控视听设备; 可已有编辑界面的内容；友好的人机交互体验；多图片格式的支持;</t>
  </si>
  <si>
    <t>光束灯、摇头灯</t>
  </si>
  <si>
    <t>1.2KW，含电缆、控制软件、安装支架</t>
  </si>
  <si>
    <t>音响杆（含基础）</t>
  </si>
  <si>
    <t>组</t>
  </si>
  <si>
    <t>防水线阵列全频扬声器</t>
  </si>
  <si>
    <t>音箱类型  二分频防水线性阵列音箱
驱动器 高频 HF:2×1.75"钕铁硼压缩防水驱动单元
低频 LF:2×10"钕铁硼内磁低频防水单元
分频 方式 外置分频
分频点 —
推荐分频点 2kHz
连接 输入 1×NL4
输出 1×NL4
接线标识 LF:1+ 2- ，HF:3+ 4-
箱体 箱体类型 楔形箱体
箱体材质 进口优质层压板
表面处理 箱体 黑色聚亚胺酯喷涂
面网 黑色喷粉、金属面罩海绵覆盖
电声指标
频率响应 ±3dB LF:100Hz-4kHz HF:1000Hz-17kHz
-10dB LF:90Hz-4kHz HF:1000Hz-18kHz
音箱功率 额定功率RMS(1) LF: 400W HF: 140W
连续功率 LF: 800W HF: 280W
最大功率 LF: 1600W HF: 560W
指向性(H×V) 水平覆盖角 120°
垂直覆盖角 可变，取决于阵列的长度和配置
灵敏度(1W/1m) 　 LF:102dB HF:110dB
最大声压级 高频 HF:134dB
低频 LF:134dB
额定阻抗 　 LF:8Ω , HF:8Ω
直流阻抗 　 —
安装运输
安装 吊挂部件 专用吊架配1/2卸扣
吊点设置 专用三点式吊挂
支架孔 —
搬运 　 2×铁把手
附件： 标配件 ф12不锈钢质高强度插销
选配件 吊架(6.DJS.B-009), 脚轮支架(1.AZPJ.154),
4寸 聚氨脂脚轮(7.YXPJ.B06)
音箱尺寸(W×H×D) 　 800×323×440mm
包装尺寸(W×H×D) 　 920×430×585mm
净重 　 26.5kg
总重 　 29.5kg</t>
  </si>
  <si>
    <t>功率放大器（高频）</t>
  </si>
  <si>
    <t>功放类型 立体声模式4Ω-8Ω
负载阻抗 并接单声模式 4Ω-8Ω桥接单声模式 8Ω-16Ω
额定功率8Ω/400W×2 4Ω/600W×2
总谐波失真 &lt;0.05%(10%额定功率1kHz)
互调失真  &lt;0.05%
频率响应 20Hz~20kHz(±0.5dB)
阻尼系数 &gt;600(8Ω/100Hz)
信噪比 &gt;102dB(A)
输入阻抗 ＞20kΩ
输入接口 3脚XLR/6.35mm插座
输出接口 防碰触接线柱，NL4型
净重 15kg
机身尺寸 483×375×88mm</t>
  </si>
  <si>
    <t>功率放大器（低频）</t>
  </si>
  <si>
    <r>
      <rPr>
        <sz val="9"/>
        <rFont val="宋体"/>
        <charset val="134"/>
      </rPr>
      <t>功放类型 立体声模式4Ω-8Ω
负载阻抗 并接单声模式 4Ω-8Ω 桥接单声模式 8Ω-16Ω
额定功率 8Ω/1200W×2</t>
    </r>
    <r>
      <rPr>
        <sz val="9"/>
        <rFont val="微软雅黑"/>
        <charset val="134"/>
      </rPr>
      <t>􀀀</t>
    </r>
    <r>
      <rPr>
        <sz val="9"/>
        <rFont val="宋体"/>
        <charset val="134"/>
      </rPr>
      <t xml:space="preserve"> 4Ω/1900W×2
总谐波失真 &lt;0.05%(10%额定功率1kHz)
互调失真  &lt;0.05%
频率响应 20Hz~20kHz(±0.5dB)
阻尼系数 &gt;600(8Ω/100Hz)
信噪比 &gt;102dB(A)
输入阻抗 ＞20kΩ
输入接口 3脚XLR/6.35mm插座
输出接口 防碰触接线柱，NL4型
净重 30kg
机身尺寸 483×452×88mm
</t>
    </r>
  </si>
  <si>
    <t>线阵列吊架</t>
  </si>
  <si>
    <t>与线阵列匹配</t>
  </si>
  <si>
    <t>数字音频处理器</t>
  </si>
  <si>
    <t xml:space="preserve">◇采用高性能32位浮点DSP，24位192K采样率     AD/DA芯片,为产品提供更好的动态处理及     高保真还原能力;
◇参量EQ(输入部分5段输出部分7段);
◇延时，每路信号最大延时可达2.6秒;
◇四路平衡模拟信号输入，八路平衡模拟信号输出,可实现将任一路输入信号按一定的比例路由到任一路输出通道;
◇分频。Bessel / Butterworth 12/18/24/30/36dB peroctave and Linkwitz-Riley 12/18/24dB peroctave;
◇峰值限制; 
◇静音分输入输出部;
◇最多可存储50组不同的用户程序;
◇USB及RS485通信接口，可以实现多台处理器的级联;
规格&amp;参数：
音频特性(模拟输入/输出) 
频率响应 20Hz～20kHz, ±0.5dB 
动态范围  &gt;110dB（A计权） 
总谐波失真 &lt;0.006%  
模拟输入   
连接器 XLR-3输入卡侬座(四路) 
输入阻抗 &gt;10kΩ  
参考电平  +4dBu 
最大输入电平  +20dBu 
A/D转换器 128倍超取样 ,线性相位 
模拟输出   
连接器 输出端子（八路） 
输出阻抗 &lt;47Ω 
负载阻抗 &gt;600Ω 
参考电平 +4dBu 
最大输入电平  +20dBu 
A/D转换器  &gt;64kHz，24位Σ-Δ，128倍超取样  
控制接口    
RS-485连接器  XLR输入/输出
USB接口  
LED电平表  -40, -20, -10, -6dBFS和OVER(过载)  
其它    
功耗  18W  
电源  AC 110/220V 50Hz  
尺寸（W×H×D）  482×44×228mm  
重量  5.7kg  
</t>
  </si>
  <si>
    <t>时序电源</t>
  </si>
  <si>
    <t>PX128B是一台专业的时序分配器，它可将主电源分配八路输出，可按时间接通和关闭各路电源，从而有效降低对系统的冲击，适用于大型扩声系统，多媒体会议系统，多媒体教室等场合使用。 
特性&amp;优势：
◇一主电路输入，八路受控电源输出。
◇万用插座，后面板8个受控万用插座。
◇可顺序开机，逆序关机， 网口连接可支持255台设备级联。
◇各通道通断都有LED指示，一目了然。
◇标准1U机箱，方便安装。
◇支持电源净化电容滤波
 规格&amp;参数：
整机的最大输入功率 24KW
各电源通道最大输出功率 3KW
延时通断时间 1秒
联机控制 有
BYPASS功能 有
工作电压 220V 50Hz/60Hz
净重 5Kg
毛重 6Kg
机身尺寸（W×H×D） 440×45×220mm
包装尺寸（W×H×D） 480×85×260mm</t>
  </si>
  <si>
    <t>鹅颈话筒</t>
  </si>
  <si>
    <t>型式  静电型背极式麦克风 
指向特性  单一指向性（心型）
频率响应  30～16000Hz            
开通灵敏度  －40dB(5.0mV) 0dB=1V/1Pa,1KHz
最大承受音压  120 dB SPL (1KHz,THD 1%) 
动态范围  111 dB (1KHz at Max dB SPL)
信 噪 比  65 dB (1KHz at 1 Pa)
输出阻抗  160欧姆平衡 
电源  PHANTOM DC 9－52V /消耗电流2mA 
低频衰减  150Hz，6dB/octave
颜色  黑色雾面烤漆 
外形尺寸(直径12mm)  直径12.3，底座直径21mm，长40mm
重量  150g
附属品  防风罩</t>
  </si>
  <si>
    <t>监听音箱</t>
  </si>
  <si>
    <t>形态：有源分频音箱、单元：4寸纸盆单元，25mm音圈、灵敏度（1米/1瓦）：90db、频率响应（-10db）：76Hz-18KHz、阻抗：4欧、额定承受功率：40W（RMS）、接线端子：输入：RCA/6.3mm插座、并联输出：6.3mm插座、电源：220-240/50Hz、尺寸：136宽×140深×206高mm、重量：2.9-3.2Kg</t>
  </si>
  <si>
    <t>对</t>
  </si>
  <si>
    <t>调音台</t>
  </si>
  <si>
    <t>16路 2编组 2辅助</t>
  </si>
  <si>
    <t>音频光端机</t>
  </si>
  <si>
    <t>广播甲级输入2路音频，输出2路音频，单向，数字编码光纤传输，音频接口：XLR卡侬，光纤类型：单模，波长：1310nm，光纤数量：1根，光纤接口：FC/PC，传输距离：0-40公里，19英寸1U标准机箱，内置双电源。</t>
  </si>
  <si>
    <t>设备机柜</t>
  </si>
  <si>
    <t>42U</t>
  </si>
  <si>
    <t>音箱线</t>
  </si>
  <si>
    <t>EVJE4*2.5</t>
  </si>
  <si>
    <t>EVJE2*2.5</t>
  </si>
  <si>
    <t>话筒线</t>
  </si>
  <si>
    <t>RVVP2*0.3</t>
  </si>
  <si>
    <t>光纤</t>
  </si>
  <si>
    <t>单模 带铠甲</t>
  </si>
  <si>
    <t>接插件</t>
  </si>
  <si>
    <t>卡农公母头、大三芯等</t>
  </si>
  <si>
    <t>批</t>
  </si>
  <si>
    <t>其它配件</t>
  </si>
  <si>
    <t>管、线槽等</t>
  </si>
  <si>
    <t>空调</t>
  </si>
  <si>
    <t>5P 柜式</t>
  </si>
  <si>
    <t>3P 挂式</t>
  </si>
  <si>
    <t>防静电地板</t>
  </si>
  <si>
    <t>尺寸：500*500*28，全钢型静电地板</t>
  </si>
  <si>
    <t>控制室照明</t>
  </si>
  <si>
    <t>照度300 照度300  换18盏60W白光灯管  3P开关面板2个</t>
  </si>
  <si>
    <t>水草、杂物等打捞</t>
  </si>
  <si>
    <t>潜水排污泵(含管路）</t>
  </si>
  <si>
    <t>流量Q=50m³/h；扬程H=7m；功率P=2.2kw；水泵材质：铸铁；电机额定电压380V，50Hz；卧式潜水泵。</t>
  </si>
  <si>
    <t>液位传感器</t>
  </si>
  <si>
    <t>电缆桥架</t>
  </si>
  <si>
    <t>宽*高：3000*600，自制，材质：Q235A</t>
  </si>
  <si>
    <t>［10#；材质：热镀锌。</t>
  </si>
  <si>
    <t>防水电缆</t>
  </si>
  <si>
    <t>JHS 3×1.0；承受较大水压的JHS-500V 型防水橡套电缆</t>
  </si>
  <si>
    <t>JHS 4×4；承受较大水压的JHS-500V 型防水橡套电缆</t>
  </si>
  <si>
    <t>JHS 4×2.5；承受较大水压的JHS-500V 型防水橡套电缆</t>
  </si>
  <si>
    <t>JHS 4×16；承受较大水压的JHS-500V 型防水橡套电缆</t>
  </si>
  <si>
    <t>JHS 3×4；承受较大水压的JHS-500V 型防水橡套电缆</t>
  </si>
  <si>
    <t>控制电缆</t>
  </si>
  <si>
    <t>KVVRP 2×1.5；2芯带128编屏蔽层防水型电缆</t>
  </si>
  <si>
    <t>KVVRP 3×1.5；3芯带128编屏蔽层防水型电缆</t>
  </si>
  <si>
    <t>JHS 3×185+1×95；承受较大水压的JHS-500V 型防水橡套电缆</t>
  </si>
  <si>
    <t>JHS 3×70+1×35；承受较大水压的JHS-501V 型防水橡套电缆</t>
  </si>
  <si>
    <t>JHS 3×35+1×25；承受较大水压的JHS-502V 型防水橡套电缆</t>
  </si>
  <si>
    <t>JHS 3×25+1×16；承受较大水压的JHS-503V 型防水橡套电缆</t>
  </si>
  <si>
    <t>JHS 3×25+2×16；承受较大水压的JHS-500V 型防水橡套电缆</t>
  </si>
  <si>
    <t>电力电缆</t>
  </si>
  <si>
    <t>JHS 3×6；聚乙烯绝缘聚氯乙烯护套电力电缆</t>
  </si>
  <si>
    <t>JHS 8×0.75+2×2.5；承受较大水压的JHS-500V 型防水橡套电缆</t>
  </si>
  <si>
    <t>JHS 3×2.5；聚乙烯绝缘聚氯乙烯护套电力电缆</t>
  </si>
  <si>
    <t>JHS 3×16；聚乙烯绝缘聚氯乙烯护套电力电缆</t>
  </si>
  <si>
    <t>JHS 3×10；聚乙烯绝缘聚氯乙烯护套电力电缆</t>
  </si>
  <si>
    <t>单模四芯钢丝光纤</t>
  </si>
  <si>
    <t>控制柜</t>
  </si>
  <si>
    <t>GGD标准柜；尺寸：1000*600*2200（含柜间连接铜牌）；柜(箱)体铁板厚度＆=1.5mm，A3冷轧板，面板厚度＆=2.0mm。</t>
  </si>
  <si>
    <t>配电柜</t>
  </si>
  <si>
    <t>GGD标准柜；尺寸：1000*600*2200（含柜间连接铜牌）；柜(箱)体铁板厚度＆=1.5mm，A3冷轧板，面板厚度＆=2.0mm；设备用电总开关500KW。</t>
  </si>
  <si>
    <t>室内壁挂式；尺寸:550*160*400;柜(箱)体铁板厚度＆=1.5mm，A3冷轧板，面板厚度＆=2.0mm。</t>
  </si>
  <si>
    <t>网络机柜</t>
  </si>
  <si>
    <t>网络专用机柜；尺寸：600*600*1200。</t>
  </si>
  <si>
    <t>隔离变压器</t>
  </si>
  <si>
    <t>驱动器专用变压器；参数：输入220V/输出80V/功率400VA。</t>
  </si>
  <si>
    <t>低压隔离变压器；输入220V/输出220V/功率200VA。</t>
  </si>
  <si>
    <t>控制专用开关电源；输入AC220V/输出DC24V /功率200W。</t>
  </si>
  <si>
    <t>控制板</t>
  </si>
  <si>
    <t>网络模拟量控制卡，SOV-E-AO16；TCP/IP网络协议，工业总线扩展。</t>
  </si>
  <si>
    <t>块</t>
  </si>
  <si>
    <t>模拟量控制转接卡，SOV-D882；与SOV-E-AO16配套使用。</t>
  </si>
  <si>
    <t>网络数字量控制卡，SOV-ZERO_2.0；TCP/IP网络协议，工业总线扩展。</t>
  </si>
  <si>
    <t>传感器隔离控制卡SOV-E-AX8_6.OC；；与SOV-ZERO_2.06配套使用。</t>
  </si>
  <si>
    <t>网络开关量量控制卡，SOV-E-DO64；TCP/IP网络协议，工业总线扩展。</t>
  </si>
  <si>
    <t>开关量转接卡，SOV-D-32C；与SOV-E-DO64配套使用。</t>
  </si>
  <si>
    <t>电磁阀控制板，SOV-FA8；与SOV-D-32C配套使用。</t>
  </si>
  <si>
    <t>网络MDX512信号控制卡，SOV-E-LED-MCON；TCP/IP网络协议，工业总线扩展。</t>
  </si>
  <si>
    <t>放大器</t>
  </si>
  <si>
    <t>DMX512信号放大器，DMX521灯信号放大中继器。</t>
  </si>
  <si>
    <t>交换机</t>
  </si>
  <si>
    <t>工业级TL-SG2226P交换机；24口，三层千兆网络交换机。</t>
  </si>
  <si>
    <t>网线</t>
  </si>
  <si>
    <t>超五类屏蔽双绞线（UTP）</t>
  </si>
  <si>
    <t>水晶头</t>
  </si>
  <si>
    <t>超五类带屏蔽</t>
  </si>
  <si>
    <t>工控机</t>
  </si>
  <si>
    <t>IPC-810E；INTEL酷睿双核CPU/2GDDR111、内存500GSATA硬盘/DVD光驱。</t>
  </si>
  <si>
    <t>显示器</t>
  </si>
  <si>
    <t>22寸，Ls22c150;电源DC14V/1.78A</t>
  </si>
  <si>
    <t>鼠标、键盘</t>
  </si>
  <si>
    <t>罗技MK120，鼠标键盘套装</t>
  </si>
  <si>
    <t>电脑操作台</t>
  </si>
  <si>
    <t>定制三联控制总台</t>
  </si>
  <si>
    <t>皮质转椅</t>
  </si>
  <si>
    <t>定制皮质转椅</t>
  </si>
  <si>
    <t>轴流风机</t>
  </si>
  <si>
    <t>直径Φ400mm；功率2.5KW</t>
  </si>
  <si>
    <t>光端盒</t>
  </si>
  <si>
    <t>八孔固定式光纤耦合转接盒</t>
  </si>
  <si>
    <t>光端收发器</t>
  </si>
  <si>
    <t xml:space="preserve">netlink光纤收发器 htb-4100ab千兆单模单纤光电转换器lc口20km </t>
  </si>
  <si>
    <t>工业级TL-SG2208交换机；8口，三层千兆网络交换机。</t>
  </si>
  <si>
    <t>管堵</t>
  </si>
  <si>
    <t>Φ50管帽,配套PVC接线盒</t>
  </si>
  <si>
    <t>PVCΦ100管帽,配套PVC接线盒</t>
  </si>
  <si>
    <t>环氧树脂</t>
  </si>
  <si>
    <t>ISOPARL烷烃溶剂，水下凝固剂</t>
  </si>
  <si>
    <t>KG</t>
  </si>
  <si>
    <t>一维直流喷头</t>
  </si>
  <si>
    <t>不锈钢DN50-28口径 中空掺气 喷高约10米</t>
  </si>
  <si>
    <t>花瓣机构</t>
  </si>
  <si>
    <t>不锈钢HB250八片花瓣造型 花瓣口径喷头DN25 喷射直径6米</t>
  </si>
  <si>
    <t>一维喷泉专用泵</t>
  </si>
  <si>
    <t>304不锈钢外壳及叶轮 流量40m3/h 扬程28米 功率5.5kw 转速2900r/min 出水口径80mm</t>
  </si>
  <si>
    <t>花瓣喷泉专用泵</t>
  </si>
  <si>
    <t>304不锈钢外壳及叶轮 流量65m3/h 扬程10米 功率3kw 转速2900r/min 出水口径100mm</t>
  </si>
  <si>
    <t>一维变频器</t>
  </si>
  <si>
    <t>1.三项380V，50HZ.额定电流14.3A，额定过载电流为150%60秒、200%0.5秒.
2.变频器内置EMC滤波器.控制方式为正弦波PWM控制.分别为V/F控制、自动转矩提升、动态自动节能控制（风机、泵）.
3.加减速时间从0.0-3600秒随意控制，强制快速减速和动态快速减速功能.
4.具有强大的监视和保护功能.对输入输出电流和电压的监视.防止实时极限过电流、过电压、电子热保护过负载等保护功能.</t>
  </si>
  <si>
    <t>一维摇摆机构</t>
  </si>
  <si>
    <t>YTL1-50S,长*宽*高33*25*16cm,净重12kg，蜗轮蜗杆减速比1:10，步进电机两相，电压80V，功率300W,传感器采用激光测试30米距离定位最大偏差值为5mm（小于0.1度，转速75转/分</t>
  </si>
  <si>
    <t>空压机</t>
  </si>
  <si>
    <t>55KW 1.0MPa 8.7m3/min</t>
  </si>
  <si>
    <t>气爆灯支架</t>
  </si>
  <si>
    <t>Q235Aδ=6钢板、DN32钢管制作</t>
  </si>
  <si>
    <t>供气金属软管</t>
  </si>
  <si>
    <t>不锈钢每根20m</t>
  </si>
  <si>
    <t>铜KVVRP 3×0.75绝缘标厚0.8mm护套标厚2.0 电缆外径10+-1.0</t>
  </si>
  <si>
    <t>铜KVVRP 2×0.75绝缘标厚0.8mm护套标厚2.0 电缆外径10+-1.0</t>
  </si>
  <si>
    <t>铜JHS 8*1.0+2*4绝缘标厚0.8mm护套标厚2.0 电缆外径11.5+-1.0</t>
  </si>
  <si>
    <t>铜YJV 4×120绝缘标厚1.7mm电缆外径62.1</t>
  </si>
  <si>
    <t>铜YJV 4×70绝缘标厚1.5mm电缆外径52.9</t>
  </si>
  <si>
    <t>铜YJV 4×185+1*95绝缘标厚1.2mm电缆外径24.3</t>
  </si>
  <si>
    <t>音频线</t>
  </si>
  <si>
    <t>3.5转双莲花音频线  抗干扰</t>
  </si>
  <si>
    <t>铜YJV 4×240+1×120绝缘标厚1.7mm电缆外径62.1</t>
  </si>
  <si>
    <t>铜YJV 4×25绝缘标厚1.5mm电缆外径52.9</t>
  </si>
  <si>
    <t>不锈钢DN1</t>
  </si>
  <si>
    <t>不锈钢</t>
  </si>
  <si>
    <t>不锈钢过滤缸</t>
  </si>
  <si>
    <t>24X60X6  d=5 GB/T3896-1999</t>
  </si>
  <si>
    <t>螺旋管管堵</t>
  </si>
  <si>
    <t>Q235A Φ414X6   6mm厚</t>
  </si>
  <si>
    <t>进水口</t>
  </si>
  <si>
    <t>镀锌管DN40  L=60MM</t>
  </si>
  <si>
    <t>管帽</t>
  </si>
  <si>
    <t>成品DN40</t>
  </si>
  <si>
    <t>钢筋混凝土1300*1300*400</t>
  </si>
  <si>
    <t>法兰</t>
  </si>
  <si>
    <t>Q235A  DN400*6</t>
  </si>
  <si>
    <t>220V/220V/3KVA</t>
  </si>
  <si>
    <t>镀锌铜编织线</t>
  </si>
  <si>
    <t>热镀锌Φ25mm²</t>
  </si>
  <si>
    <t>接地螺栓</t>
  </si>
  <si>
    <t>M8</t>
  </si>
  <si>
    <t>TL-SG2224P</t>
  </si>
  <si>
    <t>工业以太网24VDC电源,百兆以太网，输出为1组25芯D型接口,16路8位模拟量单端输出上电输出清零的功能 ,电压输出精度1％,输出分辨率8位，误差±1LSB(FSR),电压输出负载电流: &lt;5mA/通道,电压输出建立时间: &lt;50uS
,输出最大电容负载：100PF</t>
  </si>
  <si>
    <t>AO 输入为1个25芯D型头,输出的工业端子使用阻燃的尼龙材料</t>
  </si>
  <si>
    <t>工业以太网24VDC电源百兆以太网，2组37芯D型接口64路TTL/DTL兼容的数字输出通道</t>
  </si>
  <si>
    <t>OC门输入输出各一个24VDC,电源3750V光电隔离,每路输出最大350mA,每路带指示灯,输入为DB37接口，输出为四组DB9接口</t>
  </si>
  <si>
    <t>OC门,供电电源：24VDC，  输入电源：24V-220V每路可达1A驱动电流 ,每路都带有输出指示灯,每路输出电路都具有保险保护电路，带有可更换保险管,每路输出电路都具有浪涌过压保护电路，每路瞬间过载可达30A,输出为7.62间距现场螺丝端子</t>
  </si>
  <si>
    <t>24VDC电源,数控摇摆零点传感器信号线通过调理板去除干扰信号，调理波形后再发送，保证回零信号的准确性</t>
  </si>
  <si>
    <t>阻燃导轨外壳,24VDC电源,186*111,组网方式为分布式工业以太网,输出DMX512信号端具有防220V误接功能，过流过压保护。带隔离抗干扰。</t>
  </si>
  <si>
    <t>信号驱动器</t>
  </si>
  <si>
    <t xml:space="preserve">全304不锈钢,12VAC、24VAC、24VDC、220VAC多种供电电压可选,直径220,IP68,DMX512,方口圆头，中间无易坏的PVC辅件,输入信号与输出信号间2500V隔离,任意两路输出信号间2500V隔离,信号与电源间2500V隔离.电源输入在220V情况下具有防420VAC过压输入能力,信号输入输出均具有防220V误接、15KV静电、感应雷击、过流过压等四重保护,IP68防水，能在水下浸没使用; </t>
  </si>
  <si>
    <t>单联</t>
  </si>
  <si>
    <t>Φ80</t>
  </si>
  <si>
    <t>插座</t>
  </si>
  <si>
    <t>公牛多孔16A</t>
  </si>
  <si>
    <t>涌泉喷头</t>
  </si>
  <si>
    <t>不锈钢DN25</t>
  </si>
  <si>
    <t>跑泉管路系统(含立管、弯头、变径等)</t>
  </si>
  <si>
    <t>不锈钢DN25 厚度3mm</t>
  </si>
  <si>
    <t xml:space="preserve">304不锈钢外壳及叶轮 流量42m3/h 扬程6米 功率3kw 转速2900r/min </t>
  </si>
  <si>
    <t>DN100，工作介质：水；材质304不锈钢</t>
  </si>
  <si>
    <t>DN25，工作介质：水；材质304不锈钢</t>
  </si>
  <si>
    <t>水膜喷头</t>
  </si>
  <si>
    <t>喷口直径DN50；材质：304不锈钢。</t>
  </si>
  <si>
    <t xml:space="preserve">304不锈钢外壳及叶轮 流量108m3/h 扬程20米 功率9.2kw 转速2900r/min </t>
  </si>
  <si>
    <t>热镀锌 δ=6钢板、DN32钢管制作</t>
  </si>
  <si>
    <t>补水泵</t>
  </si>
  <si>
    <t>室外防雨控制箱</t>
  </si>
  <si>
    <t>成品</t>
  </si>
  <si>
    <t>铜JHS 2×1.5</t>
  </si>
  <si>
    <t>铜JHS 2×2.5</t>
  </si>
  <si>
    <t>铜JHS 2×16</t>
  </si>
  <si>
    <t>铜JHS 4×10</t>
  </si>
  <si>
    <t>铜JHS 5×16</t>
  </si>
  <si>
    <t>PVC接线盒</t>
  </si>
  <si>
    <t>更换及后期管护</t>
  </si>
  <si>
    <t>光束灯</t>
  </si>
  <si>
    <t>与现场匹配</t>
  </si>
  <si>
    <t>空压机房增压水泵</t>
  </si>
  <si>
    <t>空压机房增加5P柜式空调</t>
  </si>
  <si>
    <t>湖中投影设备间</t>
  </si>
  <si>
    <t>平台升降滑轮</t>
  </si>
  <si>
    <t>根据原样定制，升降系统定向滑轮；材质：Q235A。</t>
  </si>
  <si>
    <t>维修步道钢板网TLXTBXb</t>
  </si>
  <si>
    <t>高喷喷头电磁阀</t>
  </si>
  <si>
    <t>材质：304不锈钢；根据原样定制，DN200焊接管制作。</t>
  </si>
  <si>
    <t>水泵固定支架，材质：热镀锌；根据原样定制，40*2扁钢、10#槽钢、螺栓等。</t>
  </si>
  <si>
    <t>喷头及管道固定支架，材质：热镀锌；根据原样定制，40*4角钢、10#槽钢、螺栓等。</t>
  </si>
  <si>
    <t>灯具固定支架，材质：热镀锌；根据原样定制，50*5角钢，DN32钢管、螺栓等。</t>
  </si>
  <si>
    <t>冷雾机组增压泵</t>
  </si>
  <si>
    <t>Y11M2 380V 4KW</t>
  </si>
  <si>
    <t>尺寸：600*600*28，全钢PVC静电地板</t>
  </si>
  <si>
    <t>光速灯支架、浮排加固</t>
  </si>
  <si>
    <t>聚龙湖公园、盐塘河公园监控维保</t>
  </si>
  <si>
    <t>维保</t>
  </si>
  <si>
    <t>更换、维修、保养、确保公园监控可正常使用</t>
  </si>
  <si>
    <t>新都路与人民路交叉口一个、聚龙湖南北广场各一个、盐塘河东西园各一个</t>
  </si>
  <si>
    <t>更换、维修、保养、确保大屏可正常使用</t>
  </si>
  <si>
    <t>项目名称</t>
  </si>
  <si>
    <t>项目特征描述</t>
  </si>
  <si>
    <t>计量
单位</t>
  </si>
  <si>
    <t>工程量</t>
  </si>
  <si>
    <t>锅炉</t>
  </si>
  <si>
    <t xml:space="preserve">清单特征：
1、名称:成套整装锅炉（管护）
2、其他说明:包含炉本体及基础、燃烧机、换热器、整体电控箱、液晶显示操作面板微电脑、主控制器、节能器、
电机保护器、交流接触器、空气开关、保温隔热、真空泵、电子阀、水位保护装置、水温保护装置、溶解酸、真空表、温度传感器等
</t>
  </si>
  <si>
    <t>1</t>
  </si>
  <si>
    <t>维修、保养</t>
  </si>
  <si>
    <t>离心式泵</t>
  </si>
  <si>
    <t xml:space="preserve">1、名称:热水循环泵（管护）
2、型号:流量138T/时杨程15米
3、规格:功率15KW
4、其他说明:投标人现场勘查、包含循环泵基础及电源引入所需的配管、电缆、防护等进行报价，中标后不作调整。
</t>
  </si>
  <si>
    <t>风机盘管</t>
  </si>
  <si>
    <t>1、名称:风机盘管（管护）
2、其他说明:1、由投标人现场自行勘查，对风机盘管管护费用进行报价，中标后不作调整
3、包含检查、配件维修及更换等工作内容.</t>
  </si>
  <si>
    <t>68</t>
  </si>
  <si>
    <t>暖风机</t>
  </si>
  <si>
    <t>1、、其他说明:由投标人现场自行勘查，对暖风机管护费用进行报价，中标后不作调整。2、不包含整个设备更换。
3、包含检查、配件维修及更换等工作内容.</t>
  </si>
  <si>
    <t>7</t>
  </si>
  <si>
    <t>空气幕</t>
  </si>
  <si>
    <t>1、名称:空气幕（管护）
2、其他说明:由投标人现场自行勘查，对空气幕管护费用进行报价，中标后不作调整。
3、包含检查、配件维修及更换等工作内容.</t>
  </si>
  <si>
    <t>13</t>
  </si>
  <si>
    <t>雾森系统</t>
  </si>
  <si>
    <t>1、名称:雾森系统（管护）
2、其他说明:由投标人现场自行勘查，对雾森系统管护费用进行报价，中标后不作调整。
3、包含检查、配件维修及更换等工作内容.</t>
  </si>
  <si>
    <t>配管</t>
  </si>
  <si>
    <t>清单特征：
1、名称:水电线路（管护）
2、其他说明:1、由投标人现场自行勘查，水电线路管护费用进行报价，中标后不作调整。包含本工程所有线路检查维修、及时更换损坏元器件、电线电缆、管道等费用
工作内容：
1、管护</t>
  </si>
  <si>
    <t>离心式通风机</t>
  </si>
  <si>
    <t xml:space="preserve">清单特征：
1、名称:正压风机（管护）
2、其他说明:1、由投标人现场自行勘查，对正压风机管护费用进行报价，中标后不作调整。
3、包含检查、配件维修及更换等工作内容.
</t>
  </si>
  <si>
    <t>20</t>
  </si>
  <si>
    <t>喷泉系统（管护）</t>
  </si>
  <si>
    <t xml:space="preserve">清单特征：
1、名称:喷泉系统（管护）
2、其他说明:1、由投标人现场自行勘查，对喷泉系统管护费用进行报价，中标后不作调整。2、包含喷泉机组、管道管件、水下彩灯、电线电缆、喷泉头、控制箱及内部元器件等
</t>
  </si>
  <si>
    <t>灯具名称</t>
  </si>
  <si>
    <t>单 位</t>
  </si>
  <si>
    <t>单价</t>
  </si>
  <si>
    <t>XT01</t>
  </si>
  <si>
    <t>定制线条灯</t>
  </si>
  <si>
    <t>DC24V/12W/RGBW/IP65/DMX512/8段/带飞边/L=1000mm</t>
  </si>
  <si>
    <t>XT02</t>
  </si>
  <si>
    <t>线条灯</t>
  </si>
  <si>
    <t>DC24V/12W/RGBW/IP65/DMX512/8段/L=1000mm</t>
  </si>
  <si>
    <t>XT02a</t>
  </si>
  <si>
    <t>DC24V/6W/RGBW/IP65/DMX512/8段/L=500mm</t>
  </si>
  <si>
    <t>XT02b</t>
  </si>
  <si>
    <t>DC24V/4W/RGBW/IP65/DMX512/8段/L=300mm</t>
  </si>
  <si>
    <t>XQ01</t>
  </si>
  <si>
    <t>DC24V/24W/3000K/IP65/DMX512/遮光罩/L=1000mm</t>
  </si>
  <si>
    <t>XQ01a</t>
  </si>
  <si>
    <t>DC24V/12W/3000K/IP65/DMX512/遮光罩/L=500mm</t>
  </si>
  <si>
    <t>XQ01b</t>
  </si>
  <si>
    <t>DC24V/8W/3000K/IP65/DMX512/遮光罩/L=300mm</t>
  </si>
  <si>
    <t>壁挂安装，防护等级IP54，含4G路由器，网关，模块等设备，参考尺寸（mm）：800x1500x300</t>
  </si>
  <si>
    <t>AC220V/DC24V/400W/IP54/带主动功率因数校正功能</t>
  </si>
  <si>
    <t>开关电源箱</t>
  </si>
  <si>
    <t>参考尺寸：350x250x150mm，IP54，材质304不锈钢</t>
  </si>
  <si>
    <t>开关电源集中箱</t>
  </si>
  <si>
    <t>参考尺寸：350x500x150mm，IP54，材质304不锈钢</t>
  </si>
  <si>
    <t>WDZB-YJY-4x25+1x16</t>
  </si>
  <si>
    <t>WDZB-YJY-5x10</t>
  </si>
  <si>
    <t>WDZB-YJY-5x4</t>
  </si>
  <si>
    <t>WDZB-YJY-3x4</t>
  </si>
  <si>
    <t>电缆</t>
  </si>
  <si>
    <t>ZR-RVV-2x4</t>
  </si>
  <si>
    <t>铝合金线槽</t>
  </si>
  <si>
    <t>MR30x20</t>
  </si>
  <si>
    <t>MR40x20</t>
  </si>
  <si>
    <t>MR50x50</t>
  </si>
  <si>
    <t>金属桥架</t>
  </si>
  <si>
    <t>M100x50</t>
  </si>
  <si>
    <t>金属软管</t>
  </si>
  <si>
    <t>CP20</t>
  </si>
  <si>
    <t>8口千兆交换机</t>
  </si>
  <si>
    <t>24口网管型交换机</t>
  </si>
  <si>
    <t>DMX512，8口</t>
  </si>
  <si>
    <t>控制箱</t>
  </si>
  <si>
    <t>参考尺寸：400x350x200mm，IP54，材质304不锈钢</t>
  </si>
  <si>
    <t>超五类屏蔽网线</t>
  </si>
  <si>
    <t>FTP-5E</t>
  </si>
  <si>
    <t>超六类屏蔽网线</t>
  </si>
  <si>
    <t>FTP-6E</t>
  </si>
  <si>
    <t>接地材料</t>
  </si>
  <si>
    <t>-40x4，热镀锌扁钢</t>
  </si>
  <si>
    <t>主控电脑</t>
  </si>
  <si>
    <t>机架式主机，双网口，Windows操作系统，参考配置：i7-9700/16G内存/512GB SSD 固态硬盘/GTX1660-6GB独立显卡，含22英寸1080p显示器及鼠标键盘等配件</t>
  </si>
  <si>
    <t>控制软件</t>
  </si>
  <si>
    <t>灯光、定时、网络显示 ，授权控制管理、逻辑控制管理、触发管理及集成控制软件</t>
  </si>
  <si>
    <t>控制机柜</t>
  </si>
  <si>
    <t>室内32U标准机柜</t>
  </si>
  <si>
    <t>电表箱</t>
  </si>
  <si>
    <t>规格及参数由供电公司确定</t>
  </si>
  <si>
    <t>云服务器</t>
  </si>
  <si>
    <t>配置不低于：CPU:2核/运行内存：4G/带宽：10M/内存：300G</t>
  </si>
  <si>
    <t>4G路由器</t>
  </si>
  <si>
    <t>工业级4G工业级无线传输控制器：
1、全网通，支持4G网络制式，向下兼容3G网络；
2、F3x36IndustrialRouter，工业级32位通信处理器和工业级无线模块；
3、4个以太网LAN，1个以太网WAN；
4、1个WIFI接口，可同时连接串口设备、以太网设备和WIFI设备</t>
  </si>
  <si>
    <t>多协议网关</t>
  </si>
  <si>
    <t>1、2通道多传输速率专用网关控制器；                     
2、支持TCP网络组网；  3、支持远程抄表；                                
4、支持智能照明模块的数据传输；                         
5、支持本地脱机管理和脱机定时控制</t>
  </si>
  <si>
    <t>4G卡</t>
  </si>
  <si>
    <t>移动/联通/电信，三选一</t>
  </si>
  <si>
    <t>张</t>
  </si>
  <si>
    <t>主控器</t>
  </si>
  <si>
    <t>DMX512主控器</t>
  </si>
  <si>
    <t>配电箱改造</t>
  </si>
  <si>
    <t>增加4g路由器，网关，4路控制模块、4g网卡</t>
  </si>
  <si>
    <t>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</si>
</sst>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0"/>
    <numFmt numFmtId="179" formatCode="0.00_);[Red]\(0.00\)"/>
    <numFmt numFmtId="180" formatCode="###0;###0"/>
    <numFmt numFmtId="181" formatCode="###0.0;###0.0"/>
  </numFmts>
  <fonts count="62">
    <font>
      <sz val="10"/>
      <color rgb="FF000000"/>
      <name val="Times New Roman"/>
      <charset val="204"/>
    </font>
    <font>
      <b/>
      <sz val="18"/>
      <color theme="1"/>
      <name val="等线"/>
      <charset val="134"/>
    </font>
    <font>
      <sz val="11"/>
      <name val="等线"/>
      <charset val="134"/>
    </font>
    <font>
      <sz val="11"/>
      <color theme="1"/>
      <name val="等线"/>
      <charset val="134"/>
    </font>
    <font>
      <sz val="12"/>
      <color theme="1"/>
      <name val="等线"/>
      <charset val="134"/>
    </font>
    <font>
      <sz val="10"/>
      <color rgb="FF000000"/>
      <name val="宋体"/>
      <charset val="134"/>
    </font>
    <font>
      <sz val="10"/>
      <name val="Arial"/>
      <charset val="134"/>
    </font>
    <font>
      <b/>
      <sz val="15"/>
      <color indexed="8"/>
      <name val="宋体"/>
      <charset val="134"/>
    </font>
    <font>
      <b/>
      <sz val="10"/>
      <name val="黑体"/>
      <charset val="134"/>
    </font>
    <font>
      <sz val="10"/>
      <color indexed="8"/>
      <name val="宋体"/>
      <charset val="134"/>
    </font>
    <font>
      <sz val="10"/>
      <name val="宋体"/>
      <charset val="134"/>
    </font>
    <font>
      <b/>
      <sz val="16"/>
      <color indexed="8"/>
      <name val="宋体"/>
      <charset val="134"/>
      <scheme val="minor"/>
    </font>
    <font>
      <sz val="10"/>
      <color rgb="FF000000"/>
      <name val="宋体"/>
      <charset val="134"/>
      <scheme val="minor"/>
    </font>
    <font>
      <sz val="10"/>
      <color theme="1"/>
      <name val="宋体"/>
      <charset val="134"/>
      <scheme val="minor"/>
    </font>
    <font>
      <sz val="11"/>
      <name val="宋体"/>
      <charset val="134"/>
      <scheme val="minor"/>
    </font>
    <font>
      <sz val="9"/>
      <name val="宋体"/>
      <charset val="134"/>
      <scheme val="minor"/>
    </font>
    <font>
      <sz val="9"/>
      <color rgb="FF000000"/>
      <name val="宋体"/>
      <charset val="134"/>
      <scheme val="minor"/>
    </font>
    <font>
      <sz val="9"/>
      <name val="宋体"/>
      <charset val="134"/>
    </font>
    <font>
      <sz val="9"/>
      <color rgb="FF000000"/>
      <name val="宋体"/>
      <charset val="134"/>
    </font>
    <font>
      <sz val="20"/>
      <color rgb="FF000000"/>
      <name val="宋体"/>
      <charset val="134"/>
    </font>
    <font>
      <sz val="20"/>
      <color rgb="FF000000"/>
      <name val="Times New Roman"/>
      <charset val="134"/>
    </font>
    <font>
      <sz val="9"/>
      <color theme="1"/>
      <name val="宋体"/>
      <charset val="134"/>
      <scheme val="minor"/>
    </font>
    <font>
      <sz val="18"/>
      <name val="宋体"/>
      <charset val="134"/>
    </font>
    <font>
      <b/>
      <sz val="18"/>
      <name val="宋体"/>
      <charset val="134"/>
    </font>
    <font>
      <b/>
      <sz val="11"/>
      <name val="宋体"/>
      <charset val="134"/>
    </font>
    <font>
      <sz val="10"/>
      <color rgb="FF000000"/>
      <name val="宋体"/>
      <charset val="204"/>
    </font>
    <font>
      <b/>
      <sz val="10"/>
      <name val="宋体"/>
      <charset val="134"/>
    </font>
    <font>
      <sz val="10"/>
      <name val="Times New Roman"/>
      <charset val="134"/>
    </font>
    <font>
      <b/>
      <sz val="10"/>
      <color rgb="FF000000"/>
      <name val="宋体"/>
      <charset val="204"/>
    </font>
    <font>
      <b/>
      <sz val="10"/>
      <color rgb="FF000000"/>
      <name val="Times New Roman"/>
      <charset val="204"/>
    </font>
    <font>
      <sz val="9"/>
      <color indexed="8"/>
      <name val="宋体"/>
      <charset val="134"/>
    </font>
    <font>
      <sz val="12"/>
      <name val="宋体"/>
      <charset val="134"/>
    </font>
    <font>
      <b/>
      <sz val="12"/>
      <name val="宋体"/>
      <charset val="134"/>
    </font>
    <font>
      <sz val="11"/>
      <color rgb="FF000000"/>
      <name val="宋体"/>
      <charset val="134"/>
    </font>
    <font>
      <b/>
      <sz val="16"/>
      <name val="Microsoft YaHei"/>
      <charset val="134"/>
    </font>
    <font>
      <b/>
      <sz val="14"/>
      <color rgb="FF000000"/>
      <name val="宋体"/>
      <charset val="204"/>
    </font>
    <font>
      <b/>
      <sz val="14"/>
      <color rgb="FF000000"/>
      <name val="Times New Roman"/>
      <charset val="204"/>
    </font>
    <font>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微软雅黑"/>
      <charset val="134"/>
    </font>
    <font>
      <sz val="10"/>
      <color rgb="FF000000"/>
      <name val="Times New Roman"/>
      <charset val="134"/>
    </font>
    <font>
      <sz val="9"/>
      <color indexed="8"/>
      <name val="Microsoft YaHei"/>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diagonal/>
    </border>
    <border>
      <left style="medium">
        <color indexed="8"/>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rgb="FF000000"/>
      </right>
      <top/>
      <bottom style="medium">
        <color rgb="FF000000"/>
      </bottom>
      <diagonal/>
    </border>
    <border>
      <left/>
      <right style="medium">
        <color rgb="FF000000"/>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4" borderId="26"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7" applyNumberFormat="0" applyFill="0" applyAlignment="0" applyProtection="0">
      <alignment vertical="center"/>
    </xf>
    <xf numFmtId="0" fontId="45" fillId="0" borderId="27" applyNumberFormat="0" applyFill="0" applyAlignment="0" applyProtection="0">
      <alignment vertical="center"/>
    </xf>
    <xf numFmtId="0" fontId="46" fillId="0" borderId="28" applyNumberFormat="0" applyFill="0" applyAlignment="0" applyProtection="0">
      <alignment vertical="center"/>
    </xf>
    <xf numFmtId="0" fontId="46" fillId="0" borderId="0" applyNumberFormat="0" applyFill="0" applyBorder="0" applyAlignment="0" applyProtection="0">
      <alignment vertical="center"/>
    </xf>
    <xf numFmtId="0" fontId="47" fillId="5" borderId="29" applyNumberFormat="0" applyAlignment="0" applyProtection="0">
      <alignment vertical="center"/>
    </xf>
    <xf numFmtId="0" fontId="48" fillId="6" borderId="30" applyNumberFormat="0" applyAlignment="0" applyProtection="0">
      <alignment vertical="center"/>
    </xf>
    <xf numFmtId="0" fontId="49" fillId="6" borderId="29" applyNumberFormat="0" applyAlignment="0" applyProtection="0">
      <alignment vertical="center"/>
    </xf>
    <xf numFmtId="0" fontId="50" fillId="7" borderId="31" applyNumberFormat="0" applyAlignment="0" applyProtection="0">
      <alignment vertical="center"/>
    </xf>
    <xf numFmtId="0" fontId="51" fillId="0" borderId="32" applyNumberFormat="0" applyFill="0" applyAlignment="0" applyProtection="0">
      <alignment vertical="center"/>
    </xf>
    <xf numFmtId="0" fontId="52" fillId="0" borderId="33" applyNumberFormat="0" applyFill="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xf numFmtId="0" fontId="31" fillId="0" borderId="0"/>
    <xf numFmtId="0" fontId="31" fillId="0" borderId="0"/>
    <xf numFmtId="0" fontId="38" fillId="0" borderId="0">
      <alignment vertical="center"/>
    </xf>
    <xf numFmtId="0" fontId="38" fillId="0" borderId="0">
      <alignment vertical="center"/>
    </xf>
    <xf numFmtId="0" fontId="6" fillId="0" borderId="0"/>
    <xf numFmtId="0" fontId="38" fillId="0" borderId="0">
      <alignment vertical="center"/>
    </xf>
    <xf numFmtId="0" fontId="31" fillId="0" borderId="0"/>
    <xf numFmtId="43" fontId="58" fillId="0" borderId="0" applyFont="0" applyFill="0" applyBorder="0" applyAlignment="0" applyProtection="0">
      <alignment vertical="center"/>
    </xf>
  </cellStyleXfs>
  <cellXfs count="213">
    <xf numFmtId="0" fontId="0" fillId="0" borderId="0" xfId="0" applyAlignment="1">
      <alignment horizontal="left" vertical="top"/>
    </xf>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 xfId="51" applyFont="1" applyBorder="1" applyAlignment="1" applyProtection="1">
      <alignment horizontal="center" vertical="center" wrapText="1"/>
      <protection locked="0"/>
    </xf>
    <xf numFmtId="0" fontId="2" fillId="0" borderId="1" xfId="51" applyFont="1" applyBorder="1" applyAlignment="1" applyProtection="1">
      <alignment horizontal="center" vertical="center"/>
      <protection locked="0"/>
    </xf>
    <xf numFmtId="0" fontId="2" fillId="0" borderId="1" xfId="51" applyFont="1" applyBorder="1" applyAlignment="1">
      <alignment horizontal="center" vertical="center" wrapText="1"/>
    </xf>
    <xf numFmtId="0" fontId="2" fillId="0" borderId="1" xfId="51" applyFont="1" applyBorder="1" applyAlignment="1">
      <alignment horizontal="left" vertical="center" wrapText="1"/>
    </xf>
    <xf numFmtId="0" fontId="2" fillId="0" borderId="1" xfId="51"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wrapText="1"/>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176" fontId="2" fillId="0" borderId="1" xfId="51" applyNumberFormat="1" applyFont="1" applyBorder="1" applyAlignment="1" applyProtection="1">
      <alignment horizontal="center" vertical="center" wrapText="1"/>
      <protection locked="0"/>
    </xf>
    <xf numFmtId="176" fontId="2" fillId="0" borderId="1" xfId="51" applyNumberFormat="1" applyFont="1" applyBorder="1" applyAlignment="1">
      <alignment horizontal="center" vertical="center" wrapText="1"/>
    </xf>
    <xf numFmtId="0" fontId="0" fillId="0" borderId="1" xfId="0" applyBorder="1" applyAlignment="1">
      <alignment horizontal="center" vertical="center"/>
    </xf>
    <xf numFmtId="0" fontId="6" fillId="0" borderId="0" xfId="0" applyFont="1"/>
    <xf numFmtId="0" fontId="0" fillId="0" borderId="0" xfId="0" applyAlignment="1">
      <alignment horizontal="center" vertical="top"/>
    </xf>
    <xf numFmtId="0" fontId="7" fillId="0" borderId="0" xfId="0" applyFont="1" applyAlignment="1">
      <alignment horizontal="center" vertical="center" wrapText="1" readingOrder="1"/>
    </xf>
    <xf numFmtId="0" fontId="8" fillId="0" borderId="1"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0" fontId="9" fillId="0" borderId="5"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9" fillId="0" borderId="6" xfId="0" applyFont="1" applyBorder="1" applyAlignment="1">
      <alignment horizontal="left" vertical="center" wrapText="1" readingOrder="1"/>
    </xf>
    <xf numFmtId="0" fontId="9" fillId="0" borderId="7" xfId="0" applyFont="1" applyBorder="1" applyAlignment="1">
      <alignment horizontal="center" vertical="center" wrapText="1" readingOrder="1"/>
    </xf>
    <xf numFmtId="0" fontId="6"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8" xfId="0" applyFont="1" applyBorder="1" applyAlignment="1">
      <alignment horizontal="center" vertical="center" wrapText="1" readingOrder="1"/>
    </xf>
    <xf numFmtId="0" fontId="9" fillId="0" borderId="8" xfId="0" applyFont="1" applyBorder="1" applyAlignment="1">
      <alignment horizontal="left" vertical="center" wrapText="1" readingOrder="1"/>
    </xf>
    <xf numFmtId="0" fontId="9" fillId="0" borderId="9" xfId="0" applyFont="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9" fillId="0" borderId="11" xfId="0" applyFont="1" applyBorder="1" applyAlignment="1">
      <alignment horizontal="left" vertical="center" wrapText="1" readingOrder="1"/>
    </xf>
    <xf numFmtId="0" fontId="9" fillId="0" borderId="12" xfId="0" applyFont="1" applyBorder="1" applyAlignment="1">
      <alignment horizontal="center" vertical="center" wrapText="1" readingOrder="1"/>
    </xf>
    <xf numFmtId="0" fontId="6" fillId="0" borderId="13" xfId="0" applyFont="1" applyBorder="1" applyAlignment="1">
      <alignment horizontal="center" vertical="center"/>
    </xf>
    <xf numFmtId="0" fontId="10" fillId="0" borderId="13" xfId="0" applyFont="1" applyBorder="1" applyAlignment="1">
      <alignment horizontal="center" vertical="center" wrapText="1"/>
    </xf>
    <xf numFmtId="0" fontId="9" fillId="0" borderId="14" xfId="0" applyFont="1" applyBorder="1" applyAlignment="1">
      <alignment horizontal="center" vertical="center" wrapText="1" readingOrder="1"/>
    </xf>
    <xf numFmtId="0" fontId="9" fillId="0" borderId="15" xfId="0" applyFont="1" applyBorder="1" applyAlignment="1">
      <alignment horizontal="center" vertical="center" wrapText="1" readingOrder="1"/>
    </xf>
    <xf numFmtId="0" fontId="9" fillId="0" borderId="15" xfId="0" applyFont="1" applyBorder="1" applyAlignment="1">
      <alignment vertical="center" wrapText="1" readingOrder="1"/>
    </xf>
    <xf numFmtId="0" fontId="9" fillId="0" borderId="16" xfId="0" applyFont="1" applyBorder="1" applyAlignment="1">
      <alignment horizontal="center" vertical="center" wrapText="1" readingOrder="1"/>
    </xf>
    <xf numFmtId="0" fontId="9" fillId="0" borderId="17" xfId="0" applyFont="1" applyBorder="1" applyAlignment="1">
      <alignment horizontal="center" vertical="center" wrapText="1" readingOrder="1"/>
    </xf>
    <xf numFmtId="0" fontId="9" fillId="0" borderId="18" xfId="0" applyFont="1" applyBorder="1" applyAlignment="1">
      <alignment horizontal="center" vertical="center" wrapText="1" readingOrder="1"/>
    </xf>
    <xf numFmtId="0" fontId="5" fillId="0" borderId="0" xfId="0" applyFont="1" applyAlignment="1">
      <alignment horizontal="left" vertical="top" wrapText="1"/>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center" vertical="center" wrapText="1"/>
    </xf>
    <xf numFmtId="1" fontId="11" fillId="2" borderId="0" xfId="0" applyNumberFormat="1" applyFont="1" applyFill="1" applyAlignment="1">
      <alignment horizontal="center" vertical="center" wrapText="1" readingOrder="1"/>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xf>
    <xf numFmtId="1" fontId="14" fillId="2" borderId="1" xfId="0" applyNumberFormat="1" applyFont="1" applyFill="1" applyBorder="1" applyAlignment="1">
      <alignment horizontal="center" vertical="center" wrapText="1" readingOrder="1"/>
    </xf>
    <xf numFmtId="0" fontId="15" fillId="2" borderId="1" xfId="49" applyFont="1" applyFill="1" applyBorder="1" applyAlignment="1" applyProtection="1">
      <alignment horizontal="left" vertical="center" wrapText="1"/>
      <protection locked="0"/>
    </xf>
    <xf numFmtId="0" fontId="15" fillId="2" borderId="1" xfId="49" applyFont="1" applyFill="1" applyBorder="1" applyAlignment="1" applyProtection="1">
      <alignment horizontal="center" vertical="center" wrapText="1"/>
      <protection locked="0"/>
    </xf>
    <xf numFmtId="0" fontId="12" fillId="2" borderId="4"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xf numFmtId="0" fontId="17" fillId="0" borderId="0" xfId="0" applyFont="1" applyAlignment="1">
      <alignment vertical="center" wrapText="1"/>
    </xf>
    <xf numFmtId="0" fontId="18" fillId="0" borderId="0" xfId="0" applyFont="1"/>
    <xf numFmtId="0" fontId="0" fillId="0" borderId="1" xfId="0" applyBorder="1" applyAlignment="1">
      <alignment horizontal="left" vertical="top"/>
    </xf>
    <xf numFmtId="0" fontId="0" fillId="0" borderId="1" xfId="0" applyBorder="1" applyAlignment="1">
      <alignment horizontal="center" vertical="top"/>
    </xf>
    <xf numFmtId="0" fontId="19" fillId="0" borderId="1" xfId="0" applyFont="1" applyBorder="1" applyAlignment="1">
      <alignment horizontal="center" vertical="top"/>
    </xf>
    <xf numFmtId="0" fontId="20" fillId="0" borderId="1" xfId="0" applyFont="1" applyBorder="1" applyAlignment="1">
      <alignment horizontal="center" vertical="top"/>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177"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55" applyFont="1" applyBorder="1" applyAlignment="1" applyProtection="1">
      <alignment horizontal="center" vertical="center"/>
      <protection locked="0"/>
    </xf>
    <xf numFmtId="0" fontId="17" fillId="0" borderId="1" xfId="55" applyFont="1" applyBorder="1" applyAlignment="1" applyProtection="1">
      <alignment horizontal="left" vertical="center" wrapText="1"/>
      <protection locked="0"/>
    </xf>
    <xf numFmtId="0" fontId="17" fillId="0" borderId="1" xfId="0" applyFont="1" applyBorder="1" applyAlignment="1">
      <alignment horizontal="center" vertical="center"/>
    </xf>
    <xf numFmtId="2" fontId="15" fillId="0" borderId="1" xfId="0" applyNumberFormat="1" applyFont="1" applyBorder="1" applyAlignment="1">
      <alignment horizontal="center" vertical="center" wrapText="1"/>
    </xf>
    <xf numFmtId="2" fontId="15" fillId="0" borderId="1" xfId="0" applyNumberFormat="1" applyFont="1" applyBorder="1" applyAlignment="1">
      <alignment horizontal="left" vertical="center" wrapText="1" readingOrder="1"/>
    </xf>
    <xf numFmtId="2" fontId="15" fillId="0" borderId="1" xfId="0" applyNumberFormat="1" applyFont="1" applyBorder="1" applyAlignment="1">
      <alignment horizontal="center" vertical="center" wrapText="1" readingOrder="1"/>
    </xf>
    <xf numFmtId="2" fontId="21" fillId="0" borderId="1" xfId="0" applyNumberFormat="1" applyFont="1" applyBorder="1" applyAlignment="1">
      <alignment horizontal="center" vertical="center" wrapText="1" readingOrder="1"/>
    </xf>
    <xf numFmtId="0" fontId="5" fillId="0" borderId="1" xfId="0" applyFont="1" applyBorder="1" applyAlignment="1">
      <alignment horizontal="left" vertical="top"/>
    </xf>
    <xf numFmtId="0" fontId="0" fillId="0" borderId="2" xfId="0" applyBorder="1" applyAlignment="1">
      <alignment horizontal="center" vertical="top"/>
    </xf>
    <xf numFmtId="0" fontId="0" fillId="0" borderId="4" xfId="0" applyBorder="1" applyAlignment="1">
      <alignment horizontal="center" vertical="top"/>
    </xf>
    <xf numFmtId="0" fontId="5" fillId="0" borderId="2" xfId="0" applyFont="1" applyBorder="1" applyAlignment="1">
      <alignment horizontal="left" vertical="top" wrapText="1"/>
    </xf>
    <xf numFmtId="0" fontId="5" fillId="0" borderId="3" xfId="0" applyFont="1" applyBorder="1" applyAlignment="1">
      <alignment horizontal="center"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2" fillId="0" borderId="0" xfId="0" applyFont="1" applyAlignment="1">
      <alignment horizontal="center" vertical="center" wrapText="1"/>
    </xf>
    <xf numFmtId="0" fontId="17" fillId="0" borderId="1" xfId="55" applyFont="1" applyBorder="1" applyAlignment="1" applyProtection="1">
      <alignment horizontal="left" vertical="center"/>
      <protection locked="0"/>
    </xf>
    <xf numFmtId="0" fontId="17" fillId="0" borderId="1" xfId="55" applyFont="1" applyBorder="1" applyAlignment="1" applyProtection="1">
      <alignment horizontal="center" vertical="center" wrapText="1"/>
      <protection locked="0"/>
    </xf>
    <xf numFmtId="177" fontId="17" fillId="0" borderId="1"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5" fillId="0" borderId="1" xfId="5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2" fontId="21" fillId="0" borderId="2" xfId="0" applyNumberFormat="1" applyFont="1" applyBorder="1" applyAlignment="1">
      <alignment horizontal="center" vertical="center" wrapText="1" readingOrder="1"/>
    </xf>
    <xf numFmtId="2" fontId="15" fillId="0" borderId="1" xfId="0" applyNumberFormat="1" applyFont="1" applyBorder="1" applyAlignment="1">
      <alignment horizontal="left" vertical="center" wrapText="1"/>
    </xf>
    <xf numFmtId="177" fontId="21" fillId="0" borderId="13" xfId="0" applyNumberFormat="1" applyFont="1" applyBorder="1" applyAlignment="1">
      <alignment horizontal="center" vertical="center" wrapText="1" readingOrder="1"/>
    </xf>
    <xf numFmtId="177" fontId="21" fillId="0" borderId="1" xfId="0" applyNumberFormat="1" applyFont="1" applyBorder="1" applyAlignment="1">
      <alignment horizontal="center" vertical="center" wrapText="1" readingOrder="1"/>
    </xf>
    <xf numFmtId="2" fontId="15" fillId="0" borderId="13" xfId="0" applyNumberFormat="1" applyFont="1" applyBorder="1" applyAlignment="1">
      <alignment horizontal="center" vertical="center" wrapText="1" readingOrder="1"/>
    </xf>
    <xf numFmtId="2" fontId="15" fillId="0" borderId="2" xfId="0" applyNumberFormat="1" applyFont="1" applyBorder="1" applyAlignment="1">
      <alignment horizontal="left" vertical="center" wrapText="1" readingOrder="1"/>
    </xf>
    <xf numFmtId="2" fontId="15" fillId="0" borderId="0" xfId="0" applyNumberFormat="1" applyFont="1" applyAlignment="1">
      <alignment horizontal="center" vertical="center" wrapText="1" readingOrder="1"/>
    </xf>
    <xf numFmtId="2" fontId="21" fillId="0" borderId="4" xfId="0" applyNumberFormat="1" applyFont="1" applyBorder="1" applyAlignment="1">
      <alignment horizontal="center" vertical="center" wrapText="1" readingOrder="1"/>
    </xf>
    <xf numFmtId="2" fontId="15" fillId="0" borderId="19" xfId="0" applyNumberFormat="1" applyFont="1" applyBorder="1" applyAlignment="1">
      <alignment horizontal="center" vertical="center" wrapText="1" readingOrder="1"/>
    </xf>
    <xf numFmtId="2" fontId="15" fillId="0" borderId="1" xfId="0" applyNumberFormat="1" applyFont="1" applyBorder="1" applyAlignment="1">
      <alignment vertical="center" wrapText="1" readingOrder="1"/>
    </xf>
    <xf numFmtId="0" fontId="15" fillId="0" borderId="1" xfId="49" applyFont="1" applyBorder="1" applyAlignment="1" applyProtection="1">
      <alignment horizontal="left" vertical="center" wrapText="1"/>
      <protection locked="0"/>
    </xf>
    <xf numFmtId="49" fontId="15" fillId="0" borderId="1" xfId="0" applyNumberFormat="1" applyFont="1" applyBorder="1" applyAlignment="1">
      <alignment horizontal="left" vertical="center" wrapText="1"/>
    </xf>
    <xf numFmtId="0" fontId="15" fillId="0" borderId="1" xfId="49" applyFont="1" applyBorder="1" applyAlignment="1" applyProtection="1">
      <alignment horizontal="center" vertical="center" wrapText="1"/>
      <protection locked="0"/>
    </xf>
    <xf numFmtId="0" fontId="15" fillId="0" borderId="1" xfId="49" applyFont="1" applyBorder="1" applyAlignment="1" applyProtection="1">
      <alignment horizontal="left" vertical="center"/>
      <protection locked="0"/>
    </xf>
    <xf numFmtId="0" fontId="15" fillId="0" borderId="1" xfId="49" applyFont="1" applyBorder="1" applyAlignment="1" applyProtection="1">
      <alignment horizontal="center" vertical="center"/>
      <protection locked="0"/>
    </xf>
    <xf numFmtId="0" fontId="15" fillId="0" borderId="1" xfId="55" applyFont="1" applyBorder="1" applyAlignment="1" applyProtection="1">
      <alignment horizontal="center" vertical="center"/>
      <protection locked="0"/>
    </xf>
    <xf numFmtId="0" fontId="15" fillId="0" borderId="1" xfId="55" applyFont="1" applyBorder="1" applyAlignment="1" applyProtection="1">
      <alignment horizontal="left" vertical="center"/>
      <protection locked="0"/>
    </xf>
    <xf numFmtId="0" fontId="15" fillId="0" borderId="1" xfId="55" applyFont="1" applyBorder="1" applyAlignment="1" applyProtection="1">
      <alignment horizontal="left" vertical="center" wrapText="1"/>
      <protection locked="0"/>
    </xf>
    <xf numFmtId="49" fontId="15" fillId="0" borderId="1" xfId="0" applyNumberFormat="1" applyFont="1" applyBorder="1" applyAlignment="1">
      <alignment horizontal="center" vertical="center" wrapText="1"/>
    </xf>
    <xf numFmtId="178" fontId="15" fillId="0" borderId="1" xfId="49" applyNumberFormat="1" applyFont="1" applyBorder="1" applyAlignment="1" applyProtection="1">
      <alignment horizontal="left" vertical="center" wrapText="1"/>
      <protection locked="0"/>
    </xf>
    <xf numFmtId="178" fontId="15" fillId="0" borderId="1" xfId="49" applyNumberFormat="1" applyFont="1" applyBorder="1" applyAlignment="1" applyProtection="1">
      <alignment horizontal="center" vertical="center" wrapText="1"/>
      <protection locked="0"/>
    </xf>
    <xf numFmtId="0" fontId="15" fillId="0" borderId="1" xfId="49" applyFont="1" applyBorder="1" applyAlignment="1">
      <alignment horizontal="left" vertical="center"/>
    </xf>
    <xf numFmtId="0" fontId="15" fillId="0" borderId="1" xfId="49" applyFont="1" applyBorder="1" applyAlignment="1">
      <alignment horizontal="center" vertical="center"/>
    </xf>
    <xf numFmtId="0" fontId="0" fillId="0" borderId="1" xfId="0" applyBorder="1" applyAlignment="1">
      <alignment horizontal="left" vertical="top" wrapText="1"/>
    </xf>
    <xf numFmtId="0" fontId="23" fillId="0" borderId="0" xfId="0" applyFont="1" applyAlignment="1">
      <alignment horizontal="center" vertical="center"/>
    </xf>
    <xf numFmtId="0" fontId="24" fillId="0" borderId="1" xfId="0" applyFont="1" applyBorder="1" applyAlignment="1">
      <alignment horizontal="center" vertical="center"/>
    </xf>
    <xf numFmtId="179" fontId="24" fillId="0" borderId="1" xfId="0" applyNumberFormat="1" applyFont="1" applyBorder="1" applyAlignment="1">
      <alignment horizontal="center" vertical="center" wrapText="1"/>
    </xf>
    <xf numFmtId="177" fontId="24" fillId="0" borderId="1" xfId="0" applyNumberFormat="1" applyFont="1" applyBorder="1" applyAlignment="1">
      <alignment horizontal="center" vertical="center" wrapText="1"/>
    </xf>
    <xf numFmtId="0" fontId="25" fillId="0" borderId="4" xfId="0" applyFont="1" applyBorder="1" applyAlignment="1">
      <alignment horizontal="center" vertical="top"/>
    </xf>
    <xf numFmtId="0" fontId="26" fillId="0" borderId="13" xfId="0" applyFont="1" applyBorder="1" applyAlignment="1">
      <alignment horizontal="center" vertical="center"/>
    </xf>
    <xf numFmtId="0" fontId="10" fillId="0" borderId="1" xfId="0" applyFont="1" applyBorder="1" applyAlignment="1">
      <alignment horizontal="center" vertical="center"/>
    </xf>
    <xf numFmtId="179" fontId="10" fillId="0" borderId="1"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0" borderId="13" xfId="0" applyFont="1" applyBorder="1" applyAlignment="1">
      <alignment horizontal="center" vertical="center"/>
    </xf>
    <xf numFmtId="179" fontId="10" fillId="0" borderId="13" xfId="0" applyNumberFormat="1" applyFont="1" applyBorder="1" applyAlignment="1">
      <alignment horizontal="center" vertical="center"/>
    </xf>
    <xf numFmtId="0" fontId="0" fillId="0" borderId="1" xfId="0" applyBorder="1" applyAlignment="1">
      <alignment horizontal="right" vertical="top"/>
    </xf>
    <xf numFmtId="0" fontId="25" fillId="0" borderId="0" xfId="0" applyFont="1" applyAlignment="1">
      <alignment horizontal="left" vertical="top" wrapText="1"/>
    </xf>
    <xf numFmtId="0" fontId="25" fillId="0" borderId="0" xfId="0" applyFont="1" applyAlignment="1">
      <alignment horizontal="center" vertical="top" wrapText="1"/>
    </xf>
    <xf numFmtId="0" fontId="0" fillId="0" borderId="0" xfId="0" applyAlignment="1">
      <alignment horizontal="left" vertical="center"/>
    </xf>
    <xf numFmtId="0" fontId="0" fillId="0" borderId="0" xfId="0" applyFill="1" applyAlignment="1">
      <alignment horizontal="left" vertical="top"/>
    </xf>
    <xf numFmtId="0" fontId="27" fillId="0" borderId="0" xfId="0" applyFont="1" applyAlignment="1">
      <alignment horizontal="left" vertical="top"/>
    </xf>
    <xf numFmtId="0" fontId="24" fillId="0" borderId="1" xfId="0" applyFont="1" applyFill="1" applyBorder="1" applyAlignment="1">
      <alignment horizontal="center" vertical="center"/>
    </xf>
    <xf numFmtId="0" fontId="24" fillId="0" borderId="1" xfId="0" applyFont="1" applyBorder="1" applyAlignment="1">
      <alignment horizontal="center" vertical="center" wrapText="1"/>
    </xf>
    <xf numFmtId="0" fontId="28" fillId="0" borderId="4" xfId="0" applyFont="1" applyBorder="1" applyAlignment="1">
      <alignment horizontal="center" vertical="center"/>
    </xf>
    <xf numFmtId="0" fontId="24" fillId="0" borderId="1" xfId="0" applyFont="1" applyBorder="1" applyAlignment="1">
      <alignment horizontal="left" vertical="center"/>
    </xf>
    <xf numFmtId="0" fontId="29" fillId="0" borderId="4" xfId="0" applyFont="1" applyBorder="1" applyAlignment="1">
      <alignment horizontal="center" vertical="top"/>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13" fillId="0" borderId="1" xfId="0" applyFont="1" applyBorder="1" applyAlignment="1">
      <alignment horizontal="center" vertical="center"/>
    </xf>
    <xf numFmtId="0" fontId="25" fillId="0" borderId="4" xfId="0" applyFont="1" applyBorder="1" applyAlignment="1">
      <alignment horizontal="center"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24" fillId="0" borderId="1" xfId="0" applyFont="1" applyFill="1" applyBorder="1" applyAlignment="1">
      <alignment vertical="center"/>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30" fillId="0" borderId="1"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30" fillId="0" borderId="1" xfId="0" applyFont="1" applyBorder="1" applyAlignment="1" applyProtection="1">
      <alignment horizontal="left" vertical="center" wrapText="1"/>
      <protection locked="0"/>
    </xf>
    <xf numFmtId="0" fontId="30" fillId="0" borderId="1" xfId="0" applyFont="1" applyBorder="1" applyAlignment="1" applyProtection="1">
      <alignment horizontal="center" vertical="center" wrapText="1"/>
      <protection locked="0"/>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31" fillId="0" borderId="19" xfId="0" applyFont="1" applyBorder="1" applyAlignment="1">
      <alignment vertical="center"/>
    </xf>
    <xf numFmtId="0" fontId="10" fillId="0" borderId="19" xfId="0" applyFont="1" applyBorder="1" applyAlignment="1">
      <alignment horizontal="center" vertical="center"/>
    </xf>
    <xf numFmtId="0" fontId="0" fillId="0" borderId="4" xfId="0" applyBorder="1" applyAlignment="1">
      <alignment horizontal="left" vertical="top"/>
    </xf>
    <xf numFmtId="0" fontId="31" fillId="0" borderId="0" xfId="0" applyFont="1" applyAlignment="1">
      <alignment horizontal="left" vertical="center" wrapText="1"/>
    </xf>
    <xf numFmtId="0" fontId="19" fillId="0" borderId="0" xfId="0" applyFont="1" applyAlignment="1">
      <alignment horizontal="center" vertical="top" wrapText="1"/>
    </xf>
    <xf numFmtId="0" fontId="20" fillId="0" borderId="0" xfId="0" applyFont="1" applyAlignment="1">
      <alignment horizontal="center" vertical="top" wrapText="1"/>
    </xf>
    <xf numFmtId="0" fontId="20" fillId="0" borderId="0" xfId="0" applyFont="1" applyAlignment="1">
      <alignment horizontal="center" vertical="center" wrapText="1"/>
    </xf>
    <xf numFmtId="0" fontId="32" fillId="0" borderId="1" xfId="0" applyFont="1" applyBorder="1" applyAlignment="1">
      <alignment horizontal="center" vertical="center" wrapText="1"/>
    </xf>
    <xf numFmtId="0" fontId="25" fillId="0" borderId="1" xfId="0" applyFont="1" applyBorder="1" applyAlignment="1">
      <alignment horizontal="center" vertical="top" wrapText="1"/>
    </xf>
    <xf numFmtId="0" fontId="0" fillId="0" borderId="1" xfId="0" applyBorder="1" applyAlignment="1">
      <alignment horizontal="center" vertical="top" wrapText="1"/>
    </xf>
    <xf numFmtId="0" fontId="25" fillId="0" borderId="1" xfId="0" applyFont="1" applyBorder="1" applyAlignment="1">
      <alignment horizontal="center" vertical="top"/>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3" xfId="0" applyBorder="1" applyAlignment="1">
      <alignment horizontal="center" vertical="center" wrapText="1"/>
    </xf>
    <xf numFmtId="0" fontId="25" fillId="0" borderId="1" xfId="0" applyFont="1" applyBorder="1" applyAlignment="1">
      <alignment horizontal="center" vertical="center" wrapText="1"/>
    </xf>
    <xf numFmtId="0" fontId="27" fillId="0" borderId="1" xfId="0" applyFont="1" applyBorder="1" applyAlignment="1">
      <alignment horizontal="center" vertical="top"/>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5" fillId="0" borderId="1" xfId="0" applyFont="1" applyBorder="1" applyAlignment="1">
      <alignment horizontal="center" vertical="center" wrapText="1"/>
    </xf>
    <xf numFmtId="0" fontId="33" fillId="0" borderId="23" xfId="0" applyFont="1" applyBorder="1" applyAlignment="1">
      <alignment horizontal="center" vertical="center" wrapText="1"/>
    </xf>
    <xf numFmtId="0" fontId="5" fillId="0" borderId="1" xfId="0" applyFont="1" applyBorder="1" applyAlignment="1">
      <alignment horizontal="center" vertical="center"/>
    </xf>
    <xf numFmtId="0" fontId="33" fillId="0" borderId="24" xfId="0" applyFont="1" applyBorder="1" applyAlignment="1">
      <alignment horizontal="center" vertical="center" wrapText="1"/>
    </xf>
    <xf numFmtId="0" fontId="5" fillId="0" borderId="24" xfId="0" applyFont="1" applyBorder="1" applyAlignment="1">
      <alignment horizontal="center"/>
    </xf>
    <xf numFmtId="0" fontId="5" fillId="0" borderId="1" xfId="0" applyFont="1" applyBorder="1" applyAlignment="1">
      <alignment horizontal="center" vertical="top"/>
    </xf>
    <xf numFmtId="0" fontId="0" fillId="3" borderId="0" xfId="0" applyFill="1" applyAlignment="1">
      <alignment horizontal="left" vertical="top"/>
    </xf>
    <xf numFmtId="0" fontId="34" fillId="0" borderId="0" xfId="0" applyFont="1" applyAlignment="1">
      <alignment horizontal="center" vertical="center" wrapText="1"/>
    </xf>
    <xf numFmtId="180" fontId="5"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5" fillId="0" borderId="1" xfId="0" applyFont="1" applyBorder="1" applyAlignment="1">
      <alignment horizontal="left" vertical="center" wrapText="1"/>
    </xf>
    <xf numFmtId="181" fontId="5" fillId="0" borderId="1" xfId="0" applyNumberFormat="1" applyFont="1" applyBorder="1" applyAlignment="1">
      <alignment horizontal="center" vertical="center" wrapText="1"/>
    </xf>
    <xf numFmtId="181" fontId="10" fillId="0" borderId="1" xfId="0" applyNumberFormat="1" applyFont="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0" fillId="0" borderId="1" xfId="0" applyFont="1" applyBorder="1" applyAlignment="1">
      <alignment vertical="center" wrapText="1"/>
    </xf>
    <xf numFmtId="0" fontId="10" fillId="0" borderId="2"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5" fillId="0" borderId="0" xfId="0" applyFont="1" applyAlignment="1">
      <alignment horizontal="left" vertical="top"/>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25" xfId="0" applyFont="1" applyBorder="1" applyAlignment="1">
      <alignment horizontal="left" vertical="top" wrapText="1"/>
    </xf>
    <xf numFmtId="0" fontId="5" fillId="0" borderId="25" xfId="0" applyFont="1" applyBorder="1" applyAlignment="1">
      <alignment horizontal="center" vertical="top" wrapText="1"/>
    </xf>
    <xf numFmtId="0" fontId="5" fillId="0" borderId="0" xfId="0" applyFont="1" applyAlignment="1">
      <alignment horizontal="center" vertical="top"/>
    </xf>
    <xf numFmtId="0" fontId="35" fillId="0" borderId="0" xfId="0" applyFont="1" applyAlignment="1">
      <alignment horizontal="center" vertical="center"/>
    </xf>
    <xf numFmtId="0" fontId="36" fillId="0" borderId="0" xfId="0" applyFont="1" applyAlignment="1">
      <alignment horizontal="center" vertical="center"/>
    </xf>
    <xf numFmtId="0" fontId="37" fillId="0" borderId="1" xfId="0" applyFont="1" applyBorder="1" applyAlignment="1">
      <alignment horizontal="center" vertical="center"/>
    </xf>
    <xf numFmtId="0" fontId="25" fillId="0" borderId="1" xfId="0" applyFont="1" applyBorder="1" applyAlignment="1">
      <alignment horizontal="center" vertical="center"/>
    </xf>
    <xf numFmtId="177" fontId="0" fillId="0" borderId="1" xfId="0" applyNumberFormat="1" applyBorder="1" applyAlignment="1">
      <alignment horizontal="center" vertical="center"/>
    </xf>
    <xf numFmtId="0" fontId="3" fillId="0" borderId="1" xfId="0"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0,0_x005f_x000d__x000a_NA_x005f_x000d__x000a_" xfId="50"/>
    <cellStyle name="常规 2" xfId="51"/>
    <cellStyle name="常规 2 3" xfId="52"/>
    <cellStyle name="常规 2 5" xfId="53"/>
    <cellStyle name="常规 3" xfId="54"/>
    <cellStyle name="常规_Sheet1" xfId="55"/>
    <cellStyle name="千位分隔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www.wps.cn/officeDocument/2023/relationships/customStorage" Target="customStorage/customStorage.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tabSelected="1" zoomScale="160" zoomScaleNormal="160" topLeftCell="A7" workbookViewId="0">
      <selection activeCell="A3" sqref="A3:A11"/>
    </sheetView>
  </sheetViews>
  <sheetFormatPr defaultColWidth="9.33333333333333" defaultRowHeight="12.75" outlineLevelCol="2"/>
  <cols>
    <col min="1" max="1" width="8" customWidth="1"/>
    <col min="2" max="2" width="58.8111111111111" customWidth="1"/>
    <col min="3" max="3" width="22.0888888888889" customWidth="1"/>
    <col min="5" max="5" width="12.8888888888889"/>
  </cols>
  <sheetData>
    <row r="1" ht="49" customHeight="1" spans="1:3">
      <c r="A1" s="208" t="s">
        <v>0</v>
      </c>
      <c r="B1" s="209"/>
      <c r="C1" s="209"/>
    </row>
    <row r="2" ht="50" customHeight="1" spans="1:3">
      <c r="A2" s="210" t="s">
        <v>1</v>
      </c>
      <c r="B2" s="210" t="s">
        <v>2</v>
      </c>
      <c r="C2" s="210" t="s">
        <v>3</v>
      </c>
    </row>
    <row r="3" ht="50" customHeight="1" spans="1:3">
      <c r="A3" s="26">
        <v>1</v>
      </c>
      <c r="B3" s="211" t="s">
        <v>4</v>
      </c>
      <c r="C3" s="212">
        <f>聚龙湖公园周边亮化管护清单!G70</f>
        <v>0</v>
      </c>
    </row>
    <row r="4" ht="50" customHeight="1" spans="1:3">
      <c r="A4" s="26">
        <v>2</v>
      </c>
      <c r="B4" s="211" t="s">
        <v>5</v>
      </c>
      <c r="C4" s="212">
        <f>聚龙湖电视塔亮化管护清单!G33</f>
        <v>0</v>
      </c>
    </row>
    <row r="5" ht="50" customHeight="1" spans="1:3">
      <c r="A5" s="26">
        <v>3</v>
      </c>
      <c r="B5" s="211" t="s">
        <v>6</v>
      </c>
      <c r="C5" s="212">
        <f>聚龙湖周边闸站管护清单!G67</f>
        <v>0</v>
      </c>
    </row>
    <row r="6" ht="50" customHeight="1" spans="1:3">
      <c r="A6" s="26">
        <v>4</v>
      </c>
      <c r="B6" s="211" t="s">
        <v>7</v>
      </c>
      <c r="C6" s="212">
        <f>盐塘河公园亮化管护清单!G37</f>
        <v>0</v>
      </c>
    </row>
    <row r="7" ht="50" customHeight="1" spans="1:3">
      <c r="A7" s="26">
        <v>5</v>
      </c>
      <c r="B7" s="183" t="s">
        <v>8</v>
      </c>
      <c r="C7" s="212">
        <f>聚龙湖喷泉管护清单!G242</f>
        <v>0</v>
      </c>
    </row>
    <row r="8" ht="50" customHeight="1" spans="1:3">
      <c r="A8" s="26">
        <v>6</v>
      </c>
      <c r="B8" s="183" t="s">
        <v>9</v>
      </c>
      <c r="C8" s="212">
        <f>聚龙湖喷泉维修更换清单!G35</f>
        <v>0</v>
      </c>
    </row>
    <row r="9" ht="50" customHeight="1" spans="1:3">
      <c r="A9" s="26">
        <v>7</v>
      </c>
      <c r="B9" s="183" t="s">
        <v>10</v>
      </c>
      <c r="C9" s="212">
        <f>公园监控、电子屏维保清单!F5</f>
        <v>0</v>
      </c>
    </row>
    <row r="10" ht="50" customHeight="1" spans="1:3">
      <c r="A10" s="26">
        <v>8</v>
      </c>
      <c r="B10" s="183" t="s">
        <v>11</v>
      </c>
      <c r="C10" s="212">
        <f>热带植物园设备管护清单!F14</f>
        <v>0</v>
      </c>
    </row>
    <row r="11" ht="50" customHeight="1" spans="1:3">
      <c r="A11" s="26">
        <v>9</v>
      </c>
      <c r="B11" s="183" t="s">
        <v>12</v>
      </c>
      <c r="C11" s="212">
        <f>金鹰尚美外立面亮化管护清单!H41</f>
        <v>0</v>
      </c>
    </row>
    <row r="12" ht="50" customHeight="1" spans="1:3">
      <c r="A12" s="183" t="s">
        <v>13</v>
      </c>
      <c r="B12" s="26"/>
      <c r="C12" s="212">
        <f>SUM(C3:C11)</f>
        <v>0</v>
      </c>
    </row>
  </sheetData>
  <mergeCells count="1">
    <mergeCell ref="A1:C1"/>
  </mergeCells>
  <pageMargins left="0.75" right="0.75" top="1" bottom="1" header="0.5" footer="0.5"/>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36" workbookViewId="0">
      <selection activeCell="G3" sqref="G3:G40"/>
    </sheetView>
  </sheetViews>
  <sheetFormatPr defaultColWidth="9" defaultRowHeight="12.75"/>
  <cols>
    <col min="3" max="3" width="17" customWidth="1"/>
    <col min="4" max="4" width="31" customWidth="1"/>
    <col min="5" max="5" width="12.3333333333333" customWidth="1"/>
    <col min="6" max="8" width="26.1666666666667" customWidth="1"/>
    <col min="9" max="9" width="34.3333333333333" style="1" customWidth="1"/>
  </cols>
  <sheetData>
    <row r="1" ht="23.25" spans="1:9">
      <c r="A1" s="2" t="s">
        <v>12</v>
      </c>
      <c r="B1" s="2"/>
      <c r="C1" s="2"/>
      <c r="D1" s="2"/>
      <c r="E1" s="2"/>
      <c r="F1" s="2"/>
      <c r="G1" s="2"/>
      <c r="H1" s="2"/>
      <c r="I1" s="2"/>
    </row>
    <row r="2" ht="21.75" customHeight="1" spans="1:9">
      <c r="A2" s="3" t="s">
        <v>1</v>
      </c>
      <c r="B2" s="3" t="s">
        <v>191</v>
      </c>
      <c r="C2" s="4" t="s">
        <v>714</v>
      </c>
      <c r="D2" s="5" t="s">
        <v>293</v>
      </c>
      <c r="E2" s="6" t="s">
        <v>715</v>
      </c>
      <c r="F2" s="6" t="s">
        <v>18</v>
      </c>
      <c r="G2" s="6" t="s">
        <v>716</v>
      </c>
      <c r="H2" s="6" t="s">
        <v>3</v>
      </c>
      <c r="I2" s="24" t="s">
        <v>20</v>
      </c>
    </row>
    <row r="3" ht="42.75" spans="1:9">
      <c r="A3" s="3">
        <v>1</v>
      </c>
      <c r="B3" s="7" t="s">
        <v>717</v>
      </c>
      <c r="C3" s="7" t="s">
        <v>718</v>
      </c>
      <c r="D3" s="8" t="s">
        <v>719</v>
      </c>
      <c r="E3" s="9" t="s">
        <v>33</v>
      </c>
      <c r="F3" s="9">
        <v>3484</v>
      </c>
      <c r="G3" s="9"/>
      <c r="H3" s="9">
        <f>G3*F3</f>
        <v>0</v>
      </c>
      <c r="I3" s="25" t="s">
        <v>24</v>
      </c>
    </row>
    <row r="4" ht="28.5" spans="1:9">
      <c r="A4" s="3">
        <v>2</v>
      </c>
      <c r="B4" s="7" t="s">
        <v>720</v>
      </c>
      <c r="C4" s="7" t="s">
        <v>721</v>
      </c>
      <c r="D4" s="8" t="s">
        <v>722</v>
      </c>
      <c r="E4" s="9" t="s">
        <v>33</v>
      </c>
      <c r="F4" s="9">
        <v>1386</v>
      </c>
      <c r="G4" s="9"/>
      <c r="H4" s="9">
        <f t="shared" ref="H4:H40" si="0">G4*F4</f>
        <v>0</v>
      </c>
      <c r="I4" s="25" t="s">
        <v>24</v>
      </c>
    </row>
    <row r="5" ht="28.5" spans="1:9">
      <c r="A5" s="3">
        <v>3</v>
      </c>
      <c r="B5" s="7" t="s">
        <v>723</v>
      </c>
      <c r="C5" s="7" t="s">
        <v>721</v>
      </c>
      <c r="D5" s="8" t="s">
        <v>724</v>
      </c>
      <c r="E5" s="9" t="s">
        <v>33</v>
      </c>
      <c r="F5" s="9">
        <v>2</v>
      </c>
      <c r="G5" s="9"/>
      <c r="H5" s="9">
        <f t="shared" si="0"/>
        <v>0</v>
      </c>
      <c r="I5" s="25" t="s">
        <v>24</v>
      </c>
    </row>
    <row r="6" ht="28.5" spans="1:9">
      <c r="A6" s="3">
        <v>4</v>
      </c>
      <c r="B6" s="7" t="s">
        <v>725</v>
      </c>
      <c r="C6" s="7" t="s">
        <v>721</v>
      </c>
      <c r="D6" s="8" t="s">
        <v>726</v>
      </c>
      <c r="E6" s="9" t="s">
        <v>33</v>
      </c>
      <c r="F6" s="9">
        <v>2</v>
      </c>
      <c r="G6" s="9"/>
      <c r="H6" s="9">
        <f t="shared" si="0"/>
        <v>0</v>
      </c>
      <c r="I6" s="25" t="s">
        <v>24</v>
      </c>
    </row>
    <row r="7" ht="28.5" spans="1:9">
      <c r="A7" s="3">
        <v>5</v>
      </c>
      <c r="B7" s="7" t="s">
        <v>727</v>
      </c>
      <c r="C7" s="7" t="s">
        <v>266</v>
      </c>
      <c r="D7" s="8" t="s">
        <v>728</v>
      </c>
      <c r="E7" s="9" t="s">
        <v>33</v>
      </c>
      <c r="F7" s="9">
        <v>616</v>
      </c>
      <c r="G7" s="9"/>
      <c r="H7" s="9">
        <f t="shared" si="0"/>
        <v>0</v>
      </c>
      <c r="I7" s="25" t="s">
        <v>24</v>
      </c>
    </row>
    <row r="8" ht="28.5" spans="1:9">
      <c r="A8" s="3">
        <v>6</v>
      </c>
      <c r="B8" s="7" t="s">
        <v>729</v>
      </c>
      <c r="C8" s="7" t="s">
        <v>266</v>
      </c>
      <c r="D8" s="8" t="s">
        <v>730</v>
      </c>
      <c r="E8" s="9" t="s">
        <v>33</v>
      </c>
      <c r="F8" s="9">
        <v>12</v>
      </c>
      <c r="G8" s="9"/>
      <c r="H8" s="9">
        <f t="shared" si="0"/>
        <v>0</v>
      </c>
      <c r="I8" s="25" t="s">
        <v>24</v>
      </c>
    </row>
    <row r="9" ht="28.5" spans="1:9">
      <c r="A9" s="3">
        <v>7</v>
      </c>
      <c r="B9" s="7" t="s">
        <v>731</v>
      </c>
      <c r="C9" s="7" t="s">
        <v>266</v>
      </c>
      <c r="D9" s="8" t="s">
        <v>732</v>
      </c>
      <c r="E9" s="9" t="s">
        <v>33</v>
      </c>
      <c r="F9" s="9">
        <v>4</v>
      </c>
      <c r="G9" s="9"/>
      <c r="H9" s="9">
        <f t="shared" si="0"/>
        <v>0</v>
      </c>
      <c r="I9" s="25" t="s">
        <v>24</v>
      </c>
    </row>
    <row r="10" ht="57" spans="1:9">
      <c r="A10" s="3">
        <v>8</v>
      </c>
      <c r="B10" s="10"/>
      <c r="C10" s="11" t="s">
        <v>140</v>
      </c>
      <c r="D10" s="12" t="s">
        <v>733</v>
      </c>
      <c r="E10" s="9" t="s">
        <v>33</v>
      </c>
      <c r="F10" s="13">
        <v>6</v>
      </c>
      <c r="G10" s="13"/>
      <c r="H10" s="9">
        <f t="shared" si="0"/>
        <v>0</v>
      </c>
      <c r="I10" s="25" t="s">
        <v>24</v>
      </c>
    </row>
    <row r="11" ht="28.5" spans="1:9">
      <c r="A11" s="3">
        <v>9</v>
      </c>
      <c r="B11" s="10"/>
      <c r="C11" s="11" t="s">
        <v>47</v>
      </c>
      <c r="D11" s="12" t="s">
        <v>734</v>
      </c>
      <c r="E11" s="9" t="s">
        <v>33</v>
      </c>
      <c r="F11" s="13">
        <v>267</v>
      </c>
      <c r="G11" s="13"/>
      <c r="H11" s="9">
        <f t="shared" si="0"/>
        <v>0</v>
      </c>
      <c r="I11" s="25" t="s">
        <v>24</v>
      </c>
    </row>
    <row r="12" ht="42.75" spans="1:9">
      <c r="A12" s="3">
        <v>10</v>
      </c>
      <c r="B12" s="10"/>
      <c r="C12" s="11" t="s">
        <v>735</v>
      </c>
      <c r="D12" s="12" t="s">
        <v>736</v>
      </c>
      <c r="E12" s="9" t="s">
        <v>33</v>
      </c>
      <c r="F12" s="13">
        <v>70</v>
      </c>
      <c r="G12" s="13"/>
      <c r="H12" s="9">
        <f t="shared" si="0"/>
        <v>0</v>
      </c>
      <c r="I12" s="25" t="s">
        <v>24</v>
      </c>
    </row>
    <row r="13" ht="42.75" spans="1:9">
      <c r="A13" s="3">
        <v>11</v>
      </c>
      <c r="B13" s="10"/>
      <c r="C13" s="11" t="s">
        <v>737</v>
      </c>
      <c r="D13" s="12" t="s">
        <v>738</v>
      </c>
      <c r="E13" s="9" t="s">
        <v>33</v>
      </c>
      <c r="F13" s="13">
        <v>69</v>
      </c>
      <c r="G13" s="13"/>
      <c r="H13" s="9">
        <f t="shared" si="0"/>
        <v>0</v>
      </c>
      <c r="I13" s="25" t="s">
        <v>24</v>
      </c>
    </row>
    <row r="14" ht="14.25" spans="1:9">
      <c r="A14" s="3">
        <v>12</v>
      </c>
      <c r="B14" s="10"/>
      <c r="C14" s="11" t="s">
        <v>524</v>
      </c>
      <c r="D14" s="12" t="s">
        <v>739</v>
      </c>
      <c r="E14" s="13" t="s">
        <v>78</v>
      </c>
      <c r="F14" s="13">
        <f>350+400</f>
        <v>750</v>
      </c>
      <c r="G14" s="13"/>
      <c r="H14" s="9">
        <f t="shared" si="0"/>
        <v>0</v>
      </c>
      <c r="I14" s="25" t="s">
        <v>24</v>
      </c>
    </row>
    <row r="15" ht="14.25" spans="1:9">
      <c r="A15" s="3">
        <v>13</v>
      </c>
      <c r="B15" s="10"/>
      <c r="C15" s="11" t="s">
        <v>524</v>
      </c>
      <c r="D15" s="12" t="s">
        <v>740</v>
      </c>
      <c r="E15" s="13" t="s">
        <v>78</v>
      </c>
      <c r="F15" s="13">
        <v>80</v>
      </c>
      <c r="G15" s="13"/>
      <c r="H15" s="9">
        <f t="shared" si="0"/>
        <v>0</v>
      </c>
      <c r="I15" s="25" t="s">
        <v>24</v>
      </c>
    </row>
    <row r="16" ht="14.25" spans="1:9">
      <c r="A16" s="3">
        <v>14</v>
      </c>
      <c r="B16" s="10"/>
      <c r="C16" s="11" t="s">
        <v>524</v>
      </c>
      <c r="D16" s="12" t="s">
        <v>741</v>
      </c>
      <c r="E16" s="13" t="s">
        <v>78</v>
      </c>
      <c r="F16" s="13">
        <v>500</v>
      </c>
      <c r="G16" s="13"/>
      <c r="H16" s="9">
        <f t="shared" si="0"/>
        <v>0</v>
      </c>
      <c r="I16" s="11" t="s">
        <v>24</v>
      </c>
    </row>
    <row r="17" ht="14.25" spans="1:9">
      <c r="A17" s="3">
        <v>15</v>
      </c>
      <c r="B17" s="10"/>
      <c r="C17" s="11" t="s">
        <v>524</v>
      </c>
      <c r="D17" s="12" t="s">
        <v>742</v>
      </c>
      <c r="E17" s="13" t="s">
        <v>78</v>
      </c>
      <c r="F17" s="13">
        <v>2400</v>
      </c>
      <c r="G17" s="13"/>
      <c r="H17" s="9">
        <f t="shared" si="0"/>
        <v>0</v>
      </c>
      <c r="I17" s="11" t="s">
        <v>24</v>
      </c>
    </row>
    <row r="18" ht="14.25" spans="1:9">
      <c r="A18" s="3">
        <v>16</v>
      </c>
      <c r="B18" s="10"/>
      <c r="C18" s="11" t="s">
        <v>743</v>
      </c>
      <c r="D18" s="12" t="s">
        <v>744</v>
      </c>
      <c r="E18" s="13" t="s">
        <v>78</v>
      </c>
      <c r="F18" s="13">
        <v>6500</v>
      </c>
      <c r="G18" s="13"/>
      <c r="H18" s="9">
        <f t="shared" si="0"/>
        <v>0</v>
      </c>
      <c r="I18" s="11" t="s">
        <v>24</v>
      </c>
    </row>
    <row r="19" ht="14.25" spans="1:9">
      <c r="A19" s="3">
        <v>17</v>
      </c>
      <c r="B19" s="10"/>
      <c r="C19" s="11" t="s">
        <v>745</v>
      </c>
      <c r="D19" s="12" t="s">
        <v>746</v>
      </c>
      <c r="E19" s="13" t="s">
        <v>78</v>
      </c>
      <c r="F19" s="13">
        <v>2100</v>
      </c>
      <c r="G19" s="13"/>
      <c r="H19" s="9">
        <f t="shared" si="0"/>
        <v>0</v>
      </c>
      <c r="I19" s="11" t="s">
        <v>24</v>
      </c>
    </row>
    <row r="20" ht="14.25" spans="1:9">
      <c r="A20" s="3">
        <v>18</v>
      </c>
      <c r="B20" s="10"/>
      <c r="C20" s="11" t="s">
        <v>745</v>
      </c>
      <c r="D20" s="12" t="s">
        <v>747</v>
      </c>
      <c r="E20" s="13" t="s">
        <v>78</v>
      </c>
      <c r="F20" s="13">
        <v>1120</v>
      </c>
      <c r="G20" s="13"/>
      <c r="H20" s="9">
        <f t="shared" si="0"/>
        <v>0</v>
      </c>
      <c r="I20" s="11" t="s">
        <v>24</v>
      </c>
    </row>
    <row r="21" ht="14.25" spans="1:9">
      <c r="A21" s="3">
        <v>19</v>
      </c>
      <c r="B21" s="10"/>
      <c r="C21" s="11" t="s">
        <v>745</v>
      </c>
      <c r="D21" s="12" t="s">
        <v>748</v>
      </c>
      <c r="E21" s="13" t="s">
        <v>78</v>
      </c>
      <c r="F21" s="13">
        <v>250</v>
      </c>
      <c r="G21" s="13"/>
      <c r="H21" s="9">
        <f t="shared" si="0"/>
        <v>0</v>
      </c>
      <c r="I21" s="11" t="s">
        <v>24</v>
      </c>
    </row>
    <row r="22" ht="14.25" spans="1:9">
      <c r="A22" s="3">
        <v>20</v>
      </c>
      <c r="B22" s="10"/>
      <c r="C22" s="11" t="s">
        <v>749</v>
      </c>
      <c r="D22" s="12" t="s">
        <v>750</v>
      </c>
      <c r="E22" s="13" t="s">
        <v>78</v>
      </c>
      <c r="F22" s="13">
        <v>50</v>
      </c>
      <c r="G22" s="13"/>
      <c r="H22" s="9">
        <f t="shared" si="0"/>
        <v>0</v>
      </c>
      <c r="I22" s="11" t="s">
        <v>24</v>
      </c>
    </row>
    <row r="23" ht="14.25" spans="1:9">
      <c r="A23" s="3">
        <v>21</v>
      </c>
      <c r="B23" s="10"/>
      <c r="C23" s="11" t="s">
        <v>751</v>
      </c>
      <c r="D23" s="12" t="s">
        <v>752</v>
      </c>
      <c r="E23" s="13" t="s">
        <v>78</v>
      </c>
      <c r="F23" s="13">
        <v>300</v>
      </c>
      <c r="G23" s="13"/>
      <c r="H23" s="9">
        <f t="shared" si="0"/>
        <v>0</v>
      </c>
      <c r="I23" s="11" t="s">
        <v>24</v>
      </c>
    </row>
    <row r="24" ht="14.25" spans="1:9">
      <c r="A24" s="3">
        <v>22</v>
      </c>
      <c r="B24" s="10"/>
      <c r="C24" s="11" t="s">
        <v>554</v>
      </c>
      <c r="D24" s="12" t="s">
        <v>753</v>
      </c>
      <c r="E24" s="13" t="s">
        <v>33</v>
      </c>
      <c r="F24" s="13">
        <v>1</v>
      </c>
      <c r="G24" s="13"/>
      <c r="H24" s="9">
        <f t="shared" si="0"/>
        <v>0</v>
      </c>
      <c r="I24" s="11" t="s">
        <v>24</v>
      </c>
    </row>
    <row r="25" ht="14.25" spans="1:9">
      <c r="A25" s="3">
        <v>23</v>
      </c>
      <c r="B25" s="10"/>
      <c r="C25" s="11" t="s">
        <v>554</v>
      </c>
      <c r="D25" s="12" t="s">
        <v>754</v>
      </c>
      <c r="E25" s="13" t="s">
        <v>33</v>
      </c>
      <c r="F25" s="13">
        <v>0</v>
      </c>
      <c r="G25" s="13"/>
      <c r="H25" s="9">
        <f t="shared" si="0"/>
        <v>0</v>
      </c>
      <c r="I25" s="11" t="s">
        <v>24</v>
      </c>
    </row>
    <row r="26" ht="14.25" spans="1:9">
      <c r="A26" s="3">
        <v>24</v>
      </c>
      <c r="B26" s="10"/>
      <c r="C26" s="11" t="s">
        <v>173</v>
      </c>
      <c r="D26" s="12" t="s">
        <v>755</v>
      </c>
      <c r="E26" s="13" t="s">
        <v>33</v>
      </c>
      <c r="F26" s="13">
        <v>40</v>
      </c>
      <c r="G26" s="13"/>
      <c r="H26" s="9">
        <f t="shared" si="0"/>
        <v>0</v>
      </c>
      <c r="I26" s="11" t="s">
        <v>24</v>
      </c>
    </row>
    <row r="27" ht="42.75" spans="1:9">
      <c r="A27" s="3">
        <v>25</v>
      </c>
      <c r="B27" s="10"/>
      <c r="C27" s="11" t="s">
        <v>756</v>
      </c>
      <c r="D27" s="12" t="s">
        <v>757</v>
      </c>
      <c r="E27" s="13" t="s">
        <v>33</v>
      </c>
      <c r="F27" s="13">
        <v>40</v>
      </c>
      <c r="G27" s="13"/>
      <c r="H27" s="9">
        <f t="shared" si="0"/>
        <v>0</v>
      </c>
      <c r="I27" s="11" t="s">
        <v>24</v>
      </c>
    </row>
    <row r="28" ht="28.5" spans="1:9">
      <c r="A28" s="3">
        <v>26</v>
      </c>
      <c r="B28" s="10"/>
      <c r="C28" s="11" t="s">
        <v>758</v>
      </c>
      <c r="D28" s="12" t="s">
        <v>759</v>
      </c>
      <c r="E28" s="13" t="s">
        <v>78</v>
      </c>
      <c r="F28" s="13">
        <v>3000</v>
      </c>
      <c r="G28" s="13"/>
      <c r="H28" s="9">
        <f t="shared" si="0"/>
        <v>0</v>
      </c>
      <c r="I28" s="11" t="s">
        <v>24</v>
      </c>
    </row>
    <row r="29" ht="28.5" spans="1:9">
      <c r="A29" s="3">
        <v>27</v>
      </c>
      <c r="B29" s="10"/>
      <c r="C29" s="11" t="s">
        <v>760</v>
      </c>
      <c r="D29" s="12" t="s">
        <v>761</v>
      </c>
      <c r="E29" s="13" t="s">
        <v>78</v>
      </c>
      <c r="F29" s="13">
        <v>750</v>
      </c>
      <c r="G29" s="13"/>
      <c r="H29" s="9">
        <f t="shared" si="0"/>
        <v>0</v>
      </c>
      <c r="I29" s="11" t="s">
        <v>24</v>
      </c>
    </row>
    <row r="30" ht="14.25" spans="1:9">
      <c r="A30" s="3">
        <v>28</v>
      </c>
      <c r="B30" s="10"/>
      <c r="C30" s="11" t="s">
        <v>762</v>
      </c>
      <c r="D30" s="213" t="s">
        <v>763</v>
      </c>
      <c r="E30" s="13" t="s">
        <v>78</v>
      </c>
      <c r="F30" s="13">
        <v>60</v>
      </c>
      <c r="G30" s="13"/>
      <c r="H30" s="9">
        <f t="shared" si="0"/>
        <v>0</v>
      </c>
      <c r="I30" s="11" t="s">
        <v>24</v>
      </c>
    </row>
    <row r="31" ht="99.75" spans="1:9">
      <c r="A31" s="3">
        <v>29</v>
      </c>
      <c r="B31" s="10"/>
      <c r="C31" s="11" t="s">
        <v>764</v>
      </c>
      <c r="D31" s="12" t="s">
        <v>765</v>
      </c>
      <c r="E31" s="13" t="s">
        <v>33</v>
      </c>
      <c r="F31" s="13">
        <v>1</v>
      </c>
      <c r="G31" s="13"/>
      <c r="H31" s="9">
        <f t="shared" si="0"/>
        <v>0</v>
      </c>
      <c r="I31" s="11" t="s">
        <v>24</v>
      </c>
    </row>
    <row r="32" ht="57" spans="1:9">
      <c r="A32" s="3">
        <v>30</v>
      </c>
      <c r="B32" s="10"/>
      <c r="C32" s="11" t="s">
        <v>766</v>
      </c>
      <c r="D32" s="12" t="s">
        <v>767</v>
      </c>
      <c r="E32" s="13" t="s">
        <v>33</v>
      </c>
      <c r="F32" s="13">
        <v>1</v>
      </c>
      <c r="G32" s="13"/>
      <c r="H32" s="9">
        <f t="shared" si="0"/>
        <v>0</v>
      </c>
      <c r="I32" s="11" t="s">
        <v>24</v>
      </c>
    </row>
    <row r="33" ht="14.25" spans="1:9">
      <c r="A33" s="3">
        <v>31</v>
      </c>
      <c r="B33" s="10"/>
      <c r="C33" s="14" t="s">
        <v>768</v>
      </c>
      <c r="D33" s="15" t="s">
        <v>769</v>
      </c>
      <c r="E33" s="13" t="s">
        <v>33</v>
      </c>
      <c r="F33" s="13">
        <v>1</v>
      </c>
      <c r="G33" s="13"/>
      <c r="H33" s="9">
        <f t="shared" si="0"/>
        <v>0</v>
      </c>
      <c r="I33" s="11" t="s">
        <v>24</v>
      </c>
    </row>
    <row r="34" ht="14.25" spans="1:9">
      <c r="A34" s="3">
        <v>32</v>
      </c>
      <c r="B34" s="10"/>
      <c r="C34" s="11" t="s">
        <v>770</v>
      </c>
      <c r="D34" s="12" t="s">
        <v>771</v>
      </c>
      <c r="E34" s="13" t="s">
        <v>33</v>
      </c>
      <c r="F34" s="13">
        <v>5</v>
      </c>
      <c r="G34" s="13"/>
      <c r="H34" s="9">
        <f t="shared" si="0"/>
        <v>0</v>
      </c>
      <c r="I34" s="11" t="s">
        <v>24</v>
      </c>
    </row>
    <row r="35" ht="42.75" spans="1:9">
      <c r="A35" s="3">
        <v>33</v>
      </c>
      <c r="B35" s="16"/>
      <c r="C35" s="11" t="s">
        <v>772</v>
      </c>
      <c r="D35" s="12" t="s">
        <v>773</v>
      </c>
      <c r="E35" s="13" t="s">
        <v>33</v>
      </c>
      <c r="F35" s="13">
        <v>1</v>
      </c>
      <c r="G35" s="13"/>
      <c r="H35" s="9">
        <f t="shared" si="0"/>
        <v>0</v>
      </c>
      <c r="I35" s="17" t="s">
        <v>24</v>
      </c>
    </row>
    <row r="36" ht="204.75" spans="1:9">
      <c r="A36" s="3">
        <v>34</v>
      </c>
      <c r="B36" s="16"/>
      <c r="C36" s="17" t="s">
        <v>774</v>
      </c>
      <c r="D36" s="18" t="s">
        <v>775</v>
      </c>
      <c r="E36" s="19" t="s">
        <v>23</v>
      </c>
      <c r="F36" s="19">
        <v>2</v>
      </c>
      <c r="G36" s="19"/>
      <c r="H36" s="9">
        <f t="shared" si="0"/>
        <v>0</v>
      </c>
      <c r="I36" s="17" t="s">
        <v>24</v>
      </c>
    </row>
    <row r="37" ht="161.25" customHeight="1" spans="1:9">
      <c r="A37" s="3">
        <v>35</v>
      </c>
      <c r="B37" s="16"/>
      <c r="C37" s="17" t="s">
        <v>776</v>
      </c>
      <c r="D37" s="20" t="s">
        <v>777</v>
      </c>
      <c r="E37" s="19" t="s">
        <v>23</v>
      </c>
      <c r="F37" s="19">
        <v>2</v>
      </c>
      <c r="G37" s="19"/>
      <c r="H37" s="9">
        <f t="shared" si="0"/>
        <v>0</v>
      </c>
      <c r="I37" s="17" t="s">
        <v>24</v>
      </c>
    </row>
    <row r="38" ht="15.75" spans="1:9">
      <c r="A38" s="3">
        <v>36</v>
      </c>
      <c r="B38" s="16"/>
      <c r="C38" s="17" t="s">
        <v>778</v>
      </c>
      <c r="D38" s="18" t="s">
        <v>779</v>
      </c>
      <c r="E38" s="19" t="s">
        <v>780</v>
      </c>
      <c r="F38" s="19">
        <v>2</v>
      </c>
      <c r="G38" s="19"/>
      <c r="H38" s="9">
        <f t="shared" si="0"/>
        <v>0</v>
      </c>
      <c r="I38" s="17" t="s">
        <v>24</v>
      </c>
    </row>
    <row r="39" ht="15.75" spans="1:9">
      <c r="A39" s="3">
        <v>37</v>
      </c>
      <c r="B39" s="16"/>
      <c r="C39" s="17" t="s">
        <v>781</v>
      </c>
      <c r="D39" s="18" t="s">
        <v>782</v>
      </c>
      <c r="E39" s="19" t="s">
        <v>23</v>
      </c>
      <c r="F39" s="19">
        <v>2</v>
      </c>
      <c r="G39" s="19"/>
      <c r="H39" s="9">
        <f t="shared" si="0"/>
        <v>0</v>
      </c>
      <c r="I39" s="17" t="s">
        <v>24</v>
      </c>
    </row>
    <row r="40" ht="28.5" spans="1:9">
      <c r="A40" s="3">
        <v>38</v>
      </c>
      <c r="B40" s="10"/>
      <c r="C40" s="11" t="s">
        <v>783</v>
      </c>
      <c r="D40" s="12" t="s">
        <v>784</v>
      </c>
      <c r="E40" s="13" t="s">
        <v>785</v>
      </c>
      <c r="F40" s="13">
        <v>2</v>
      </c>
      <c r="G40" s="13"/>
      <c r="H40" s="9">
        <f t="shared" si="0"/>
        <v>0</v>
      </c>
      <c r="I40" s="17" t="s">
        <v>24</v>
      </c>
    </row>
    <row r="41" ht="26.25" customHeight="1" spans="1:9">
      <c r="A41" s="21" t="s">
        <v>190</v>
      </c>
      <c r="B41" s="22"/>
      <c r="C41" s="22"/>
      <c r="D41" s="22"/>
      <c r="E41" s="22"/>
      <c r="F41" s="22"/>
      <c r="G41" s="23"/>
      <c r="H41" s="9">
        <f>SUM(H3:H40)</f>
        <v>0</v>
      </c>
      <c r="I41" s="26"/>
    </row>
  </sheetData>
  <mergeCells count="2">
    <mergeCell ref="A1:I1"/>
    <mergeCell ref="A41:G41"/>
  </mergeCells>
  <pageMargins left="0.700694444444445" right="0.700694444444445" top="0.751388888888889" bottom="0.751388888888889" header="0.298611111111111" footer="0.298611111111111"/>
  <pageSetup paperSize="9" scale="7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view="pageBreakPreview" zoomScale="130" zoomScaleNormal="100" topLeftCell="A60" workbookViewId="0">
      <selection activeCell="F67" sqref="F67:F69"/>
    </sheetView>
  </sheetViews>
  <sheetFormatPr defaultColWidth="9" defaultRowHeight="29.45" customHeight="1"/>
  <cols>
    <col min="1" max="1" width="9" customWidth="1"/>
    <col min="2" max="2" width="18.3333333333333" customWidth="1"/>
    <col min="3" max="3" width="38.5" customWidth="1"/>
    <col min="4" max="4" width="8.33333333333333" customWidth="1"/>
    <col min="5" max="5" width="15.1666666666667" style="28" customWidth="1"/>
    <col min="6" max="6" width="11.6666666666667" style="28" customWidth="1"/>
    <col min="7" max="7" width="13.8333333333333" style="28" customWidth="1"/>
    <col min="8" max="8" width="22.5" customWidth="1"/>
  </cols>
  <sheetData>
    <row r="1" customHeight="1" spans="1:8">
      <c r="A1" s="188" t="s">
        <v>4</v>
      </c>
      <c r="B1" s="188"/>
      <c r="C1" s="188"/>
      <c r="D1" s="188"/>
      <c r="E1" s="188"/>
      <c r="F1" s="188"/>
      <c r="G1" s="188"/>
      <c r="H1" s="188"/>
    </row>
    <row r="2" customHeight="1" spans="1:8">
      <c r="A2" s="144" t="s">
        <v>14</v>
      </c>
      <c r="B2" s="144"/>
      <c r="C2" s="144"/>
      <c r="D2" s="144"/>
      <c r="E2" s="144"/>
      <c r="F2" s="144"/>
      <c r="G2" s="144"/>
      <c r="H2" s="144"/>
    </row>
    <row r="3" customHeight="1" spans="1:8">
      <c r="A3" s="145" t="s">
        <v>1</v>
      </c>
      <c r="B3" s="145" t="s">
        <v>15</v>
      </c>
      <c r="C3" s="145" t="s">
        <v>16</v>
      </c>
      <c r="D3" s="145" t="s">
        <v>17</v>
      </c>
      <c r="E3" s="145" t="s">
        <v>18</v>
      </c>
      <c r="F3" s="145" t="s">
        <v>19</v>
      </c>
      <c r="G3" s="145" t="s">
        <v>3</v>
      </c>
      <c r="H3" s="145" t="s">
        <v>20</v>
      </c>
    </row>
    <row r="4" customHeight="1" spans="1:8">
      <c r="A4" s="189">
        <v>1</v>
      </c>
      <c r="B4" s="190" t="s">
        <v>21</v>
      </c>
      <c r="C4" s="191" t="s">
        <v>22</v>
      </c>
      <c r="D4" s="37" t="s">
        <v>23</v>
      </c>
      <c r="E4" s="192">
        <v>1</v>
      </c>
      <c r="F4" s="192"/>
      <c r="G4" s="192">
        <f t="shared" ref="G4:G9" si="0">E4*F4</f>
        <v>0</v>
      </c>
      <c r="H4" s="37" t="s">
        <v>24</v>
      </c>
    </row>
    <row r="5" customHeight="1" spans="1:8">
      <c r="A5" s="189">
        <v>2</v>
      </c>
      <c r="B5" s="190" t="s">
        <v>25</v>
      </c>
      <c r="C5" s="191" t="s">
        <v>26</v>
      </c>
      <c r="D5" s="37" t="s">
        <v>23</v>
      </c>
      <c r="E5" s="192">
        <v>1</v>
      </c>
      <c r="F5" s="192"/>
      <c r="G5" s="192">
        <f t="shared" si="0"/>
        <v>0</v>
      </c>
      <c r="H5" s="37" t="s">
        <v>24</v>
      </c>
    </row>
    <row r="6" customHeight="1" spans="1:8">
      <c r="A6" s="189">
        <v>3</v>
      </c>
      <c r="B6" s="190" t="s">
        <v>27</v>
      </c>
      <c r="C6" s="191" t="s">
        <v>28</v>
      </c>
      <c r="D6" s="37" t="s">
        <v>23</v>
      </c>
      <c r="E6" s="192">
        <v>1</v>
      </c>
      <c r="F6" s="192"/>
      <c r="G6" s="192">
        <f t="shared" si="0"/>
        <v>0</v>
      </c>
      <c r="H6" s="37" t="s">
        <v>24</v>
      </c>
    </row>
    <row r="7" customHeight="1" spans="1:8">
      <c r="A7" s="189">
        <v>4</v>
      </c>
      <c r="B7" s="190" t="s">
        <v>29</v>
      </c>
      <c r="C7" s="191" t="s">
        <v>30</v>
      </c>
      <c r="D7" s="37" t="s">
        <v>23</v>
      </c>
      <c r="E7" s="192">
        <v>1</v>
      </c>
      <c r="F7" s="192"/>
      <c r="G7" s="192">
        <f t="shared" si="0"/>
        <v>0</v>
      </c>
      <c r="H7" s="37" t="s">
        <v>24</v>
      </c>
    </row>
    <row r="8" customHeight="1" spans="1:8">
      <c r="A8" s="189">
        <v>5</v>
      </c>
      <c r="B8" s="190" t="s">
        <v>31</v>
      </c>
      <c r="C8" s="190" t="s">
        <v>32</v>
      </c>
      <c r="D8" s="37" t="s">
        <v>33</v>
      </c>
      <c r="E8" s="192">
        <v>85</v>
      </c>
      <c r="F8" s="192"/>
      <c r="G8" s="192">
        <f t="shared" si="0"/>
        <v>0</v>
      </c>
      <c r="H8" s="37" t="s">
        <v>24</v>
      </c>
    </row>
    <row r="9" customHeight="1" spans="1:8">
      <c r="A9" s="189">
        <v>6</v>
      </c>
      <c r="B9" s="190" t="s">
        <v>34</v>
      </c>
      <c r="C9" s="190" t="s">
        <v>35</v>
      </c>
      <c r="D9" s="37" t="s">
        <v>33</v>
      </c>
      <c r="E9" s="192">
        <v>154</v>
      </c>
      <c r="F9" s="192"/>
      <c r="G9" s="192">
        <f t="shared" si="0"/>
        <v>0</v>
      </c>
      <c r="H9" s="37" t="s">
        <v>24</v>
      </c>
    </row>
    <row r="10" ht="36" customHeight="1" spans="1:8">
      <c r="A10" s="189">
        <v>7</v>
      </c>
      <c r="B10" s="190" t="s">
        <v>36</v>
      </c>
      <c r="C10" s="190" t="s">
        <v>37</v>
      </c>
      <c r="D10" s="37" t="s">
        <v>33</v>
      </c>
      <c r="E10" s="192">
        <v>24</v>
      </c>
      <c r="F10" s="192"/>
      <c r="G10" s="192">
        <f t="shared" ref="G10:G22" si="1">E10*F10</f>
        <v>0</v>
      </c>
      <c r="H10" s="37" t="s">
        <v>24</v>
      </c>
    </row>
    <row r="11" ht="36" customHeight="1" spans="1:8">
      <c r="A11" s="189">
        <v>8</v>
      </c>
      <c r="B11" s="190" t="s">
        <v>38</v>
      </c>
      <c r="C11" s="190" t="s">
        <v>39</v>
      </c>
      <c r="D11" s="37" t="s">
        <v>33</v>
      </c>
      <c r="E11" s="192">
        <v>18</v>
      </c>
      <c r="F11" s="192"/>
      <c r="G11" s="192">
        <f t="shared" si="1"/>
        <v>0</v>
      </c>
      <c r="H11" s="37" t="s">
        <v>40</v>
      </c>
    </row>
    <row r="12" customHeight="1" spans="1:8">
      <c r="A12" s="189">
        <v>9</v>
      </c>
      <c r="B12" s="190" t="s">
        <v>41</v>
      </c>
      <c r="C12" s="190" t="s">
        <v>42</v>
      </c>
      <c r="D12" s="37" t="s">
        <v>33</v>
      </c>
      <c r="E12" s="192">
        <v>99</v>
      </c>
      <c r="F12" s="193"/>
      <c r="G12" s="192">
        <f t="shared" si="1"/>
        <v>0</v>
      </c>
      <c r="H12" s="37" t="s">
        <v>24</v>
      </c>
    </row>
    <row r="13" ht="36" customHeight="1" spans="1:8">
      <c r="A13" s="189">
        <v>10</v>
      </c>
      <c r="B13" s="190" t="s">
        <v>43</v>
      </c>
      <c r="C13" s="190" t="s">
        <v>39</v>
      </c>
      <c r="D13" s="37" t="s">
        <v>33</v>
      </c>
      <c r="E13" s="192">
        <v>50</v>
      </c>
      <c r="F13" s="192"/>
      <c r="G13" s="192">
        <f t="shared" si="1"/>
        <v>0</v>
      </c>
      <c r="H13" s="37" t="s">
        <v>24</v>
      </c>
    </row>
    <row r="14" ht="36" customHeight="1" spans="1:8">
      <c r="A14" s="189">
        <v>11</v>
      </c>
      <c r="B14" s="190" t="s">
        <v>44</v>
      </c>
      <c r="C14" s="190" t="s">
        <v>45</v>
      </c>
      <c r="D14" s="37" t="s">
        <v>33</v>
      </c>
      <c r="E14" s="192">
        <v>40</v>
      </c>
      <c r="F14" s="192"/>
      <c r="G14" s="192">
        <f t="shared" si="1"/>
        <v>0</v>
      </c>
      <c r="H14" s="37" t="s">
        <v>46</v>
      </c>
    </row>
    <row r="15" ht="38.1" customHeight="1" spans="1:8">
      <c r="A15" s="189">
        <v>12</v>
      </c>
      <c r="B15" s="190" t="s">
        <v>47</v>
      </c>
      <c r="C15" s="190" t="s">
        <v>48</v>
      </c>
      <c r="D15" s="37" t="s">
        <v>49</v>
      </c>
      <c r="E15" s="192">
        <f>3+6+5+4+12</f>
        <v>30</v>
      </c>
      <c r="F15" s="192"/>
      <c r="G15" s="192">
        <f t="shared" si="1"/>
        <v>0</v>
      </c>
      <c r="H15" s="37" t="s">
        <v>24</v>
      </c>
    </row>
    <row r="16" customHeight="1" spans="1:8">
      <c r="A16" s="189">
        <v>13</v>
      </c>
      <c r="B16" s="190" t="s">
        <v>50</v>
      </c>
      <c r="C16" s="190" t="s">
        <v>51</v>
      </c>
      <c r="D16" s="37" t="s">
        <v>23</v>
      </c>
      <c r="E16" s="192">
        <v>9</v>
      </c>
      <c r="F16" s="192"/>
      <c r="G16" s="192">
        <f t="shared" si="1"/>
        <v>0</v>
      </c>
      <c r="H16" s="37" t="s">
        <v>24</v>
      </c>
    </row>
    <row r="17" customHeight="1" spans="1:8">
      <c r="A17" s="189">
        <v>14</v>
      </c>
      <c r="B17" s="190" t="s">
        <v>52</v>
      </c>
      <c r="C17" s="190" t="s">
        <v>53</v>
      </c>
      <c r="D17" s="37" t="s">
        <v>33</v>
      </c>
      <c r="E17" s="192">
        <v>704</v>
      </c>
      <c r="F17" s="192"/>
      <c r="G17" s="192">
        <f t="shared" si="1"/>
        <v>0</v>
      </c>
      <c r="H17" s="37" t="s">
        <v>24</v>
      </c>
    </row>
    <row r="18" customHeight="1" spans="1:8">
      <c r="A18" s="189">
        <v>15</v>
      </c>
      <c r="B18" s="190" t="s">
        <v>54</v>
      </c>
      <c r="C18" s="190" t="s">
        <v>55</v>
      </c>
      <c r="D18" s="37" t="s">
        <v>33</v>
      </c>
      <c r="E18" s="192">
        <v>1200</v>
      </c>
      <c r="F18" s="192"/>
      <c r="G18" s="192">
        <f t="shared" si="1"/>
        <v>0</v>
      </c>
      <c r="H18" s="37" t="s">
        <v>24</v>
      </c>
    </row>
    <row r="19" customHeight="1" spans="1:8">
      <c r="A19" s="189">
        <v>16</v>
      </c>
      <c r="B19" s="189" t="s">
        <v>56</v>
      </c>
      <c r="C19" s="189"/>
      <c r="D19" s="189" t="s">
        <v>33</v>
      </c>
      <c r="E19" s="189">
        <v>19</v>
      </c>
      <c r="F19" s="189"/>
      <c r="G19" s="192">
        <f t="shared" si="1"/>
        <v>0</v>
      </c>
      <c r="H19" s="37" t="s">
        <v>24</v>
      </c>
    </row>
    <row r="20" customHeight="1" spans="1:8">
      <c r="A20" s="190">
        <v>17</v>
      </c>
      <c r="B20" s="190" t="s">
        <v>57</v>
      </c>
      <c r="C20" s="190" t="s">
        <v>58</v>
      </c>
      <c r="D20" s="190" t="s">
        <v>33</v>
      </c>
      <c r="E20" s="37">
        <v>1</v>
      </c>
      <c r="F20" s="37"/>
      <c r="G20" s="192">
        <f t="shared" si="1"/>
        <v>0</v>
      </c>
      <c r="H20" s="37" t="s">
        <v>24</v>
      </c>
    </row>
    <row r="21" customHeight="1" spans="1:8">
      <c r="A21" s="190">
        <v>18</v>
      </c>
      <c r="B21" s="190" t="s">
        <v>59</v>
      </c>
      <c r="C21" s="190" t="s">
        <v>60</v>
      </c>
      <c r="D21" s="190" t="s">
        <v>33</v>
      </c>
      <c r="E21" s="37">
        <v>38</v>
      </c>
      <c r="F21" s="37"/>
      <c r="G21" s="192">
        <f t="shared" si="1"/>
        <v>0</v>
      </c>
      <c r="H21" s="37" t="s">
        <v>24</v>
      </c>
    </row>
    <row r="22" customHeight="1" spans="1:8">
      <c r="A22" s="190">
        <v>19</v>
      </c>
      <c r="B22" s="190" t="s">
        <v>61</v>
      </c>
      <c r="C22" s="190" t="s">
        <v>62</v>
      </c>
      <c r="D22" s="190" t="s">
        <v>23</v>
      </c>
      <c r="E22" s="37">
        <v>16</v>
      </c>
      <c r="F22" s="37"/>
      <c r="G22" s="192">
        <f t="shared" si="1"/>
        <v>0</v>
      </c>
      <c r="H22" s="37" t="s">
        <v>24</v>
      </c>
    </row>
    <row r="23" customHeight="1" spans="1:8">
      <c r="A23" s="194" t="s">
        <v>63</v>
      </c>
      <c r="B23" s="195"/>
      <c r="C23" s="195"/>
      <c r="D23" s="195"/>
      <c r="E23" s="195"/>
      <c r="F23" s="195"/>
      <c r="G23" s="195"/>
      <c r="H23" s="196"/>
    </row>
    <row r="24" ht="38.1" customHeight="1" spans="1:9">
      <c r="A24" s="189">
        <v>17</v>
      </c>
      <c r="B24" s="190" t="s">
        <v>64</v>
      </c>
      <c r="C24" s="190" t="s">
        <v>65</v>
      </c>
      <c r="D24" s="37" t="s">
        <v>66</v>
      </c>
      <c r="E24" s="192">
        <v>4</v>
      </c>
      <c r="F24" s="192"/>
      <c r="G24" s="192">
        <f t="shared" ref="G24:G34" si="2">E24*F24</f>
        <v>0</v>
      </c>
      <c r="H24" s="37" t="s">
        <v>67</v>
      </c>
      <c r="I24" s="202"/>
    </row>
    <row r="25" customHeight="1" spans="1:8">
      <c r="A25" s="189">
        <v>18</v>
      </c>
      <c r="B25" s="190" t="s">
        <v>68</v>
      </c>
      <c r="C25" s="190" t="s">
        <v>69</v>
      </c>
      <c r="D25" s="37" t="s">
        <v>49</v>
      </c>
      <c r="E25" s="192">
        <v>6</v>
      </c>
      <c r="F25" s="192"/>
      <c r="G25" s="192">
        <f t="shared" si="2"/>
        <v>0</v>
      </c>
      <c r="H25" s="37" t="s">
        <v>24</v>
      </c>
    </row>
    <row r="26" customHeight="1" spans="1:8">
      <c r="A26" s="189">
        <v>19</v>
      </c>
      <c r="B26" s="190" t="s">
        <v>70</v>
      </c>
      <c r="C26" s="190" t="s">
        <v>71</v>
      </c>
      <c r="D26" s="37" t="s">
        <v>33</v>
      </c>
      <c r="E26" s="192">
        <v>72</v>
      </c>
      <c r="F26" s="192"/>
      <c r="G26" s="192">
        <f t="shared" si="2"/>
        <v>0</v>
      </c>
      <c r="H26" s="37" t="s">
        <v>24</v>
      </c>
    </row>
    <row r="27" customHeight="1" spans="1:8">
      <c r="A27" s="189">
        <v>20</v>
      </c>
      <c r="B27" s="190" t="s">
        <v>72</v>
      </c>
      <c r="C27" s="190" t="s">
        <v>73</v>
      </c>
      <c r="D27" s="37" t="s">
        <v>33</v>
      </c>
      <c r="E27" s="192">
        <v>3470</v>
      </c>
      <c r="F27" s="192"/>
      <c r="G27" s="192">
        <f t="shared" si="2"/>
        <v>0</v>
      </c>
      <c r="H27" s="37" t="s">
        <v>24</v>
      </c>
    </row>
    <row r="28" customHeight="1" spans="1:8">
      <c r="A28" s="189">
        <v>21</v>
      </c>
      <c r="B28" s="190" t="s">
        <v>74</v>
      </c>
      <c r="C28" s="190" t="s">
        <v>75</v>
      </c>
      <c r="D28" s="37" t="s">
        <v>33</v>
      </c>
      <c r="E28" s="192">
        <v>22</v>
      </c>
      <c r="F28" s="192"/>
      <c r="G28" s="192">
        <f t="shared" si="2"/>
        <v>0</v>
      </c>
      <c r="H28" s="37" t="s">
        <v>24</v>
      </c>
    </row>
    <row r="29" customHeight="1" spans="1:8">
      <c r="A29" s="189">
        <v>22</v>
      </c>
      <c r="B29" s="190" t="s">
        <v>76</v>
      </c>
      <c r="C29" s="190" t="s">
        <v>77</v>
      </c>
      <c r="D29" s="37" t="s">
        <v>78</v>
      </c>
      <c r="E29" s="192">
        <v>538</v>
      </c>
      <c r="F29" s="192"/>
      <c r="G29" s="192">
        <f t="shared" si="2"/>
        <v>0</v>
      </c>
      <c r="H29" s="37" t="s">
        <v>24</v>
      </c>
    </row>
    <row r="30" customHeight="1" spans="1:8">
      <c r="A30" s="189">
        <v>23</v>
      </c>
      <c r="B30" s="190" t="s">
        <v>79</v>
      </c>
      <c r="C30" s="190" t="s">
        <v>80</v>
      </c>
      <c r="D30" s="37" t="s">
        <v>33</v>
      </c>
      <c r="E30" s="192">
        <v>162</v>
      </c>
      <c r="F30" s="192"/>
      <c r="G30" s="192">
        <f t="shared" si="2"/>
        <v>0</v>
      </c>
      <c r="H30" s="37" t="s">
        <v>24</v>
      </c>
    </row>
    <row r="31" customHeight="1" spans="1:8">
      <c r="A31" s="189">
        <v>24</v>
      </c>
      <c r="B31" s="190" t="s">
        <v>81</v>
      </c>
      <c r="C31" s="190" t="s">
        <v>82</v>
      </c>
      <c r="D31" s="37" t="s">
        <v>33</v>
      </c>
      <c r="E31" s="192">
        <v>36</v>
      </c>
      <c r="F31" s="192"/>
      <c r="G31" s="192">
        <f t="shared" si="2"/>
        <v>0</v>
      </c>
      <c r="H31" s="37" t="s">
        <v>24</v>
      </c>
    </row>
    <row r="32" customHeight="1" spans="1:8">
      <c r="A32" s="189">
        <v>25</v>
      </c>
      <c r="B32" s="190" t="s">
        <v>83</v>
      </c>
      <c r="C32" s="190" t="s">
        <v>84</v>
      </c>
      <c r="D32" s="37" t="s">
        <v>33</v>
      </c>
      <c r="E32" s="192">
        <v>77</v>
      </c>
      <c r="F32" s="192"/>
      <c r="G32" s="192">
        <f t="shared" si="2"/>
        <v>0</v>
      </c>
      <c r="H32" s="37" t="s">
        <v>24</v>
      </c>
    </row>
    <row r="33" customHeight="1" spans="1:8">
      <c r="A33" s="189">
        <v>26</v>
      </c>
      <c r="B33" s="190" t="s">
        <v>85</v>
      </c>
      <c r="C33" s="190" t="s">
        <v>86</v>
      </c>
      <c r="D33" s="37" t="s">
        <v>33</v>
      </c>
      <c r="E33" s="192">
        <v>204</v>
      </c>
      <c r="F33" s="192"/>
      <c r="G33" s="192">
        <f t="shared" si="2"/>
        <v>0</v>
      </c>
      <c r="H33" s="37" t="s">
        <v>24</v>
      </c>
    </row>
    <row r="34" s="187" customFormat="1" customHeight="1" spans="1:8">
      <c r="A34" s="189">
        <v>27</v>
      </c>
      <c r="B34" s="190" t="s">
        <v>87</v>
      </c>
      <c r="C34" s="190" t="s">
        <v>88</v>
      </c>
      <c r="D34" s="37" t="s">
        <v>33</v>
      </c>
      <c r="E34" s="192">
        <v>104</v>
      </c>
      <c r="F34" s="192"/>
      <c r="G34" s="192">
        <f t="shared" si="2"/>
        <v>0</v>
      </c>
      <c r="H34" s="37" t="s">
        <v>24</v>
      </c>
    </row>
    <row r="35" customHeight="1" spans="1:8">
      <c r="A35" s="189">
        <v>28</v>
      </c>
      <c r="B35" s="190" t="s">
        <v>89</v>
      </c>
      <c r="C35" s="190" t="s">
        <v>90</v>
      </c>
      <c r="D35" s="37" t="s">
        <v>33</v>
      </c>
      <c r="E35" s="192">
        <v>5</v>
      </c>
      <c r="F35" s="192"/>
      <c r="G35" s="192">
        <f t="shared" ref="G35:G52" si="3">E35*F35</f>
        <v>0</v>
      </c>
      <c r="H35" s="37" t="s">
        <v>24</v>
      </c>
    </row>
    <row r="36" customHeight="1" spans="1:8">
      <c r="A36" s="189">
        <v>29</v>
      </c>
      <c r="B36" s="190" t="s">
        <v>91</v>
      </c>
      <c r="C36" s="190" t="s">
        <v>92</v>
      </c>
      <c r="D36" s="37" t="s">
        <v>33</v>
      </c>
      <c r="E36" s="192">
        <v>6</v>
      </c>
      <c r="F36" s="192"/>
      <c r="G36" s="192">
        <f t="shared" si="3"/>
        <v>0</v>
      </c>
      <c r="H36" s="37" t="s">
        <v>24</v>
      </c>
    </row>
    <row r="37" customHeight="1" spans="1:8">
      <c r="A37" s="189">
        <v>30</v>
      </c>
      <c r="B37" s="190" t="s">
        <v>93</v>
      </c>
      <c r="C37" s="190" t="s">
        <v>94</v>
      </c>
      <c r="D37" s="37" t="s">
        <v>49</v>
      </c>
      <c r="E37" s="192">
        <v>48</v>
      </c>
      <c r="F37" s="192"/>
      <c r="G37" s="192">
        <f t="shared" si="3"/>
        <v>0</v>
      </c>
      <c r="H37" s="37" t="s">
        <v>24</v>
      </c>
    </row>
    <row r="38" customHeight="1" spans="1:8">
      <c r="A38" s="189">
        <v>31</v>
      </c>
      <c r="B38" s="190" t="s">
        <v>95</v>
      </c>
      <c r="C38" s="190" t="s">
        <v>96</v>
      </c>
      <c r="D38" s="37" t="s">
        <v>33</v>
      </c>
      <c r="E38" s="192">
        <v>83</v>
      </c>
      <c r="F38" s="192"/>
      <c r="G38" s="192">
        <f t="shared" si="3"/>
        <v>0</v>
      </c>
      <c r="H38" s="37" t="s">
        <v>24</v>
      </c>
    </row>
    <row r="39" customHeight="1" spans="1:8">
      <c r="A39" s="189">
        <v>32</v>
      </c>
      <c r="B39" s="190" t="s">
        <v>97</v>
      </c>
      <c r="C39" s="190" t="s">
        <v>96</v>
      </c>
      <c r="D39" s="37" t="s">
        <v>33</v>
      </c>
      <c r="E39" s="192">
        <v>2</v>
      </c>
      <c r="F39" s="192"/>
      <c r="G39" s="192">
        <f t="shared" si="3"/>
        <v>0</v>
      </c>
      <c r="H39" s="37" t="s">
        <v>24</v>
      </c>
    </row>
    <row r="40" customHeight="1" spans="1:8">
      <c r="A40" s="189">
        <v>33</v>
      </c>
      <c r="B40" s="190" t="s">
        <v>98</v>
      </c>
      <c r="C40" s="190" t="s">
        <v>99</v>
      </c>
      <c r="D40" s="37" t="s">
        <v>33</v>
      </c>
      <c r="E40" s="192">
        <v>15</v>
      </c>
      <c r="F40" s="192"/>
      <c r="G40" s="192">
        <f t="shared" si="3"/>
        <v>0</v>
      </c>
      <c r="H40" s="37" t="s">
        <v>24</v>
      </c>
    </row>
    <row r="41" customHeight="1" spans="1:8">
      <c r="A41" s="189">
        <v>34</v>
      </c>
      <c r="B41" s="190" t="s">
        <v>47</v>
      </c>
      <c r="C41" s="190" t="s">
        <v>100</v>
      </c>
      <c r="D41" s="37" t="s">
        <v>33</v>
      </c>
      <c r="E41" s="192">
        <v>185</v>
      </c>
      <c r="F41" s="192"/>
      <c r="G41" s="192">
        <f t="shared" si="3"/>
        <v>0</v>
      </c>
      <c r="H41" s="37" t="s">
        <v>24</v>
      </c>
    </row>
    <row r="42" ht="36" customHeight="1" spans="1:8">
      <c r="A42" s="189">
        <v>35</v>
      </c>
      <c r="B42" s="190" t="s">
        <v>50</v>
      </c>
      <c r="C42" s="191"/>
      <c r="D42" s="37" t="s">
        <v>33</v>
      </c>
      <c r="E42" s="192">
        <v>8</v>
      </c>
      <c r="F42" s="192"/>
      <c r="G42" s="192">
        <f t="shared" si="3"/>
        <v>0</v>
      </c>
      <c r="H42" s="37" t="s">
        <v>101</v>
      </c>
    </row>
    <row r="43" customHeight="1" spans="1:8">
      <c r="A43" s="189">
        <v>36</v>
      </c>
      <c r="B43" s="190" t="s">
        <v>102</v>
      </c>
      <c r="C43" s="191"/>
      <c r="D43" s="37" t="s">
        <v>23</v>
      </c>
      <c r="E43" s="192">
        <v>1</v>
      </c>
      <c r="F43" s="192"/>
      <c r="G43" s="192">
        <f t="shared" si="3"/>
        <v>0</v>
      </c>
      <c r="H43" s="37" t="s">
        <v>103</v>
      </c>
    </row>
    <row r="44" customHeight="1" spans="1:8">
      <c r="A44" s="189">
        <v>37</v>
      </c>
      <c r="B44" s="190" t="s">
        <v>104</v>
      </c>
      <c r="C44" s="191"/>
      <c r="D44" s="37" t="s">
        <v>23</v>
      </c>
      <c r="E44" s="192">
        <v>1</v>
      </c>
      <c r="F44" s="192"/>
      <c r="G44" s="192">
        <f t="shared" si="3"/>
        <v>0</v>
      </c>
      <c r="H44" s="37" t="s">
        <v>103</v>
      </c>
    </row>
    <row r="45" customHeight="1" spans="1:8">
      <c r="A45" s="189">
        <v>38</v>
      </c>
      <c r="B45" s="190" t="s">
        <v>105</v>
      </c>
      <c r="C45" s="191"/>
      <c r="D45" s="37" t="s">
        <v>23</v>
      </c>
      <c r="E45" s="192">
        <v>1</v>
      </c>
      <c r="F45" s="192"/>
      <c r="G45" s="192">
        <f t="shared" si="3"/>
        <v>0</v>
      </c>
      <c r="H45" s="37" t="s">
        <v>103</v>
      </c>
    </row>
    <row r="46" customHeight="1" spans="1:8">
      <c r="A46" s="189">
        <v>39</v>
      </c>
      <c r="B46" s="190" t="s">
        <v>106</v>
      </c>
      <c r="C46" s="191"/>
      <c r="D46" s="37" t="s">
        <v>23</v>
      </c>
      <c r="E46" s="192">
        <v>1</v>
      </c>
      <c r="F46" s="192"/>
      <c r="G46" s="192">
        <f t="shared" si="3"/>
        <v>0</v>
      </c>
      <c r="H46" s="37" t="s">
        <v>103</v>
      </c>
    </row>
    <row r="47" customHeight="1" spans="1:8">
      <c r="A47" s="189">
        <v>40</v>
      </c>
      <c r="B47" s="190" t="s">
        <v>107</v>
      </c>
      <c r="C47" s="191"/>
      <c r="D47" s="37" t="s">
        <v>23</v>
      </c>
      <c r="E47" s="192">
        <v>748</v>
      </c>
      <c r="F47" s="192"/>
      <c r="G47" s="192">
        <f t="shared" si="3"/>
        <v>0</v>
      </c>
      <c r="H47" s="37" t="s">
        <v>103</v>
      </c>
    </row>
    <row r="48" customHeight="1" spans="1:8">
      <c r="A48" s="189">
        <v>41</v>
      </c>
      <c r="B48" s="190" t="s">
        <v>47</v>
      </c>
      <c r="C48" s="190" t="s">
        <v>108</v>
      </c>
      <c r="D48" s="37" t="s">
        <v>23</v>
      </c>
      <c r="E48" s="192">
        <v>1394</v>
      </c>
      <c r="F48" s="192"/>
      <c r="G48" s="192">
        <f t="shared" si="3"/>
        <v>0</v>
      </c>
      <c r="H48" s="37" t="s">
        <v>24</v>
      </c>
    </row>
    <row r="49" customHeight="1" spans="1:8">
      <c r="A49" s="189">
        <v>42</v>
      </c>
      <c r="B49" s="190" t="s">
        <v>47</v>
      </c>
      <c r="C49" s="190" t="s">
        <v>109</v>
      </c>
      <c r="D49" s="37" t="s">
        <v>23</v>
      </c>
      <c r="E49" s="192">
        <v>344</v>
      </c>
      <c r="F49" s="192"/>
      <c r="G49" s="192">
        <f t="shared" si="3"/>
        <v>0</v>
      </c>
      <c r="H49" s="37" t="s">
        <v>24</v>
      </c>
    </row>
    <row r="50" customHeight="1" spans="1:8">
      <c r="A50" s="189">
        <v>43</v>
      </c>
      <c r="B50" s="190" t="s">
        <v>47</v>
      </c>
      <c r="C50" s="190" t="s">
        <v>110</v>
      </c>
      <c r="D50" s="37" t="s">
        <v>23</v>
      </c>
      <c r="E50" s="192">
        <v>344</v>
      </c>
      <c r="F50" s="192"/>
      <c r="G50" s="192">
        <f t="shared" si="3"/>
        <v>0</v>
      </c>
      <c r="H50" s="37" t="s">
        <v>24</v>
      </c>
    </row>
    <row r="51" s="187" customFormat="1" customHeight="1" spans="1:8">
      <c r="A51" s="189">
        <v>45</v>
      </c>
      <c r="B51" s="197" t="s">
        <v>111</v>
      </c>
      <c r="C51" s="197" t="s">
        <v>112</v>
      </c>
      <c r="D51" s="37" t="s">
        <v>113</v>
      </c>
      <c r="E51" s="192">
        <v>1673</v>
      </c>
      <c r="F51" s="192"/>
      <c r="G51" s="192">
        <f t="shared" si="3"/>
        <v>0</v>
      </c>
      <c r="H51" s="37" t="s">
        <v>24</v>
      </c>
    </row>
    <row r="52" customHeight="1" spans="1:8">
      <c r="A52" s="189">
        <v>47</v>
      </c>
      <c r="B52" s="190" t="s">
        <v>114</v>
      </c>
      <c r="C52" s="191"/>
      <c r="D52" s="37" t="s">
        <v>23</v>
      </c>
      <c r="E52" s="192">
        <v>274</v>
      </c>
      <c r="F52" s="192"/>
      <c r="G52" s="192">
        <f t="shared" si="3"/>
        <v>0</v>
      </c>
      <c r="H52" s="37" t="s">
        <v>24</v>
      </c>
    </row>
    <row r="53" customHeight="1" spans="1:8">
      <c r="A53" s="189">
        <v>48</v>
      </c>
      <c r="B53" s="198" t="s">
        <v>115</v>
      </c>
      <c r="C53" s="191"/>
      <c r="D53" s="37" t="s">
        <v>78</v>
      </c>
      <c r="E53" s="192">
        <v>80200</v>
      </c>
      <c r="F53" s="192"/>
      <c r="G53" s="192">
        <f t="shared" ref="G53:G61" si="4">E53*F53</f>
        <v>0</v>
      </c>
      <c r="H53" s="37" t="s">
        <v>24</v>
      </c>
    </row>
    <row r="54" customHeight="1" spans="1:8">
      <c r="A54" s="189">
        <v>49</v>
      </c>
      <c r="B54" s="190" t="s">
        <v>116</v>
      </c>
      <c r="C54" s="190" t="s">
        <v>117</v>
      </c>
      <c r="D54" s="37" t="s">
        <v>33</v>
      </c>
      <c r="E54" s="192">
        <v>1132</v>
      </c>
      <c r="F54" s="192"/>
      <c r="G54" s="192">
        <f t="shared" si="4"/>
        <v>0</v>
      </c>
      <c r="H54" s="37" t="s">
        <v>118</v>
      </c>
    </row>
    <row r="55" customHeight="1" spans="1:8">
      <c r="A55" s="189">
        <v>50</v>
      </c>
      <c r="B55" s="190" t="s">
        <v>119</v>
      </c>
      <c r="C55" s="191"/>
      <c r="D55" s="37" t="s">
        <v>23</v>
      </c>
      <c r="E55" s="192">
        <v>1</v>
      </c>
      <c r="F55" s="192"/>
      <c r="G55" s="192">
        <f t="shared" si="4"/>
        <v>0</v>
      </c>
      <c r="H55" s="37" t="s">
        <v>118</v>
      </c>
    </row>
    <row r="56" customHeight="1" spans="1:8">
      <c r="A56" s="189">
        <v>51</v>
      </c>
      <c r="B56" s="190" t="s">
        <v>120</v>
      </c>
      <c r="C56" s="191"/>
      <c r="D56" s="37" t="s">
        <v>23</v>
      </c>
      <c r="E56" s="192">
        <v>5</v>
      </c>
      <c r="F56" s="192"/>
      <c r="G56" s="192">
        <f t="shared" si="4"/>
        <v>0</v>
      </c>
      <c r="H56" s="37" t="s">
        <v>118</v>
      </c>
    </row>
    <row r="57" s="187" customFormat="1" customHeight="1" spans="1:8">
      <c r="A57" s="189">
        <v>52</v>
      </c>
      <c r="B57" s="190" t="s">
        <v>121</v>
      </c>
      <c r="C57" s="191" t="s">
        <v>122</v>
      </c>
      <c r="D57" s="37" t="s">
        <v>123</v>
      </c>
      <c r="E57" s="192">
        <v>1</v>
      </c>
      <c r="F57" s="192"/>
      <c r="G57" s="192">
        <f t="shared" si="4"/>
        <v>0</v>
      </c>
      <c r="H57" s="37" t="s">
        <v>24</v>
      </c>
    </row>
    <row r="58" customHeight="1" spans="1:8">
      <c r="A58" s="189">
        <v>53</v>
      </c>
      <c r="B58" s="190" t="s">
        <v>124</v>
      </c>
      <c r="C58" s="191" t="s">
        <v>125</v>
      </c>
      <c r="D58" s="37" t="s">
        <v>78</v>
      </c>
      <c r="E58" s="192">
        <v>2768</v>
      </c>
      <c r="F58" s="192"/>
      <c r="G58" s="192">
        <f t="shared" si="4"/>
        <v>0</v>
      </c>
      <c r="H58" s="37" t="s">
        <v>24</v>
      </c>
    </row>
    <row r="59" customHeight="1" spans="1:8">
      <c r="A59" s="189">
        <v>54</v>
      </c>
      <c r="B59" s="190" t="s">
        <v>124</v>
      </c>
      <c r="C59" s="191" t="s">
        <v>126</v>
      </c>
      <c r="D59" s="37" t="s">
        <v>33</v>
      </c>
      <c r="E59" s="192">
        <v>576</v>
      </c>
      <c r="F59" s="192"/>
      <c r="G59" s="192">
        <f t="shared" si="4"/>
        <v>0</v>
      </c>
      <c r="H59" s="37" t="s">
        <v>127</v>
      </c>
    </row>
    <row r="60" customHeight="1" spans="1:8">
      <c r="A60" s="189">
        <v>55</v>
      </c>
      <c r="B60" s="190" t="s">
        <v>124</v>
      </c>
      <c r="C60" s="191" t="s">
        <v>128</v>
      </c>
      <c r="D60" s="37" t="s">
        <v>33</v>
      </c>
      <c r="E60" s="192">
        <v>24</v>
      </c>
      <c r="F60" s="192"/>
      <c r="G60" s="192">
        <f t="shared" si="4"/>
        <v>0</v>
      </c>
      <c r="H60" s="37" t="s">
        <v>24</v>
      </c>
    </row>
    <row r="61" customHeight="1" spans="1:8">
      <c r="A61" s="189">
        <v>56</v>
      </c>
      <c r="B61" s="190" t="s">
        <v>47</v>
      </c>
      <c r="C61" s="191" t="s">
        <v>129</v>
      </c>
      <c r="D61" s="37" t="s">
        <v>33</v>
      </c>
      <c r="E61" s="192">
        <v>298</v>
      </c>
      <c r="F61" s="192"/>
      <c r="G61" s="192">
        <f t="shared" si="4"/>
        <v>0</v>
      </c>
      <c r="H61" s="37" t="s">
        <v>24</v>
      </c>
    </row>
    <row r="62" customHeight="1" spans="1:8">
      <c r="A62" s="199" t="s">
        <v>130</v>
      </c>
      <c r="B62" s="200"/>
      <c r="C62" s="200"/>
      <c r="D62" s="200"/>
      <c r="E62" s="200"/>
      <c r="F62" s="200"/>
      <c r="G62" s="200"/>
      <c r="H62" s="201"/>
    </row>
    <row r="63" customHeight="1" spans="1:8">
      <c r="A63" s="189">
        <v>70</v>
      </c>
      <c r="B63" s="198" t="s">
        <v>131</v>
      </c>
      <c r="C63" s="191"/>
      <c r="D63" s="37" t="s">
        <v>49</v>
      </c>
      <c r="E63" s="192">
        <v>1</v>
      </c>
      <c r="F63" s="192"/>
      <c r="G63" s="192">
        <f>E63*F63</f>
        <v>0</v>
      </c>
      <c r="H63" s="37" t="s">
        <v>24</v>
      </c>
    </row>
    <row r="64" customHeight="1" spans="1:8">
      <c r="A64" s="189">
        <v>71</v>
      </c>
      <c r="B64" s="198" t="s">
        <v>132</v>
      </c>
      <c r="C64" s="191"/>
      <c r="D64" s="37" t="s">
        <v>49</v>
      </c>
      <c r="E64" s="192">
        <v>3</v>
      </c>
      <c r="F64" s="192"/>
      <c r="G64" s="192">
        <f>E64*F64</f>
        <v>0</v>
      </c>
      <c r="H64" s="37" t="s">
        <v>24</v>
      </c>
    </row>
    <row r="65" customHeight="1" spans="1:8">
      <c r="A65" s="189">
        <v>72</v>
      </c>
      <c r="B65" s="198" t="s">
        <v>133</v>
      </c>
      <c r="C65" s="191"/>
      <c r="D65" s="37" t="s">
        <v>33</v>
      </c>
      <c r="E65" s="192">
        <v>130</v>
      </c>
      <c r="F65" s="192"/>
      <c r="G65" s="192">
        <f>E65*F65</f>
        <v>0</v>
      </c>
      <c r="H65" s="37" t="s">
        <v>24</v>
      </c>
    </row>
    <row r="66" customHeight="1" spans="1:8">
      <c r="A66" s="199" t="s">
        <v>134</v>
      </c>
      <c r="B66" s="200"/>
      <c r="C66" s="200"/>
      <c r="D66" s="200"/>
      <c r="E66" s="200"/>
      <c r="F66" s="200"/>
      <c r="G66" s="200"/>
      <c r="H66" s="201"/>
    </row>
    <row r="67" customHeight="1" spans="1:8">
      <c r="A67" s="189">
        <v>83</v>
      </c>
      <c r="B67" s="198" t="s">
        <v>135</v>
      </c>
      <c r="C67" s="191"/>
      <c r="D67" s="37" t="s">
        <v>49</v>
      </c>
      <c r="E67" s="192">
        <v>2</v>
      </c>
      <c r="F67" s="192"/>
      <c r="G67" s="192">
        <f>E67*F67</f>
        <v>0</v>
      </c>
      <c r="H67" s="37" t="s">
        <v>24</v>
      </c>
    </row>
    <row r="68" customHeight="1" spans="1:8">
      <c r="A68" s="189">
        <v>84</v>
      </c>
      <c r="B68" s="198" t="s">
        <v>136</v>
      </c>
      <c r="C68" s="191"/>
      <c r="D68" s="37" t="s">
        <v>49</v>
      </c>
      <c r="E68" s="192">
        <v>4</v>
      </c>
      <c r="F68" s="192"/>
      <c r="G68" s="192">
        <f>E68*F68</f>
        <v>0</v>
      </c>
      <c r="H68" s="37" t="s">
        <v>24</v>
      </c>
    </row>
    <row r="69" customHeight="1" spans="1:9">
      <c r="A69" s="189">
        <v>85</v>
      </c>
      <c r="B69" s="198" t="s">
        <v>137</v>
      </c>
      <c r="C69" s="191"/>
      <c r="D69" s="37" t="s">
        <v>33</v>
      </c>
      <c r="E69" s="192">
        <v>126</v>
      </c>
      <c r="F69" s="192"/>
      <c r="G69" s="192">
        <f>E69*F69</f>
        <v>0</v>
      </c>
      <c r="H69" s="37" t="s">
        <v>24</v>
      </c>
      <c r="I69" s="207"/>
    </row>
    <row r="70" customHeight="1" spans="1:8">
      <c r="A70" s="203" t="s">
        <v>138</v>
      </c>
      <c r="B70" s="204"/>
      <c r="C70" s="191"/>
      <c r="D70" s="37"/>
      <c r="E70" s="192"/>
      <c r="F70" s="192"/>
      <c r="G70" s="192">
        <f>SUM(G4:G69)</f>
        <v>0</v>
      </c>
      <c r="H70" s="37"/>
    </row>
    <row r="71" ht="60.95" customHeight="1" spans="1:8">
      <c r="A71" s="205" t="s">
        <v>139</v>
      </c>
      <c r="B71" s="205"/>
      <c r="C71" s="205"/>
      <c r="D71" s="205"/>
      <c r="E71" s="206"/>
      <c r="F71" s="206"/>
      <c r="G71" s="206"/>
      <c r="H71" s="205"/>
    </row>
  </sheetData>
  <mergeCells count="7">
    <mergeCell ref="A1:H1"/>
    <mergeCell ref="A2:H2"/>
    <mergeCell ref="A23:H23"/>
    <mergeCell ref="A62:H62"/>
    <mergeCell ref="A66:H66"/>
    <mergeCell ref="A70:B70"/>
    <mergeCell ref="A71:H71"/>
  </mergeCells>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
  <sheetViews>
    <sheetView zoomScale="115" zoomScaleNormal="115" workbookViewId="0">
      <selection activeCell="F4" sqref="F4:F32"/>
    </sheetView>
  </sheetViews>
  <sheetFormatPr defaultColWidth="9.33333333333333" defaultRowHeight="12.75" outlineLevelCol="7"/>
  <cols>
    <col min="1" max="1" width="11.5" style="28" customWidth="1"/>
    <col min="2" max="2" width="20.6666666666667" customWidth="1"/>
    <col min="3" max="3" width="40.1666666666667" customWidth="1"/>
    <col min="4" max="4" width="19.3333333333333" customWidth="1"/>
    <col min="5" max="5" width="20.5" style="28" customWidth="1"/>
    <col min="6" max="6" width="18.6666666666667" style="1" customWidth="1"/>
    <col min="7" max="7" width="17.6666666666667" style="28" customWidth="1"/>
    <col min="8" max="8" width="30.8333333333333" customWidth="1"/>
  </cols>
  <sheetData>
    <row r="1" spans="1:8">
      <c r="A1" s="167" t="s">
        <v>5</v>
      </c>
      <c r="B1" s="168"/>
      <c r="C1" s="168"/>
      <c r="D1" s="168"/>
      <c r="E1" s="168"/>
      <c r="F1" s="169"/>
      <c r="G1" s="168"/>
      <c r="H1" s="168"/>
    </row>
    <row r="2" spans="1:8">
      <c r="A2" s="168"/>
      <c r="B2" s="168"/>
      <c r="C2" s="168"/>
      <c r="D2" s="168"/>
      <c r="E2" s="168"/>
      <c r="F2" s="169"/>
      <c r="G2" s="168"/>
      <c r="H2" s="168"/>
    </row>
    <row r="3" ht="28.5" spans="1:8">
      <c r="A3" s="170" t="s">
        <v>1</v>
      </c>
      <c r="B3" s="170" t="s">
        <v>15</v>
      </c>
      <c r="C3" s="170" t="s">
        <v>16</v>
      </c>
      <c r="D3" s="170" t="s">
        <v>17</v>
      </c>
      <c r="E3" s="170" t="s">
        <v>18</v>
      </c>
      <c r="F3" s="170" t="s">
        <v>19</v>
      </c>
      <c r="G3" s="170" t="s">
        <v>3</v>
      </c>
      <c r="H3" s="170" t="s">
        <v>20</v>
      </c>
    </row>
    <row r="4" ht="29.1" customHeight="1" spans="1:8">
      <c r="A4" s="69">
        <v>1</v>
      </c>
      <c r="B4" s="171" t="s">
        <v>140</v>
      </c>
      <c r="C4" s="121" t="s">
        <v>141</v>
      </c>
      <c r="D4" s="171" t="s">
        <v>142</v>
      </c>
      <c r="E4" s="172">
        <v>6</v>
      </c>
      <c r="F4" s="26"/>
      <c r="G4" s="69">
        <f>F4*E4</f>
        <v>0</v>
      </c>
      <c r="H4" s="173" t="s">
        <v>143</v>
      </c>
    </row>
    <row r="5" ht="35.1" customHeight="1" spans="1:8">
      <c r="A5" s="69">
        <v>2</v>
      </c>
      <c r="B5" s="174" t="s">
        <v>140</v>
      </c>
      <c r="C5" s="175" t="s">
        <v>144</v>
      </c>
      <c r="D5" s="174" t="s">
        <v>145</v>
      </c>
      <c r="E5" s="174">
        <v>5</v>
      </c>
      <c r="F5" s="26"/>
      <c r="G5" s="69">
        <f t="shared" ref="G5:G32" si="0">F5*E5</f>
        <v>0</v>
      </c>
      <c r="H5" s="173" t="s">
        <v>143</v>
      </c>
    </row>
    <row r="6" ht="39.95" customHeight="1" spans="1:8">
      <c r="A6" s="69">
        <v>3</v>
      </c>
      <c r="B6" s="174" t="s">
        <v>140</v>
      </c>
      <c r="C6" s="174" t="s">
        <v>146</v>
      </c>
      <c r="D6" s="174" t="s">
        <v>145</v>
      </c>
      <c r="E6" s="174">
        <v>15</v>
      </c>
      <c r="F6" s="26"/>
      <c r="G6" s="69">
        <f t="shared" si="0"/>
        <v>0</v>
      </c>
      <c r="H6" s="173" t="s">
        <v>143</v>
      </c>
    </row>
    <row r="7" ht="39.95" customHeight="1" spans="1:8">
      <c r="A7" s="69">
        <v>4</v>
      </c>
      <c r="B7" s="176" t="s">
        <v>140</v>
      </c>
      <c r="C7" s="174" t="s">
        <v>147</v>
      </c>
      <c r="D7" s="174" t="s">
        <v>145</v>
      </c>
      <c r="E7" s="174">
        <v>4</v>
      </c>
      <c r="F7" s="26"/>
      <c r="G7" s="69">
        <f t="shared" si="0"/>
        <v>0</v>
      </c>
      <c r="H7" s="173" t="s">
        <v>143</v>
      </c>
    </row>
    <row r="8" ht="45.95" customHeight="1" spans="1:8">
      <c r="A8" s="69">
        <v>5</v>
      </c>
      <c r="B8" s="174" t="s">
        <v>148</v>
      </c>
      <c r="C8" s="175" t="s">
        <v>149</v>
      </c>
      <c r="D8" s="174" t="s">
        <v>150</v>
      </c>
      <c r="E8" s="174">
        <v>1</v>
      </c>
      <c r="F8" s="26"/>
      <c r="G8" s="69">
        <f t="shared" si="0"/>
        <v>0</v>
      </c>
      <c r="H8" s="173" t="s">
        <v>143</v>
      </c>
    </row>
    <row r="9" ht="20.1" customHeight="1" spans="1:8">
      <c r="A9" s="69">
        <v>6</v>
      </c>
      <c r="B9" s="174" t="s">
        <v>52</v>
      </c>
      <c r="C9" s="174" t="s">
        <v>151</v>
      </c>
      <c r="D9" s="174" t="s">
        <v>152</v>
      </c>
      <c r="E9" s="174">
        <v>4944</v>
      </c>
      <c r="F9" s="26"/>
      <c r="G9" s="69">
        <f t="shared" si="0"/>
        <v>0</v>
      </c>
      <c r="H9" s="173" t="s">
        <v>143</v>
      </c>
    </row>
    <row r="10" ht="20.1" customHeight="1" spans="1:8">
      <c r="A10" s="69">
        <v>7</v>
      </c>
      <c r="B10" s="174" t="s">
        <v>52</v>
      </c>
      <c r="C10" s="174" t="s">
        <v>153</v>
      </c>
      <c r="D10" s="174" t="s">
        <v>152</v>
      </c>
      <c r="E10" s="174">
        <v>2512</v>
      </c>
      <c r="F10" s="26"/>
      <c r="G10" s="69">
        <f t="shared" si="0"/>
        <v>0</v>
      </c>
      <c r="H10" s="173" t="s">
        <v>143</v>
      </c>
    </row>
    <row r="11" ht="20.1" customHeight="1" spans="1:8">
      <c r="A11" s="69">
        <v>8</v>
      </c>
      <c r="B11" s="177" t="s">
        <v>47</v>
      </c>
      <c r="C11" s="174" t="s">
        <v>154</v>
      </c>
      <c r="D11" s="177" t="s">
        <v>155</v>
      </c>
      <c r="E11" s="174">
        <v>809</v>
      </c>
      <c r="F11" s="26"/>
      <c r="G11" s="69">
        <f t="shared" si="0"/>
        <v>0</v>
      </c>
      <c r="H11" s="173" t="s">
        <v>143</v>
      </c>
    </row>
    <row r="12" ht="20.1" customHeight="1" spans="1:8">
      <c r="A12" s="69">
        <v>9</v>
      </c>
      <c r="B12" s="174" t="s">
        <v>52</v>
      </c>
      <c r="C12" s="174" t="s">
        <v>156</v>
      </c>
      <c r="D12" s="174" t="s">
        <v>152</v>
      </c>
      <c r="E12" s="174">
        <v>18</v>
      </c>
      <c r="F12" s="26"/>
      <c r="G12" s="69">
        <f t="shared" si="0"/>
        <v>0</v>
      </c>
      <c r="H12" s="173" t="s">
        <v>143</v>
      </c>
    </row>
    <row r="13" ht="20.1" customHeight="1" spans="1:8">
      <c r="A13" s="69">
        <v>10</v>
      </c>
      <c r="B13" s="174" t="s">
        <v>52</v>
      </c>
      <c r="C13" s="174" t="s">
        <v>157</v>
      </c>
      <c r="D13" s="174" t="s">
        <v>152</v>
      </c>
      <c r="E13" s="174">
        <v>8</v>
      </c>
      <c r="F13" s="26"/>
      <c r="G13" s="69">
        <f t="shared" si="0"/>
        <v>0</v>
      </c>
      <c r="H13" s="173" t="s">
        <v>143</v>
      </c>
    </row>
    <row r="14" ht="20.1" customHeight="1" spans="1:8">
      <c r="A14" s="69">
        <v>11</v>
      </c>
      <c r="B14" s="174" t="s">
        <v>52</v>
      </c>
      <c r="C14" s="174" t="s">
        <v>158</v>
      </c>
      <c r="D14" s="174" t="s">
        <v>152</v>
      </c>
      <c r="E14" s="174">
        <v>160</v>
      </c>
      <c r="F14" s="26"/>
      <c r="G14" s="69">
        <f t="shared" si="0"/>
        <v>0</v>
      </c>
      <c r="H14" s="173" t="s">
        <v>143</v>
      </c>
    </row>
    <row r="15" ht="20.1" customHeight="1" spans="1:8">
      <c r="A15" s="69">
        <v>12</v>
      </c>
      <c r="B15" s="174" t="s">
        <v>52</v>
      </c>
      <c r="C15" s="174" t="s">
        <v>159</v>
      </c>
      <c r="D15" s="174" t="s">
        <v>152</v>
      </c>
      <c r="E15" s="174">
        <v>514</v>
      </c>
      <c r="F15" s="26"/>
      <c r="G15" s="69">
        <f t="shared" si="0"/>
        <v>0</v>
      </c>
      <c r="H15" s="173" t="s">
        <v>143</v>
      </c>
    </row>
    <row r="16" ht="20.1" customHeight="1" spans="1:8">
      <c r="A16" s="69">
        <v>13</v>
      </c>
      <c r="B16" s="174" t="s">
        <v>52</v>
      </c>
      <c r="C16" s="174" t="s">
        <v>160</v>
      </c>
      <c r="D16" s="174" t="s">
        <v>152</v>
      </c>
      <c r="E16" s="174">
        <v>32</v>
      </c>
      <c r="F16" s="26"/>
      <c r="G16" s="69">
        <f t="shared" si="0"/>
        <v>0</v>
      </c>
      <c r="H16" s="173" t="s">
        <v>143</v>
      </c>
    </row>
    <row r="17" ht="20.1" customHeight="1" spans="1:8">
      <c r="A17" s="69">
        <v>14</v>
      </c>
      <c r="B17" s="174" t="s">
        <v>161</v>
      </c>
      <c r="C17" s="174" t="s">
        <v>162</v>
      </c>
      <c r="D17" s="174" t="s">
        <v>145</v>
      </c>
      <c r="E17" s="174">
        <v>1</v>
      </c>
      <c r="F17" s="26"/>
      <c r="G17" s="69">
        <f t="shared" si="0"/>
        <v>0</v>
      </c>
      <c r="H17" s="173" t="s">
        <v>143</v>
      </c>
    </row>
    <row r="18" ht="20.1" customHeight="1" spans="1:8">
      <c r="A18" s="69">
        <v>15</v>
      </c>
      <c r="B18" s="174" t="s">
        <v>163</v>
      </c>
      <c r="C18" s="174" t="s">
        <v>164</v>
      </c>
      <c r="D18" s="174" t="s">
        <v>145</v>
      </c>
      <c r="E18" s="174">
        <v>1</v>
      </c>
      <c r="F18" s="26"/>
      <c r="G18" s="69">
        <f t="shared" si="0"/>
        <v>0</v>
      </c>
      <c r="H18" s="173" t="s">
        <v>143</v>
      </c>
    </row>
    <row r="19" ht="38.1" customHeight="1" spans="1:8">
      <c r="A19" s="69">
        <v>16</v>
      </c>
      <c r="B19" s="174" t="s">
        <v>165</v>
      </c>
      <c r="C19" s="174" t="s">
        <v>166</v>
      </c>
      <c r="D19" s="174" t="s">
        <v>145</v>
      </c>
      <c r="E19" s="174">
        <v>1</v>
      </c>
      <c r="F19" s="26"/>
      <c r="G19" s="69">
        <f t="shared" si="0"/>
        <v>0</v>
      </c>
      <c r="H19" s="173" t="s">
        <v>143</v>
      </c>
    </row>
    <row r="20" ht="20.1" customHeight="1" spans="1:8">
      <c r="A20" s="69">
        <v>17</v>
      </c>
      <c r="B20" s="174" t="s">
        <v>167</v>
      </c>
      <c r="C20" s="174" t="s">
        <v>168</v>
      </c>
      <c r="D20" s="174" t="s">
        <v>145</v>
      </c>
      <c r="E20" s="174">
        <v>1</v>
      </c>
      <c r="F20" s="26"/>
      <c r="G20" s="69">
        <f t="shared" si="0"/>
        <v>0</v>
      </c>
      <c r="H20" s="173" t="s">
        <v>143</v>
      </c>
    </row>
    <row r="21" s="138" customFormat="1" ht="20.1" customHeight="1" spans="1:8">
      <c r="A21" s="178">
        <v>18</v>
      </c>
      <c r="B21" s="37" t="s">
        <v>169</v>
      </c>
      <c r="C21" s="37" t="s">
        <v>170</v>
      </c>
      <c r="D21" s="37" t="s">
        <v>123</v>
      </c>
      <c r="E21" s="179">
        <v>1</v>
      </c>
      <c r="F21" s="180"/>
      <c r="G21" s="178">
        <f t="shared" si="0"/>
        <v>0</v>
      </c>
      <c r="H21" s="173" t="s">
        <v>143</v>
      </c>
    </row>
    <row r="22" ht="20.1" customHeight="1" spans="1:8">
      <c r="A22" s="69">
        <v>19</v>
      </c>
      <c r="B22" s="174" t="s">
        <v>171</v>
      </c>
      <c r="C22" s="174" t="s">
        <v>172</v>
      </c>
      <c r="D22" s="174" t="s">
        <v>145</v>
      </c>
      <c r="E22" s="174">
        <v>1</v>
      </c>
      <c r="F22" s="26"/>
      <c r="G22" s="69">
        <f t="shared" si="0"/>
        <v>0</v>
      </c>
      <c r="H22" s="173" t="s">
        <v>143</v>
      </c>
    </row>
    <row r="23" ht="20.1" customHeight="1" spans="1:8">
      <c r="A23" s="69">
        <v>20</v>
      </c>
      <c r="B23" s="174" t="s">
        <v>173</v>
      </c>
      <c r="C23" s="174" t="s">
        <v>174</v>
      </c>
      <c r="D23" s="174" t="s">
        <v>145</v>
      </c>
      <c r="E23" s="174">
        <v>109</v>
      </c>
      <c r="F23" s="26"/>
      <c r="G23" s="69">
        <f t="shared" si="0"/>
        <v>0</v>
      </c>
      <c r="H23" s="173" t="s">
        <v>143</v>
      </c>
    </row>
    <row r="24" ht="45.95" customHeight="1" spans="1:8">
      <c r="A24" s="69">
        <v>21</v>
      </c>
      <c r="B24" s="174" t="s">
        <v>175</v>
      </c>
      <c r="C24" s="175" t="s">
        <v>176</v>
      </c>
      <c r="D24" s="174" t="s">
        <v>152</v>
      </c>
      <c r="E24" s="174">
        <v>52</v>
      </c>
      <c r="F24" s="26"/>
      <c r="G24" s="69">
        <f t="shared" si="0"/>
        <v>0</v>
      </c>
      <c r="H24" s="173" t="s">
        <v>143</v>
      </c>
    </row>
    <row r="25" ht="51" customHeight="1" spans="1:8">
      <c r="A25" s="69">
        <v>22</v>
      </c>
      <c r="B25" s="174" t="s">
        <v>175</v>
      </c>
      <c r="C25" s="175" t="s">
        <v>177</v>
      </c>
      <c r="D25" s="174" t="s">
        <v>152</v>
      </c>
      <c r="E25" s="174">
        <v>56</v>
      </c>
      <c r="F25" s="26"/>
      <c r="G25" s="69">
        <f t="shared" si="0"/>
        <v>0</v>
      </c>
      <c r="H25" s="173" t="s">
        <v>143</v>
      </c>
    </row>
    <row r="26" ht="36" customHeight="1" spans="1:8">
      <c r="A26" s="69">
        <v>23</v>
      </c>
      <c r="B26" s="174" t="s">
        <v>175</v>
      </c>
      <c r="C26" s="175" t="s">
        <v>178</v>
      </c>
      <c r="D26" s="174" t="s">
        <v>152</v>
      </c>
      <c r="E26" s="174">
        <v>60</v>
      </c>
      <c r="F26" s="26"/>
      <c r="G26" s="69">
        <f t="shared" si="0"/>
        <v>0</v>
      </c>
      <c r="H26" s="173" t="s">
        <v>143</v>
      </c>
    </row>
    <row r="27" ht="39" customHeight="1" spans="1:8">
      <c r="A27" s="69">
        <v>24</v>
      </c>
      <c r="B27" s="174" t="s">
        <v>175</v>
      </c>
      <c r="C27" s="175" t="s">
        <v>179</v>
      </c>
      <c r="D27" s="174" t="s">
        <v>152</v>
      </c>
      <c r="E27" s="174">
        <v>288</v>
      </c>
      <c r="F27" s="26"/>
      <c r="G27" s="69">
        <f t="shared" si="0"/>
        <v>0</v>
      </c>
      <c r="H27" s="173" t="s">
        <v>143</v>
      </c>
    </row>
    <row r="28" ht="20.1" customHeight="1" spans="1:8">
      <c r="A28" s="69">
        <v>25</v>
      </c>
      <c r="B28" s="174" t="s">
        <v>44</v>
      </c>
      <c r="C28" s="175" t="s">
        <v>180</v>
      </c>
      <c r="D28" s="174" t="s">
        <v>152</v>
      </c>
      <c r="E28" s="174">
        <v>56</v>
      </c>
      <c r="F28" s="26"/>
      <c r="G28" s="69">
        <f t="shared" si="0"/>
        <v>0</v>
      </c>
      <c r="H28" s="173" t="s">
        <v>143</v>
      </c>
    </row>
    <row r="29" ht="20.1" customHeight="1" spans="1:8">
      <c r="A29" s="69">
        <v>26</v>
      </c>
      <c r="B29" s="174" t="s">
        <v>72</v>
      </c>
      <c r="C29" s="174" t="s">
        <v>181</v>
      </c>
      <c r="D29" s="174" t="s">
        <v>152</v>
      </c>
      <c r="E29" s="174">
        <v>192</v>
      </c>
      <c r="F29" s="26"/>
      <c r="G29" s="69">
        <f t="shared" si="0"/>
        <v>0</v>
      </c>
      <c r="H29" s="173" t="s">
        <v>143</v>
      </c>
    </row>
    <row r="30" ht="20.1" customHeight="1" spans="1:8">
      <c r="A30" s="69">
        <v>27</v>
      </c>
      <c r="B30" s="174" t="s">
        <v>182</v>
      </c>
      <c r="C30" s="174" t="s">
        <v>172</v>
      </c>
      <c r="D30" s="174" t="s">
        <v>152</v>
      </c>
      <c r="E30" s="174">
        <v>56</v>
      </c>
      <c r="F30" s="26"/>
      <c r="G30" s="69">
        <f t="shared" si="0"/>
        <v>0</v>
      </c>
      <c r="H30" s="173" t="s">
        <v>143</v>
      </c>
    </row>
    <row r="31" ht="20.1" customHeight="1" spans="1:8">
      <c r="A31" s="69">
        <v>28</v>
      </c>
      <c r="B31" s="174" t="s">
        <v>183</v>
      </c>
      <c r="C31" s="174" t="s">
        <v>184</v>
      </c>
      <c r="D31" s="181" t="s">
        <v>185</v>
      </c>
      <c r="E31" s="174">
        <v>3</v>
      </c>
      <c r="F31" s="182"/>
      <c r="G31" s="26">
        <f t="shared" si="0"/>
        <v>0</v>
      </c>
      <c r="H31" s="183" t="s">
        <v>186</v>
      </c>
    </row>
    <row r="32" ht="20.1" customHeight="1" spans="1:8">
      <c r="A32" s="69">
        <v>29</v>
      </c>
      <c r="B32" s="174" t="s">
        <v>187</v>
      </c>
      <c r="C32" s="174" t="s">
        <v>188</v>
      </c>
      <c r="D32" s="181" t="s">
        <v>185</v>
      </c>
      <c r="E32" s="174">
        <v>1</v>
      </c>
      <c r="F32" s="184"/>
      <c r="G32" s="26">
        <f t="shared" si="0"/>
        <v>0</v>
      </c>
      <c r="H32" s="185" t="s">
        <v>189</v>
      </c>
    </row>
    <row r="33" ht="30" customHeight="1" spans="1:8">
      <c r="A33" s="186">
        <v>30</v>
      </c>
      <c r="B33" s="26" t="s">
        <v>190</v>
      </c>
      <c r="C33" s="26"/>
      <c r="D33" s="26"/>
      <c r="E33" s="26"/>
      <c r="F33" s="26"/>
      <c r="G33" s="69">
        <f>SUM(G4:G32)</f>
        <v>0</v>
      </c>
      <c r="H33" s="68"/>
    </row>
    <row r="34" ht="48.95" customHeight="1" spans="1:8">
      <c r="A34" s="53" t="s">
        <v>139</v>
      </c>
      <c r="B34" s="55"/>
      <c r="C34" s="55"/>
      <c r="D34" s="55"/>
      <c r="E34" s="54"/>
      <c r="F34" s="56"/>
      <c r="G34" s="54"/>
      <c r="H34" s="55"/>
    </row>
    <row r="35" spans="1:8">
      <c r="A35" s="55"/>
      <c r="B35" s="55"/>
      <c r="C35" s="55"/>
      <c r="D35" s="55"/>
      <c r="E35" s="54"/>
      <c r="F35" s="56"/>
      <c r="G35" s="54"/>
      <c r="H35" s="55"/>
    </row>
    <row r="36" ht="3.95" customHeight="1" spans="1:8">
      <c r="A36" s="55"/>
      <c r="B36" s="55"/>
      <c r="C36" s="55"/>
      <c r="D36" s="55"/>
      <c r="E36" s="54"/>
      <c r="F36" s="56"/>
      <c r="G36" s="54"/>
      <c r="H36" s="55"/>
    </row>
  </sheetData>
  <mergeCells count="2">
    <mergeCell ref="A1:H2"/>
    <mergeCell ref="A34:H36"/>
  </mergeCells>
  <pageMargins left="0.751388888888889" right="0.751388888888889" top="1" bottom="1" header="0.5" footer="0.5"/>
  <pageSetup paperSize="9" scale="8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8"/>
  <sheetViews>
    <sheetView zoomScale="145" zoomScaleNormal="145" topLeftCell="A62" workbookViewId="0">
      <selection activeCell="F4" sqref="F4:F66"/>
    </sheetView>
  </sheetViews>
  <sheetFormatPr defaultColWidth="9.33333333333333" defaultRowHeight="12.75" outlineLevelCol="7"/>
  <cols>
    <col min="1" max="1" width="7.66666666666667" customWidth="1"/>
    <col min="2" max="2" width="25" customWidth="1"/>
    <col min="3" max="3" width="30.5" customWidth="1"/>
    <col min="4" max="4" width="13.1666666666667" customWidth="1"/>
    <col min="5" max="5" width="20.5" customWidth="1"/>
    <col min="6" max="6" width="12.1666666666667" customWidth="1"/>
    <col min="7" max="7" width="14.3333333333333" customWidth="1"/>
  </cols>
  <sheetData>
    <row r="1" ht="22.5" spans="1:7">
      <c r="A1" s="122" t="s">
        <v>6</v>
      </c>
      <c r="B1" s="122"/>
      <c r="C1" s="122"/>
      <c r="D1" s="122"/>
      <c r="E1" s="122"/>
      <c r="F1" s="122"/>
      <c r="G1" s="122"/>
    </row>
    <row r="2" ht="40.5" spans="1:8">
      <c r="A2" s="123" t="s">
        <v>1</v>
      </c>
      <c r="B2" s="123" t="s">
        <v>191</v>
      </c>
      <c r="C2" s="123" t="s">
        <v>192</v>
      </c>
      <c r="D2" s="139" t="s">
        <v>17</v>
      </c>
      <c r="E2" s="123" t="s">
        <v>18</v>
      </c>
      <c r="F2" s="140" t="s">
        <v>193</v>
      </c>
      <c r="G2" s="140" t="s">
        <v>194</v>
      </c>
      <c r="H2" s="141" t="s">
        <v>20</v>
      </c>
    </row>
    <row r="3" ht="26.1" customHeight="1" spans="1:8">
      <c r="A3" s="123" t="s">
        <v>195</v>
      </c>
      <c r="B3" s="142" t="s">
        <v>196</v>
      </c>
      <c r="C3" s="142"/>
      <c r="D3" s="142"/>
      <c r="E3" s="142"/>
      <c r="F3" s="142"/>
      <c r="G3" s="142"/>
      <c r="H3" s="143"/>
    </row>
    <row r="4" spans="1:8">
      <c r="A4" s="144">
        <v>1</v>
      </c>
      <c r="B4" s="145" t="s">
        <v>197</v>
      </c>
      <c r="C4" s="146" t="s">
        <v>198</v>
      </c>
      <c r="D4" s="128" t="s">
        <v>199</v>
      </c>
      <c r="E4" s="128">
        <v>1</v>
      </c>
      <c r="F4" s="128"/>
      <c r="G4" s="128">
        <f>F4*E4</f>
        <v>0</v>
      </c>
      <c r="H4" s="147" t="s">
        <v>24</v>
      </c>
    </row>
    <row r="5" spans="1:8">
      <c r="A5" s="144"/>
      <c r="B5" s="145"/>
      <c r="C5" s="146" t="s">
        <v>200</v>
      </c>
      <c r="D5" s="128" t="s">
        <v>201</v>
      </c>
      <c r="E5" s="128">
        <v>2</v>
      </c>
      <c r="F5" s="128"/>
      <c r="G5" s="128">
        <f t="shared" ref="G5:G48" si="0">F5*E5</f>
        <v>0</v>
      </c>
      <c r="H5" s="147" t="s">
        <v>24</v>
      </c>
    </row>
    <row r="6" spans="1:8">
      <c r="A6" s="144"/>
      <c r="B6" s="145"/>
      <c r="C6" s="146" t="s">
        <v>202</v>
      </c>
      <c r="D6" s="128" t="s">
        <v>201</v>
      </c>
      <c r="E6" s="128">
        <v>1</v>
      </c>
      <c r="F6" s="128"/>
      <c r="G6" s="128">
        <f t="shared" si="0"/>
        <v>0</v>
      </c>
      <c r="H6" s="147" t="s">
        <v>24</v>
      </c>
    </row>
    <row r="7" spans="1:8">
      <c r="A7" s="144"/>
      <c r="B7" s="145"/>
      <c r="C7" s="146" t="s">
        <v>203</v>
      </c>
      <c r="D7" s="128" t="s">
        <v>201</v>
      </c>
      <c r="E7" s="128">
        <v>4</v>
      </c>
      <c r="F7" s="128"/>
      <c r="G7" s="128">
        <f t="shared" si="0"/>
        <v>0</v>
      </c>
      <c r="H7" s="147" t="s">
        <v>24</v>
      </c>
    </row>
    <row r="8" spans="1:8">
      <c r="A8" s="144"/>
      <c r="B8" s="145"/>
      <c r="C8" s="146" t="s">
        <v>204</v>
      </c>
      <c r="D8" s="128" t="s">
        <v>205</v>
      </c>
      <c r="E8" s="128">
        <v>4</v>
      </c>
      <c r="F8" s="128"/>
      <c r="G8" s="128">
        <f t="shared" si="0"/>
        <v>0</v>
      </c>
      <c r="H8" s="147" t="s">
        <v>24</v>
      </c>
    </row>
    <row r="9" spans="1:8">
      <c r="A9" s="144"/>
      <c r="B9" s="145"/>
      <c r="C9" s="146" t="s">
        <v>206</v>
      </c>
      <c r="D9" s="128" t="s">
        <v>207</v>
      </c>
      <c r="E9" s="128">
        <v>2</v>
      </c>
      <c r="F9" s="128"/>
      <c r="G9" s="128">
        <f t="shared" si="0"/>
        <v>0</v>
      </c>
      <c r="H9" s="147" t="s">
        <v>24</v>
      </c>
    </row>
    <row r="10" spans="1:8">
      <c r="A10" s="144"/>
      <c r="B10" s="145"/>
      <c r="C10" s="146" t="s">
        <v>208</v>
      </c>
      <c r="D10" s="37" t="s">
        <v>201</v>
      </c>
      <c r="E10" s="128">
        <v>1</v>
      </c>
      <c r="F10" s="128"/>
      <c r="G10" s="128">
        <f t="shared" si="0"/>
        <v>0</v>
      </c>
      <c r="H10" s="147" t="s">
        <v>24</v>
      </c>
    </row>
    <row r="11" spans="1:8">
      <c r="A11" s="144"/>
      <c r="B11" s="145"/>
      <c r="C11" s="146" t="s">
        <v>209</v>
      </c>
      <c r="D11" s="128" t="s">
        <v>205</v>
      </c>
      <c r="E11" s="128">
        <v>1</v>
      </c>
      <c r="F11" s="128"/>
      <c r="G11" s="128">
        <f t="shared" si="0"/>
        <v>0</v>
      </c>
      <c r="H11" s="147" t="s">
        <v>24</v>
      </c>
    </row>
    <row r="12" spans="1:8">
      <c r="A12" s="144"/>
      <c r="B12" s="145"/>
      <c r="C12" s="146" t="s">
        <v>210</v>
      </c>
      <c r="D12" s="128" t="s">
        <v>211</v>
      </c>
      <c r="E12" s="128">
        <v>1</v>
      </c>
      <c r="F12" s="128"/>
      <c r="G12" s="128">
        <f t="shared" si="0"/>
        <v>0</v>
      </c>
      <c r="H12" s="147" t="s">
        <v>24</v>
      </c>
    </row>
    <row r="13" spans="1:8">
      <c r="A13" s="144"/>
      <c r="B13" s="145"/>
      <c r="C13" s="146" t="s">
        <v>212</v>
      </c>
      <c r="D13" s="128" t="s">
        <v>213</v>
      </c>
      <c r="E13" s="128">
        <v>2</v>
      </c>
      <c r="F13" s="128"/>
      <c r="G13" s="128">
        <f t="shared" si="0"/>
        <v>0</v>
      </c>
      <c r="H13" s="147" t="s">
        <v>24</v>
      </c>
    </row>
    <row r="14" spans="1:8">
      <c r="A14" s="144"/>
      <c r="B14" s="145"/>
      <c r="C14" s="146" t="s">
        <v>214</v>
      </c>
      <c r="D14" s="128" t="s">
        <v>213</v>
      </c>
      <c r="E14" s="128">
        <v>1</v>
      </c>
      <c r="F14" s="128"/>
      <c r="G14" s="128">
        <f t="shared" si="0"/>
        <v>0</v>
      </c>
      <c r="H14" s="147" t="s">
        <v>24</v>
      </c>
    </row>
    <row r="15" spans="1:8">
      <c r="A15" s="144"/>
      <c r="B15" s="145"/>
      <c r="C15" s="146" t="s">
        <v>215</v>
      </c>
      <c r="D15" s="128" t="s">
        <v>216</v>
      </c>
      <c r="E15" s="128">
        <v>2</v>
      </c>
      <c r="F15" s="128"/>
      <c r="G15" s="128">
        <f t="shared" si="0"/>
        <v>0</v>
      </c>
      <c r="H15" s="147" t="s">
        <v>24</v>
      </c>
    </row>
    <row r="16" spans="1:8">
      <c r="A16" s="144"/>
      <c r="B16" s="145"/>
      <c r="C16" s="146" t="s">
        <v>217</v>
      </c>
      <c r="D16" s="128" t="s">
        <v>199</v>
      </c>
      <c r="E16" s="128">
        <v>2</v>
      </c>
      <c r="F16" s="128"/>
      <c r="G16" s="128">
        <f t="shared" si="0"/>
        <v>0</v>
      </c>
      <c r="H16" s="147" t="s">
        <v>24</v>
      </c>
    </row>
    <row r="17" spans="1:8">
      <c r="A17" s="144"/>
      <c r="B17" s="145"/>
      <c r="C17" s="146" t="s">
        <v>218</v>
      </c>
      <c r="D17" s="128" t="s">
        <v>207</v>
      </c>
      <c r="E17" s="128">
        <v>1</v>
      </c>
      <c r="F17" s="128"/>
      <c r="G17" s="128">
        <f t="shared" si="0"/>
        <v>0</v>
      </c>
      <c r="H17" s="147" t="s">
        <v>24</v>
      </c>
    </row>
    <row r="18" spans="1:8">
      <c r="A18" s="144"/>
      <c r="B18" s="145"/>
      <c r="C18" s="146" t="s">
        <v>219</v>
      </c>
      <c r="D18" s="128" t="s">
        <v>199</v>
      </c>
      <c r="E18" s="128">
        <v>1</v>
      </c>
      <c r="F18" s="128"/>
      <c r="G18" s="128">
        <f t="shared" si="0"/>
        <v>0</v>
      </c>
      <c r="H18" s="147" t="s">
        <v>24</v>
      </c>
    </row>
    <row r="19" spans="1:8">
      <c r="A19" s="144">
        <v>2</v>
      </c>
      <c r="B19" s="145" t="s">
        <v>220</v>
      </c>
      <c r="C19" s="146" t="s">
        <v>221</v>
      </c>
      <c r="D19" s="128" t="s">
        <v>207</v>
      </c>
      <c r="E19" s="128">
        <v>1</v>
      </c>
      <c r="F19" s="128"/>
      <c r="G19" s="128">
        <f t="shared" si="0"/>
        <v>0</v>
      </c>
      <c r="H19" s="147" t="s">
        <v>24</v>
      </c>
    </row>
    <row r="20" spans="1:8">
      <c r="A20" s="144"/>
      <c r="B20" s="145"/>
      <c r="C20" s="146" t="s">
        <v>222</v>
      </c>
      <c r="D20" s="128" t="s">
        <v>207</v>
      </c>
      <c r="E20" s="128">
        <v>1</v>
      </c>
      <c r="F20" s="128"/>
      <c r="G20" s="128">
        <f t="shared" si="0"/>
        <v>0</v>
      </c>
      <c r="H20" s="147" t="s">
        <v>24</v>
      </c>
    </row>
    <row r="21" spans="1:8">
      <c r="A21" s="144"/>
      <c r="B21" s="145"/>
      <c r="C21" s="146" t="s">
        <v>223</v>
      </c>
      <c r="D21" s="128" t="s">
        <v>207</v>
      </c>
      <c r="E21" s="128">
        <v>2</v>
      </c>
      <c r="F21" s="128"/>
      <c r="G21" s="128">
        <f t="shared" si="0"/>
        <v>0</v>
      </c>
      <c r="H21" s="147" t="s">
        <v>24</v>
      </c>
    </row>
    <row r="22" spans="1:8">
      <c r="A22" s="144"/>
      <c r="B22" s="145"/>
      <c r="C22" s="146" t="s">
        <v>224</v>
      </c>
      <c r="D22" s="128" t="s">
        <v>207</v>
      </c>
      <c r="E22" s="128">
        <v>1</v>
      </c>
      <c r="F22" s="128"/>
      <c r="G22" s="128">
        <f t="shared" si="0"/>
        <v>0</v>
      </c>
      <c r="H22" s="147" t="s">
        <v>24</v>
      </c>
    </row>
    <row r="23" spans="1:8">
      <c r="A23" s="144"/>
      <c r="B23" s="145"/>
      <c r="C23" s="146" t="s">
        <v>225</v>
      </c>
      <c r="D23" s="128" t="s">
        <v>226</v>
      </c>
      <c r="E23" s="128">
        <v>2</v>
      </c>
      <c r="F23" s="128"/>
      <c r="G23" s="128">
        <f t="shared" si="0"/>
        <v>0</v>
      </c>
      <c r="H23" s="147" t="s">
        <v>24</v>
      </c>
    </row>
    <row r="24" spans="1:8">
      <c r="A24" s="144"/>
      <c r="B24" s="145"/>
      <c r="C24" s="146" t="s">
        <v>227</v>
      </c>
      <c r="D24" s="128" t="s">
        <v>199</v>
      </c>
      <c r="E24" s="128">
        <v>3</v>
      </c>
      <c r="F24" s="128"/>
      <c r="G24" s="128">
        <f t="shared" si="0"/>
        <v>0</v>
      </c>
      <c r="H24" s="147" t="s">
        <v>24</v>
      </c>
    </row>
    <row r="25" spans="1:8">
      <c r="A25" s="144"/>
      <c r="B25" s="145"/>
      <c r="C25" s="146" t="s">
        <v>228</v>
      </c>
      <c r="D25" s="128" t="s">
        <v>201</v>
      </c>
      <c r="E25" s="128">
        <v>1</v>
      </c>
      <c r="F25" s="128"/>
      <c r="G25" s="128">
        <f t="shared" si="0"/>
        <v>0</v>
      </c>
      <c r="H25" s="147" t="s">
        <v>24</v>
      </c>
    </row>
    <row r="26" spans="1:8">
      <c r="A26" s="144"/>
      <c r="B26" s="145"/>
      <c r="C26" s="146" t="s">
        <v>229</v>
      </c>
      <c r="D26" s="128" t="s">
        <v>201</v>
      </c>
      <c r="E26" s="128">
        <v>1</v>
      </c>
      <c r="F26" s="128"/>
      <c r="G26" s="128">
        <f t="shared" si="0"/>
        <v>0</v>
      </c>
      <c r="H26" s="147" t="s">
        <v>24</v>
      </c>
    </row>
    <row r="27" spans="1:8">
      <c r="A27" s="144"/>
      <c r="B27" s="145"/>
      <c r="C27" s="146" t="s">
        <v>230</v>
      </c>
      <c r="D27" s="128" t="s">
        <v>201</v>
      </c>
      <c r="E27" s="128">
        <v>1</v>
      </c>
      <c r="F27" s="128"/>
      <c r="G27" s="128">
        <f t="shared" si="0"/>
        <v>0</v>
      </c>
      <c r="H27" s="147" t="s">
        <v>24</v>
      </c>
    </row>
    <row r="28" spans="1:8">
      <c r="A28" s="144"/>
      <c r="B28" s="145"/>
      <c r="C28" s="146" t="s">
        <v>231</v>
      </c>
      <c r="D28" s="128" t="s">
        <v>201</v>
      </c>
      <c r="E28" s="128">
        <v>2</v>
      </c>
      <c r="F28" s="128"/>
      <c r="G28" s="128">
        <f t="shared" si="0"/>
        <v>0</v>
      </c>
      <c r="H28" s="147" t="s">
        <v>24</v>
      </c>
    </row>
    <row r="29" spans="1:8">
      <c r="A29" s="144"/>
      <c r="B29" s="145"/>
      <c r="C29" s="146" t="s">
        <v>232</v>
      </c>
      <c r="D29" s="128" t="s">
        <v>211</v>
      </c>
      <c r="E29" s="128">
        <v>1</v>
      </c>
      <c r="F29" s="128"/>
      <c r="G29" s="128">
        <f t="shared" si="0"/>
        <v>0</v>
      </c>
      <c r="H29" s="147" t="s">
        <v>24</v>
      </c>
    </row>
    <row r="30" spans="1:8">
      <c r="A30" s="144"/>
      <c r="B30" s="145"/>
      <c r="C30" s="146" t="s">
        <v>212</v>
      </c>
      <c r="D30" s="128" t="s">
        <v>233</v>
      </c>
      <c r="E30" s="128">
        <v>4</v>
      </c>
      <c r="F30" s="128"/>
      <c r="G30" s="128">
        <f t="shared" si="0"/>
        <v>0</v>
      </c>
      <c r="H30" s="147" t="s">
        <v>24</v>
      </c>
    </row>
    <row r="31" spans="1:8">
      <c r="A31" s="144"/>
      <c r="B31" s="145"/>
      <c r="C31" s="146" t="s">
        <v>214</v>
      </c>
      <c r="D31" s="128" t="s">
        <v>213</v>
      </c>
      <c r="E31" s="128">
        <v>2</v>
      </c>
      <c r="F31" s="128"/>
      <c r="G31" s="128">
        <f t="shared" si="0"/>
        <v>0</v>
      </c>
      <c r="H31" s="147" t="s">
        <v>24</v>
      </c>
    </row>
    <row r="32" spans="1:8">
      <c r="A32" s="144"/>
      <c r="B32" s="145"/>
      <c r="C32" s="146" t="s">
        <v>215</v>
      </c>
      <c r="D32" s="128" t="s">
        <v>216</v>
      </c>
      <c r="E32" s="128">
        <v>2</v>
      </c>
      <c r="F32" s="128"/>
      <c r="G32" s="128">
        <f t="shared" si="0"/>
        <v>0</v>
      </c>
      <c r="H32" s="147" t="s">
        <v>24</v>
      </c>
    </row>
    <row r="33" spans="1:8">
      <c r="A33" s="144"/>
      <c r="B33" s="145"/>
      <c r="C33" s="146" t="s">
        <v>218</v>
      </c>
      <c r="D33" s="128" t="s">
        <v>207</v>
      </c>
      <c r="E33" s="128">
        <v>1</v>
      </c>
      <c r="F33" s="128"/>
      <c r="G33" s="128">
        <f t="shared" si="0"/>
        <v>0</v>
      </c>
      <c r="H33" s="147" t="s">
        <v>24</v>
      </c>
    </row>
    <row r="34" spans="1:8">
      <c r="A34" s="144"/>
      <c r="B34" s="145"/>
      <c r="C34" s="146" t="s">
        <v>219</v>
      </c>
      <c r="D34" s="128" t="s">
        <v>199</v>
      </c>
      <c r="E34" s="128">
        <v>1</v>
      </c>
      <c r="F34" s="128"/>
      <c r="G34" s="128">
        <f t="shared" si="0"/>
        <v>0</v>
      </c>
      <c r="H34" s="147" t="s">
        <v>24</v>
      </c>
    </row>
    <row r="35" spans="1:8">
      <c r="A35" s="144">
        <v>3</v>
      </c>
      <c r="B35" s="145" t="s">
        <v>234</v>
      </c>
      <c r="C35" s="146" t="s">
        <v>198</v>
      </c>
      <c r="D35" s="128" t="s">
        <v>199</v>
      </c>
      <c r="E35" s="128">
        <v>1</v>
      </c>
      <c r="F35" s="128"/>
      <c r="G35" s="128">
        <f t="shared" si="0"/>
        <v>0</v>
      </c>
      <c r="H35" s="147" t="s">
        <v>24</v>
      </c>
    </row>
    <row r="36" spans="1:8">
      <c r="A36" s="144"/>
      <c r="B36" s="145"/>
      <c r="C36" s="146" t="s">
        <v>235</v>
      </c>
      <c r="D36" s="128" t="s">
        <v>207</v>
      </c>
      <c r="E36" s="128">
        <v>2</v>
      </c>
      <c r="F36" s="128"/>
      <c r="G36" s="128">
        <f t="shared" si="0"/>
        <v>0</v>
      </c>
      <c r="H36" s="147" t="s">
        <v>24</v>
      </c>
    </row>
    <row r="37" spans="1:8">
      <c r="A37" s="144"/>
      <c r="B37" s="145"/>
      <c r="C37" s="146" t="s">
        <v>200</v>
      </c>
      <c r="D37" s="128" t="s">
        <v>201</v>
      </c>
      <c r="E37" s="128">
        <v>1</v>
      </c>
      <c r="F37" s="128"/>
      <c r="G37" s="128">
        <f t="shared" si="0"/>
        <v>0</v>
      </c>
      <c r="H37" s="147" t="s">
        <v>24</v>
      </c>
    </row>
    <row r="38" spans="1:8">
      <c r="A38" s="144"/>
      <c r="B38" s="145"/>
      <c r="C38" s="146" t="s">
        <v>229</v>
      </c>
      <c r="D38" s="128" t="s">
        <v>201</v>
      </c>
      <c r="E38" s="128">
        <v>1</v>
      </c>
      <c r="F38" s="128"/>
      <c r="G38" s="128">
        <f t="shared" si="0"/>
        <v>0</v>
      </c>
      <c r="H38" s="147" t="s">
        <v>24</v>
      </c>
    </row>
    <row r="39" spans="1:8">
      <c r="A39" s="144"/>
      <c r="B39" s="145"/>
      <c r="C39" s="146" t="s">
        <v>230</v>
      </c>
      <c r="D39" s="128" t="s">
        <v>201</v>
      </c>
      <c r="E39" s="128">
        <v>1</v>
      </c>
      <c r="F39" s="128"/>
      <c r="G39" s="128">
        <f t="shared" si="0"/>
        <v>0</v>
      </c>
      <c r="H39" s="147" t="s">
        <v>24</v>
      </c>
    </row>
    <row r="40" spans="1:8">
      <c r="A40" s="144"/>
      <c r="B40" s="145"/>
      <c r="C40" s="146" t="s">
        <v>236</v>
      </c>
      <c r="D40" s="128" t="s">
        <v>207</v>
      </c>
      <c r="E40" s="128">
        <v>1</v>
      </c>
      <c r="F40" s="128"/>
      <c r="G40" s="128">
        <f t="shared" si="0"/>
        <v>0</v>
      </c>
      <c r="H40" s="147" t="s">
        <v>24</v>
      </c>
    </row>
    <row r="41" spans="1:8">
      <c r="A41" s="144"/>
      <c r="B41" s="145"/>
      <c r="C41" s="146" t="s">
        <v>218</v>
      </c>
      <c r="D41" s="128" t="s">
        <v>207</v>
      </c>
      <c r="E41" s="128">
        <v>1</v>
      </c>
      <c r="F41" s="128"/>
      <c r="G41" s="128">
        <f t="shared" si="0"/>
        <v>0</v>
      </c>
      <c r="H41" s="147" t="s">
        <v>24</v>
      </c>
    </row>
    <row r="42" spans="1:8">
      <c r="A42" s="144"/>
      <c r="B42" s="145"/>
      <c r="C42" s="146" t="s">
        <v>219</v>
      </c>
      <c r="D42" s="128" t="s">
        <v>201</v>
      </c>
      <c r="E42" s="128">
        <v>1</v>
      </c>
      <c r="F42" s="128"/>
      <c r="G42" s="128">
        <f t="shared" si="0"/>
        <v>0</v>
      </c>
      <c r="H42" s="147" t="s">
        <v>24</v>
      </c>
    </row>
    <row r="43" spans="1:8">
      <c r="A43" s="144"/>
      <c r="B43" s="145"/>
      <c r="C43" s="146" t="s">
        <v>214</v>
      </c>
      <c r="D43" s="128" t="s">
        <v>213</v>
      </c>
      <c r="E43" s="128">
        <v>2</v>
      </c>
      <c r="F43" s="128"/>
      <c r="G43" s="128">
        <f t="shared" si="0"/>
        <v>0</v>
      </c>
      <c r="H43" s="147" t="s">
        <v>24</v>
      </c>
    </row>
    <row r="44" spans="1:8">
      <c r="A44" s="144"/>
      <c r="B44" s="145"/>
      <c r="C44" s="146" t="s">
        <v>215</v>
      </c>
      <c r="D44" s="128" t="s">
        <v>216</v>
      </c>
      <c r="E44" s="128">
        <v>4</v>
      </c>
      <c r="F44" s="128"/>
      <c r="G44" s="128">
        <f t="shared" si="0"/>
        <v>0</v>
      </c>
      <c r="H44" s="147" t="s">
        <v>24</v>
      </c>
    </row>
    <row r="45" spans="1:8">
      <c r="A45" s="144"/>
      <c r="B45" s="145"/>
      <c r="C45" s="146" t="s">
        <v>212</v>
      </c>
      <c r="D45" s="128" t="s">
        <v>213</v>
      </c>
      <c r="E45" s="128">
        <v>4</v>
      </c>
      <c r="F45" s="128"/>
      <c r="G45" s="128">
        <f t="shared" si="0"/>
        <v>0</v>
      </c>
      <c r="H45" s="147" t="s">
        <v>24</v>
      </c>
    </row>
    <row r="46" spans="1:8">
      <c r="A46" s="144"/>
      <c r="B46" s="145"/>
      <c r="C46" s="146" t="s">
        <v>237</v>
      </c>
      <c r="D46" s="128" t="s">
        <v>199</v>
      </c>
      <c r="E46" s="128">
        <v>1</v>
      </c>
      <c r="F46" s="128"/>
      <c r="G46" s="128">
        <f t="shared" si="0"/>
        <v>0</v>
      </c>
      <c r="H46" s="147" t="s">
        <v>24</v>
      </c>
    </row>
    <row r="47" spans="1:8">
      <c r="A47" s="144"/>
      <c r="B47" s="145"/>
      <c r="C47" s="146" t="s">
        <v>210</v>
      </c>
      <c r="D47" s="128" t="s">
        <v>211</v>
      </c>
      <c r="E47" s="128">
        <v>1</v>
      </c>
      <c r="F47" s="128"/>
      <c r="G47" s="128">
        <f t="shared" si="0"/>
        <v>0</v>
      </c>
      <c r="H47" s="147" t="s">
        <v>24</v>
      </c>
    </row>
    <row r="48" s="137" customFormat="1" ht="18" customHeight="1" spans="1:8">
      <c r="A48" s="148">
        <v>4</v>
      </c>
      <c r="B48" s="148" t="s">
        <v>238</v>
      </c>
      <c r="C48" s="148" t="s">
        <v>239</v>
      </c>
      <c r="D48" s="148" t="s">
        <v>240</v>
      </c>
      <c r="E48" s="148">
        <v>24</v>
      </c>
      <c r="F48" s="148"/>
      <c r="G48" s="149">
        <f t="shared" si="0"/>
        <v>0</v>
      </c>
      <c r="H48" s="147" t="s">
        <v>24</v>
      </c>
    </row>
    <row r="49" s="137" customFormat="1" ht="13.5" spans="1:8">
      <c r="A49" s="139" t="s">
        <v>241</v>
      </c>
      <c r="B49" s="150" t="s">
        <v>242</v>
      </c>
      <c r="C49" s="150"/>
      <c r="D49" s="150"/>
      <c r="E49" s="150"/>
      <c r="F49" s="150"/>
      <c r="G49" s="149"/>
      <c r="H49" s="147" t="s">
        <v>24</v>
      </c>
    </row>
    <row r="50" s="137" customFormat="1" ht="22.5" spans="1:8">
      <c r="A50" s="151">
        <v>1</v>
      </c>
      <c r="B50" s="152" t="s">
        <v>197</v>
      </c>
      <c r="C50" s="153" t="s">
        <v>243</v>
      </c>
      <c r="D50" s="154" t="s">
        <v>244</v>
      </c>
      <c r="E50" s="149">
        <v>45</v>
      </c>
      <c r="F50" s="149"/>
      <c r="G50" s="149">
        <f t="shared" ref="G50:G66" si="1">F50*E50</f>
        <v>0</v>
      </c>
      <c r="H50" s="147" t="s">
        <v>24</v>
      </c>
    </row>
    <row r="51" s="137" customFormat="1" spans="1:8">
      <c r="A51" s="151"/>
      <c r="B51" s="152"/>
      <c r="C51" s="153" t="s">
        <v>245</v>
      </c>
      <c r="D51" s="154" t="s">
        <v>246</v>
      </c>
      <c r="E51" s="149">
        <v>1</v>
      </c>
      <c r="F51" s="149"/>
      <c r="G51" s="149">
        <f t="shared" si="1"/>
        <v>0</v>
      </c>
      <c r="H51" s="147" t="s">
        <v>24</v>
      </c>
    </row>
    <row r="52" s="137" customFormat="1" ht="33.75" spans="1:8">
      <c r="A52" s="151"/>
      <c r="B52" s="152"/>
      <c r="C52" s="153" t="s">
        <v>247</v>
      </c>
      <c r="D52" s="154" t="s">
        <v>23</v>
      </c>
      <c r="E52" s="149">
        <v>2</v>
      </c>
      <c r="F52" s="149"/>
      <c r="G52" s="149">
        <f t="shared" si="1"/>
        <v>0</v>
      </c>
      <c r="H52" s="147" t="s">
        <v>24</v>
      </c>
    </row>
    <row r="53" s="137" customFormat="1" ht="102" spans="1:8">
      <c r="A53" s="151"/>
      <c r="B53" s="152"/>
      <c r="C53" s="155" t="s">
        <v>248</v>
      </c>
      <c r="D53" s="154" t="s">
        <v>249</v>
      </c>
      <c r="E53" s="149">
        <v>2</v>
      </c>
      <c r="F53" s="149"/>
      <c r="G53" s="149">
        <f t="shared" si="1"/>
        <v>0</v>
      </c>
      <c r="H53" s="147" t="s">
        <v>24</v>
      </c>
    </row>
    <row r="54" s="137" customFormat="1" ht="45" spans="1:8">
      <c r="A54" s="151"/>
      <c r="B54" s="152"/>
      <c r="C54" s="153" t="s">
        <v>250</v>
      </c>
      <c r="D54" s="154" t="s">
        <v>244</v>
      </c>
      <c r="E54" s="149">
        <v>30</v>
      </c>
      <c r="F54" s="149"/>
      <c r="G54" s="149">
        <f t="shared" si="1"/>
        <v>0</v>
      </c>
      <c r="H54" s="147" t="s">
        <v>24</v>
      </c>
    </row>
    <row r="55" s="137" customFormat="1" spans="1:8">
      <c r="A55" s="151"/>
      <c r="B55" s="152"/>
      <c r="C55" s="153" t="s">
        <v>251</v>
      </c>
      <c r="D55" s="154" t="s">
        <v>244</v>
      </c>
      <c r="E55" s="149">
        <v>45</v>
      </c>
      <c r="F55" s="149"/>
      <c r="G55" s="149">
        <f t="shared" si="1"/>
        <v>0</v>
      </c>
      <c r="H55" s="147" t="s">
        <v>24</v>
      </c>
    </row>
    <row r="56" s="137" customFormat="1" spans="1:8">
      <c r="A56" s="151"/>
      <c r="B56" s="152"/>
      <c r="C56" s="153" t="s">
        <v>252</v>
      </c>
      <c r="D56" s="154" t="s">
        <v>145</v>
      </c>
      <c r="E56" s="149">
        <v>1</v>
      </c>
      <c r="F56" s="149"/>
      <c r="G56" s="149">
        <f t="shared" si="1"/>
        <v>0</v>
      </c>
      <c r="H56" s="147" t="s">
        <v>24</v>
      </c>
    </row>
    <row r="57" s="137" customFormat="1" spans="1:8">
      <c r="A57" s="151"/>
      <c r="B57" s="152"/>
      <c r="C57" s="153" t="s">
        <v>253</v>
      </c>
      <c r="D57" s="154" t="s">
        <v>244</v>
      </c>
      <c r="E57" s="149">
        <v>20</v>
      </c>
      <c r="F57" s="149"/>
      <c r="G57" s="149">
        <f t="shared" si="1"/>
        <v>0</v>
      </c>
      <c r="H57" s="147" t="s">
        <v>24</v>
      </c>
    </row>
    <row r="58" s="137" customFormat="1" spans="1:8">
      <c r="A58" s="151">
        <v>2</v>
      </c>
      <c r="B58" s="152" t="s">
        <v>220</v>
      </c>
      <c r="C58" s="153" t="s">
        <v>253</v>
      </c>
      <c r="D58" s="154" t="s">
        <v>244</v>
      </c>
      <c r="E58" s="149">
        <v>20</v>
      </c>
      <c r="F58" s="149"/>
      <c r="G58" s="149">
        <f t="shared" si="1"/>
        <v>0</v>
      </c>
      <c r="H58" s="147" t="s">
        <v>24</v>
      </c>
    </row>
    <row r="59" s="137" customFormat="1" ht="45" spans="1:8">
      <c r="A59" s="151"/>
      <c r="B59" s="152"/>
      <c r="C59" s="153" t="s">
        <v>250</v>
      </c>
      <c r="D59" s="154" t="s">
        <v>244</v>
      </c>
      <c r="E59" s="149">
        <v>300</v>
      </c>
      <c r="F59" s="149"/>
      <c r="G59" s="149">
        <f t="shared" si="1"/>
        <v>0</v>
      </c>
      <c r="H59" s="147" t="s">
        <v>24</v>
      </c>
    </row>
    <row r="60" s="137" customFormat="1" ht="101.25" spans="1:8">
      <c r="A60" s="151"/>
      <c r="B60" s="152"/>
      <c r="C60" s="153" t="s">
        <v>254</v>
      </c>
      <c r="D60" s="154" t="s">
        <v>249</v>
      </c>
      <c r="E60" s="149">
        <v>4</v>
      </c>
      <c r="F60" s="149"/>
      <c r="G60" s="149">
        <f t="shared" si="1"/>
        <v>0</v>
      </c>
      <c r="H60" s="147" t="s">
        <v>24</v>
      </c>
    </row>
    <row r="61" s="138" customFormat="1" spans="1:8">
      <c r="A61" s="144"/>
      <c r="B61" s="145"/>
      <c r="C61" s="156" t="s">
        <v>252</v>
      </c>
      <c r="D61" s="157" t="s">
        <v>145</v>
      </c>
      <c r="E61" s="128">
        <v>1</v>
      </c>
      <c r="F61" s="128"/>
      <c r="G61" s="128">
        <f t="shared" si="1"/>
        <v>0</v>
      </c>
      <c r="H61" s="147" t="s">
        <v>24</v>
      </c>
    </row>
    <row r="62" ht="101.25" spans="1:8">
      <c r="A62" s="144">
        <v>3</v>
      </c>
      <c r="B62" s="145" t="s">
        <v>255</v>
      </c>
      <c r="C62" s="158" t="s">
        <v>254</v>
      </c>
      <c r="D62" s="159" t="s">
        <v>249</v>
      </c>
      <c r="E62" s="128">
        <v>4</v>
      </c>
      <c r="F62" s="128"/>
      <c r="G62" s="128">
        <f t="shared" si="1"/>
        <v>0</v>
      </c>
      <c r="H62" s="147" t="s">
        <v>24</v>
      </c>
    </row>
    <row r="63" ht="45" spans="1:8">
      <c r="A63" s="144"/>
      <c r="B63" s="145"/>
      <c r="C63" s="158" t="s">
        <v>250</v>
      </c>
      <c r="D63" s="159" t="s">
        <v>244</v>
      </c>
      <c r="E63" s="128">
        <v>300</v>
      </c>
      <c r="F63" s="128"/>
      <c r="G63" s="128">
        <f t="shared" si="1"/>
        <v>0</v>
      </c>
      <c r="H63" s="147" t="s">
        <v>24</v>
      </c>
    </row>
    <row r="64" spans="1:8">
      <c r="A64" s="144"/>
      <c r="B64" s="145"/>
      <c r="C64" s="158" t="s">
        <v>256</v>
      </c>
      <c r="D64" s="159" t="s">
        <v>244</v>
      </c>
      <c r="E64" s="128">
        <v>50</v>
      </c>
      <c r="F64" s="128"/>
      <c r="G64" s="128">
        <f t="shared" si="1"/>
        <v>0</v>
      </c>
      <c r="H64" s="147" t="s">
        <v>24</v>
      </c>
    </row>
    <row r="65" ht="22.5" spans="1:8">
      <c r="A65" s="144"/>
      <c r="B65" s="145"/>
      <c r="C65" s="158" t="s">
        <v>243</v>
      </c>
      <c r="D65" s="159" t="s">
        <v>244</v>
      </c>
      <c r="E65" s="128">
        <v>75</v>
      </c>
      <c r="F65" s="128"/>
      <c r="G65" s="128">
        <f t="shared" si="1"/>
        <v>0</v>
      </c>
      <c r="H65" s="147" t="s">
        <v>24</v>
      </c>
    </row>
    <row r="66" spans="1:8">
      <c r="A66" s="144"/>
      <c r="B66" s="145"/>
      <c r="C66" s="158" t="s">
        <v>257</v>
      </c>
      <c r="D66" s="159" t="s">
        <v>244</v>
      </c>
      <c r="E66" s="128">
        <v>30</v>
      </c>
      <c r="F66" s="128"/>
      <c r="G66" s="128">
        <f t="shared" si="1"/>
        <v>0</v>
      </c>
      <c r="H66" s="147" t="s">
        <v>24</v>
      </c>
    </row>
    <row r="67" ht="14.25" spans="1:8">
      <c r="A67" s="160" t="s">
        <v>258</v>
      </c>
      <c r="B67" s="161"/>
      <c r="C67" s="162"/>
      <c r="D67" s="163"/>
      <c r="E67" s="164"/>
      <c r="F67" s="164"/>
      <c r="G67" s="164">
        <f>SUM(G4:G66)</f>
        <v>0</v>
      </c>
      <c r="H67" s="165"/>
    </row>
    <row r="68" ht="115" customHeight="1" spans="1:8">
      <c r="A68" s="166" t="s">
        <v>259</v>
      </c>
      <c r="B68" s="166"/>
      <c r="C68" s="166"/>
      <c r="D68" s="166"/>
      <c r="E68" s="166"/>
      <c r="F68" s="166"/>
      <c r="G68" s="166"/>
      <c r="H68" s="166"/>
    </row>
  </sheetData>
  <mergeCells count="16">
    <mergeCell ref="A1:G1"/>
    <mergeCell ref="B3:G3"/>
    <mergeCell ref="A67:C67"/>
    <mergeCell ref="A68:H68"/>
    <mergeCell ref="A4:A18"/>
    <mergeCell ref="A19:A34"/>
    <mergeCell ref="A35:A47"/>
    <mergeCell ref="A50:A57"/>
    <mergeCell ref="A58:A60"/>
    <mergeCell ref="A62:A66"/>
    <mergeCell ref="B4:B18"/>
    <mergeCell ref="B19:B34"/>
    <mergeCell ref="B35:B47"/>
    <mergeCell ref="B50:B57"/>
    <mergeCell ref="B58:B60"/>
    <mergeCell ref="B62:B66"/>
  </mergeCells>
  <pageMargins left="0.751388888888889" right="0.751388888888889" top="1" bottom="1" header="0.5" footer="0.5"/>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zoomScale="130" zoomScaleNormal="130" topLeftCell="A15" workbookViewId="0">
      <selection activeCell="E3" sqref="E3:E36"/>
    </sheetView>
  </sheetViews>
  <sheetFormatPr defaultColWidth="9.33333333333333" defaultRowHeight="12.75"/>
  <cols>
    <col min="1" max="1" width="6.83333333333333" customWidth="1"/>
    <col min="2" max="2" width="21.3333333333333" style="28" customWidth="1"/>
    <col min="4" max="4" width="13.6666666666667" customWidth="1"/>
    <col min="5" max="5" width="17" customWidth="1"/>
    <col min="6" max="6" width="21.1666666666667" customWidth="1"/>
    <col min="7" max="7" width="26" customWidth="1"/>
    <col min="8" max="8" width="12.9444444444444" style="28" customWidth="1"/>
  </cols>
  <sheetData>
    <row r="1" ht="22.5" spans="1:7">
      <c r="A1" s="122" t="s">
        <v>7</v>
      </c>
      <c r="B1" s="122"/>
      <c r="C1" s="122"/>
      <c r="D1" s="122"/>
      <c r="E1" s="122"/>
      <c r="F1" s="122"/>
      <c r="G1" s="122"/>
    </row>
    <row r="2" ht="27" spans="1:8">
      <c r="A2" s="123" t="s">
        <v>1</v>
      </c>
      <c r="B2" s="123" t="s">
        <v>192</v>
      </c>
      <c r="C2" s="123" t="s">
        <v>17</v>
      </c>
      <c r="D2" s="123" t="s">
        <v>18</v>
      </c>
      <c r="E2" s="124" t="s">
        <v>260</v>
      </c>
      <c r="F2" s="125" t="s">
        <v>261</v>
      </c>
      <c r="G2" s="124" t="s">
        <v>262</v>
      </c>
      <c r="H2" s="126" t="s">
        <v>20</v>
      </c>
    </row>
    <row r="3" spans="1:8">
      <c r="A3" s="127">
        <v>1</v>
      </c>
      <c r="B3" s="37" t="s">
        <v>263</v>
      </c>
      <c r="C3" s="128" t="s">
        <v>264</v>
      </c>
      <c r="D3" s="128">
        <v>1</v>
      </c>
      <c r="E3" s="129"/>
      <c r="F3" s="130">
        <f>E3*D3</f>
        <v>0</v>
      </c>
      <c r="G3" s="129">
        <f t="shared" ref="G3:G29" si="0">F3</f>
        <v>0</v>
      </c>
      <c r="H3" s="126" t="s">
        <v>24</v>
      </c>
    </row>
    <row r="4" spans="1:8">
      <c r="A4" s="127">
        <v>2</v>
      </c>
      <c r="B4" s="37" t="s">
        <v>265</v>
      </c>
      <c r="C4" s="128" t="s">
        <v>264</v>
      </c>
      <c r="D4" s="128">
        <v>56</v>
      </c>
      <c r="E4" s="129"/>
      <c r="F4" s="130">
        <f t="shared" ref="F4:F29" si="1">E4*D4</f>
        <v>0</v>
      </c>
      <c r="G4" s="129">
        <f t="shared" si="0"/>
        <v>0</v>
      </c>
      <c r="H4" s="126" t="s">
        <v>24</v>
      </c>
    </row>
    <row r="5" spans="1:8">
      <c r="A5" s="127">
        <v>3</v>
      </c>
      <c r="B5" s="37" t="s">
        <v>175</v>
      </c>
      <c r="C5" s="128" t="s">
        <v>264</v>
      </c>
      <c r="D5" s="128">
        <f>1214+996+4+248+24+529+12+86+120+64+90+6+12</f>
        <v>3405</v>
      </c>
      <c r="E5" s="129"/>
      <c r="F5" s="130">
        <f t="shared" si="1"/>
        <v>0</v>
      </c>
      <c r="G5" s="129">
        <f t="shared" si="0"/>
        <v>0</v>
      </c>
      <c r="H5" s="126" t="s">
        <v>24</v>
      </c>
    </row>
    <row r="6" spans="1:8">
      <c r="A6" s="127">
        <v>4</v>
      </c>
      <c r="B6" s="37" t="s">
        <v>36</v>
      </c>
      <c r="C6" s="128" t="s">
        <v>264</v>
      </c>
      <c r="D6" s="128">
        <f>250+179</f>
        <v>429</v>
      </c>
      <c r="E6" s="129"/>
      <c r="F6" s="130">
        <f t="shared" si="1"/>
        <v>0</v>
      </c>
      <c r="G6" s="129">
        <f t="shared" si="0"/>
        <v>0</v>
      </c>
      <c r="H6" s="126" t="s">
        <v>24</v>
      </c>
    </row>
    <row r="7" spans="1:8">
      <c r="A7" s="127">
        <v>5</v>
      </c>
      <c r="B7" s="37" t="s">
        <v>44</v>
      </c>
      <c r="C7" s="128" t="s">
        <v>264</v>
      </c>
      <c r="D7" s="128">
        <v>143</v>
      </c>
      <c r="E7" s="129"/>
      <c r="F7" s="130">
        <f t="shared" si="1"/>
        <v>0</v>
      </c>
      <c r="G7" s="129">
        <f t="shared" si="0"/>
        <v>0</v>
      </c>
      <c r="H7" s="126" t="s">
        <v>24</v>
      </c>
    </row>
    <row r="8" spans="1:8">
      <c r="A8" s="127">
        <v>6</v>
      </c>
      <c r="B8" s="37" t="s">
        <v>266</v>
      </c>
      <c r="C8" s="128" t="s">
        <v>264</v>
      </c>
      <c r="D8" s="128">
        <f>650+36+4+36+4</f>
        <v>730</v>
      </c>
      <c r="E8" s="129"/>
      <c r="F8" s="130">
        <f t="shared" si="1"/>
        <v>0</v>
      </c>
      <c r="G8" s="129">
        <f t="shared" si="0"/>
        <v>0</v>
      </c>
      <c r="H8" s="126" t="s">
        <v>24</v>
      </c>
    </row>
    <row r="9" spans="1:8">
      <c r="A9" s="127">
        <v>7</v>
      </c>
      <c r="B9" s="37" t="s">
        <v>267</v>
      </c>
      <c r="C9" s="128" t="s">
        <v>264</v>
      </c>
      <c r="D9" s="128">
        <v>63</v>
      </c>
      <c r="E9" s="129"/>
      <c r="F9" s="130">
        <f t="shared" si="1"/>
        <v>0</v>
      </c>
      <c r="G9" s="129">
        <f t="shared" si="0"/>
        <v>0</v>
      </c>
      <c r="H9" s="126" t="s">
        <v>24</v>
      </c>
    </row>
    <row r="10" spans="1:8">
      <c r="A10" s="127">
        <v>8</v>
      </c>
      <c r="B10" s="37" t="s">
        <v>268</v>
      </c>
      <c r="C10" s="128" t="s">
        <v>264</v>
      </c>
      <c r="D10" s="128">
        <f>6130+9</f>
        <v>6139</v>
      </c>
      <c r="E10" s="129"/>
      <c r="F10" s="130">
        <f t="shared" si="1"/>
        <v>0</v>
      </c>
      <c r="G10" s="129">
        <f t="shared" si="0"/>
        <v>0</v>
      </c>
      <c r="H10" s="126" t="s">
        <v>24</v>
      </c>
    </row>
    <row r="11" spans="1:8">
      <c r="A11" s="127">
        <v>9</v>
      </c>
      <c r="B11" s="37" t="s">
        <v>269</v>
      </c>
      <c r="C11" s="128" t="s">
        <v>33</v>
      </c>
      <c r="D11" s="128">
        <v>2012</v>
      </c>
      <c r="E11" s="129"/>
      <c r="F11" s="130">
        <f t="shared" si="1"/>
        <v>0</v>
      </c>
      <c r="G11" s="129">
        <f t="shared" si="0"/>
        <v>0</v>
      </c>
      <c r="H11" s="126" t="s">
        <v>24</v>
      </c>
    </row>
    <row r="12" spans="1:8">
      <c r="A12" s="127">
        <v>10</v>
      </c>
      <c r="B12" s="37" t="s">
        <v>111</v>
      </c>
      <c r="C12" s="128" t="s">
        <v>113</v>
      </c>
      <c r="D12" s="128">
        <v>140</v>
      </c>
      <c r="E12" s="129"/>
      <c r="F12" s="130">
        <f t="shared" si="1"/>
        <v>0</v>
      </c>
      <c r="G12" s="129">
        <f t="shared" si="0"/>
        <v>0</v>
      </c>
      <c r="H12" s="126" t="s">
        <v>24</v>
      </c>
    </row>
    <row r="13" spans="1:8">
      <c r="A13" s="127">
        <v>11</v>
      </c>
      <c r="B13" s="37" t="s">
        <v>115</v>
      </c>
      <c r="C13" s="128" t="s">
        <v>78</v>
      </c>
      <c r="D13" s="128">
        <v>2800</v>
      </c>
      <c r="E13" s="129"/>
      <c r="F13" s="130">
        <f t="shared" si="1"/>
        <v>0</v>
      </c>
      <c r="G13" s="129">
        <f t="shared" si="0"/>
        <v>0</v>
      </c>
      <c r="H13" s="126" t="s">
        <v>24</v>
      </c>
    </row>
    <row r="14" spans="1:8">
      <c r="A14" s="127">
        <v>12</v>
      </c>
      <c r="B14" s="37" t="s">
        <v>270</v>
      </c>
      <c r="C14" s="128" t="s">
        <v>23</v>
      </c>
      <c r="D14" s="128">
        <f>17+11+40+2+11</f>
        <v>81</v>
      </c>
      <c r="E14" s="129"/>
      <c r="F14" s="130">
        <f t="shared" si="1"/>
        <v>0</v>
      </c>
      <c r="G14" s="129">
        <f t="shared" si="0"/>
        <v>0</v>
      </c>
      <c r="H14" s="126" t="s">
        <v>24</v>
      </c>
    </row>
    <row r="15" ht="24" spans="1:8">
      <c r="A15" s="127">
        <v>13</v>
      </c>
      <c r="B15" s="37" t="s">
        <v>271</v>
      </c>
      <c r="C15" s="128" t="s">
        <v>49</v>
      </c>
      <c r="D15" s="128">
        <v>6</v>
      </c>
      <c r="E15" s="129"/>
      <c r="F15" s="130">
        <f t="shared" si="1"/>
        <v>0</v>
      </c>
      <c r="G15" s="129">
        <f t="shared" si="0"/>
        <v>0</v>
      </c>
      <c r="H15" s="126" t="s">
        <v>24</v>
      </c>
    </row>
    <row r="16" ht="24" spans="1:12">
      <c r="A16" s="127">
        <v>14</v>
      </c>
      <c r="B16" s="37" t="s">
        <v>272</v>
      </c>
      <c r="C16" s="128" t="s">
        <v>246</v>
      </c>
      <c r="D16" s="128">
        <v>1</v>
      </c>
      <c r="E16" s="129"/>
      <c r="F16" s="130">
        <f t="shared" si="1"/>
        <v>0</v>
      </c>
      <c r="G16" s="129">
        <f t="shared" si="0"/>
        <v>0</v>
      </c>
      <c r="H16" s="126" t="s">
        <v>24</v>
      </c>
      <c r="L16" s="136"/>
    </row>
    <row r="17" ht="24" spans="1:8">
      <c r="A17" s="127">
        <v>15</v>
      </c>
      <c r="B17" s="37" t="s">
        <v>273</v>
      </c>
      <c r="C17" s="128" t="s">
        <v>246</v>
      </c>
      <c r="D17" s="128">
        <v>1</v>
      </c>
      <c r="E17" s="129"/>
      <c r="F17" s="130">
        <f t="shared" si="1"/>
        <v>0</v>
      </c>
      <c r="G17" s="129">
        <f t="shared" si="0"/>
        <v>0</v>
      </c>
      <c r="H17" s="126" t="s">
        <v>24</v>
      </c>
    </row>
    <row r="18" spans="1:8">
      <c r="A18" s="127">
        <v>16</v>
      </c>
      <c r="B18" s="37" t="s">
        <v>274</v>
      </c>
      <c r="C18" s="128" t="s">
        <v>264</v>
      </c>
      <c r="D18" s="128">
        <v>201</v>
      </c>
      <c r="E18" s="129"/>
      <c r="F18" s="130">
        <f t="shared" si="1"/>
        <v>0</v>
      </c>
      <c r="G18" s="129">
        <f t="shared" si="0"/>
        <v>0</v>
      </c>
      <c r="H18" s="126" t="s">
        <v>24</v>
      </c>
    </row>
    <row r="19" spans="1:8">
      <c r="A19" s="127">
        <v>17</v>
      </c>
      <c r="B19" s="37" t="s">
        <v>275</v>
      </c>
      <c r="C19" s="128" t="s">
        <v>264</v>
      </c>
      <c r="D19" s="128">
        <v>30</v>
      </c>
      <c r="E19" s="129"/>
      <c r="F19" s="130">
        <f t="shared" si="1"/>
        <v>0</v>
      </c>
      <c r="G19" s="129">
        <f t="shared" si="0"/>
        <v>0</v>
      </c>
      <c r="H19" s="126" t="s">
        <v>24</v>
      </c>
    </row>
    <row r="20" spans="1:8">
      <c r="A20" s="127">
        <v>18</v>
      </c>
      <c r="B20" s="37" t="s">
        <v>276</v>
      </c>
      <c r="C20" s="128" t="s">
        <v>264</v>
      </c>
      <c r="D20" s="128">
        <v>40</v>
      </c>
      <c r="E20" s="129"/>
      <c r="F20" s="130">
        <f t="shared" si="1"/>
        <v>0</v>
      </c>
      <c r="G20" s="129">
        <f t="shared" si="0"/>
        <v>0</v>
      </c>
      <c r="H20" s="126" t="s">
        <v>24</v>
      </c>
    </row>
    <row r="21" spans="1:8">
      <c r="A21" s="127">
        <v>19</v>
      </c>
      <c r="B21" s="37" t="s">
        <v>277</v>
      </c>
      <c r="C21" s="128" t="s">
        <v>264</v>
      </c>
      <c r="D21" s="128">
        <v>35</v>
      </c>
      <c r="E21" s="129"/>
      <c r="F21" s="130">
        <f t="shared" si="1"/>
        <v>0</v>
      </c>
      <c r="G21" s="129">
        <f t="shared" si="0"/>
        <v>0</v>
      </c>
      <c r="H21" s="126" t="s">
        <v>24</v>
      </c>
    </row>
    <row r="22" spans="1:8">
      <c r="A22" s="127">
        <v>20</v>
      </c>
      <c r="B22" s="37" t="s">
        <v>278</v>
      </c>
      <c r="C22" s="128" t="s">
        <v>66</v>
      </c>
      <c r="D22" s="128">
        <v>112</v>
      </c>
      <c r="E22" s="129"/>
      <c r="F22" s="130">
        <f t="shared" si="1"/>
        <v>0</v>
      </c>
      <c r="G22" s="129">
        <f t="shared" si="0"/>
        <v>0</v>
      </c>
      <c r="H22" s="126" t="s">
        <v>24</v>
      </c>
    </row>
    <row r="23" spans="1:8">
      <c r="A23" s="127">
        <v>21</v>
      </c>
      <c r="B23" s="37" t="s">
        <v>279</v>
      </c>
      <c r="C23" s="128" t="s">
        <v>23</v>
      </c>
      <c r="D23" s="128">
        <v>2</v>
      </c>
      <c r="E23" s="129"/>
      <c r="F23" s="130">
        <f t="shared" si="1"/>
        <v>0</v>
      </c>
      <c r="G23" s="129">
        <f t="shared" si="0"/>
        <v>0</v>
      </c>
      <c r="H23" s="126" t="s">
        <v>24</v>
      </c>
    </row>
    <row r="24" spans="1:8">
      <c r="A24" s="127">
        <v>22</v>
      </c>
      <c r="B24" s="37" t="s">
        <v>280</v>
      </c>
      <c r="C24" s="128" t="s">
        <v>23</v>
      </c>
      <c r="D24" s="128">
        <v>10</v>
      </c>
      <c r="E24" s="129"/>
      <c r="F24" s="130">
        <f t="shared" si="1"/>
        <v>0</v>
      </c>
      <c r="G24" s="129">
        <f t="shared" si="0"/>
        <v>0</v>
      </c>
      <c r="H24" s="126" t="s">
        <v>24</v>
      </c>
    </row>
    <row r="25" spans="1:8">
      <c r="A25" s="127">
        <v>23</v>
      </c>
      <c r="B25" s="37" t="s">
        <v>281</v>
      </c>
      <c r="C25" s="128" t="s">
        <v>23</v>
      </c>
      <c r="D25" s="128">
        <v>1</v>
      </c>
      <c r="E25" s="129"/>
      <c r="F25" s="130">
        <f t="shared" si="1"/>
        <v>0</v>
      </c>
      <c r="G25" s="129">
        <f t="shared" si="0"/>
        <v>0</v>
      </c>
      <c r="H25" s="126" t="s">
        <v>24</v>
      </c>
    </row>
    <row r="26" ht="24" spans="1:8">
      <c r="A26" s="127">
        <v>24</v>
      </c>
      <c r="B26" s="37" t="s">
        <v>282</v>
      </c>
      <c r="C26" s="128" t="s">
        <v>264</v>
      </c>
      <c r="D26" s="128">
        <v>52</v>
      </c>
      <c r="E26" s="129"/>
      <c r="F26" s="130">
        <f t="shared" si="1"/>
        <v>0</v>
      </c>
      <c r="G26" s="129">
        <f t="shared" si="0"/>
        <v>0</v>
      </c>
      <c r="H26" s="126" t="s">
        <v>24</v>
      </c>
    </row>
    <row r="27" spans="1:8">
      <c r="A27" s="127">
        <v>25</v>
      </c>
      <c r="B27" s="37" t="s">
        <v>283</v>
      </c>
      <c r="C27" s="128" t="s">
        <v>264</v>
      </c>
      <c r="D27" s="128">
        <v>32</v>
      </c>
      <c r="E27" s="129"/>
      <c r="F27" s="130">
        <f t="shared" si="1"/>
        <v>0</v>
      </c>
      <c r="G27" s="129">
        <f t="shared" si="0"/>
        <v>0</v>
      </c>
      <c r="H27" s="126" t="s">
        <v>24</v>
      </c>
    </row>
    <row r="28" spans="1:8">
      <c r="A28" s="127">
        <v>26</v>
      </c>
      <c r="B28" s="46" t="s">
        <v>284</v>
      </c>
      <c r="C28" s="131" t="s">
        <v>264</v>
      </c>
      <c r="D28" s="131">
        <v>86</v>
      </c>
      <c r="E28" s="129"/>
      <c r="F28" s="130">
        <f t="shared" si="1"/>
        <v>0</v>
      </c>
      <c r="G28" s="132">
        <f t="shared" si="0"/>
        <v>0</v>
      </c>
      <c r="H28" s="126" t="s">
        <v>24</v>
      </c>
    </row>
    <row r="29" spans="1:8">
      <c r="A29" s="127">
        <v>27</v>
      </c>
      <c r="B29" s="37" t="s">
        <v>285</v>
      </c>
      <c r="C29" s="128" t="s">
        <v>264</v>
      </c>
      <c r="D29" s="128">
        <v>113</v>
      </c>
      <c r="E29" s="129"/>
      <c r="F29" s="130">
        <f t="shared" si="1"/>
        <v>0</v>
      </c>
      <c r="G29" s="129">
        <f t="shared" si="0"/>
        <v>0</v>
      </c>
      <c r="H29" s="126" t="s">
        <v>24</v>
      </c>
    </row>
    <row r="30" spans="1:8">
      <c r="A30" s="127">
        <v>28</v>
      </c>
      <c r="B30" s="37" t="s">
        <v>286</v>
      </c>
      <c r="C30" s="128" t="s">
        <v>264</v>
      </c>
      <c r="D30" s="128">
        <v>27</v>
      </c>
      <c r="E30" s="129"/>
      <c r="F30" s="130">
        <f t="shared" ref="F30:F36" si="2">E30*D30</f>
        <v>0</v>
      </c>
      <c r="G30" s="129">
        <f t="shared" ref="G30:G36" si="3">F30</f>
        <v>0</v>
      </c>
      <c r="H30" s="126" t="s">
        <v>24</v>
      </c>
    </row>
    <row r="31" spans="1:8">
      <c r="A31" s="127">
        <v>29</v>
      </c>
      <c r="B31" s="37" t="s">
        <v>287</v>
      </c>
      <c r="C31" s="128" t="s">
        <v>264</v>
      </c>
      <c r="D31" s="128">
        <v>235</v>
      </c>
      <c r="E31" s="129"/>
      <c r="F31" s="130">
        <f t="shared" si="2"/>
        <v>0</v>
      </c>
      <c r="G31" s="129">
        <f t="shared" si="3"/>
        <v>0</v>
      </c>
      <c r="H31" s="126" t="s">
        <v>24</v>
      </c>
    </row>
    <row r="32" spans="1:8">
      <c r="A32" s="127">
        <v>30</v>
      </c>
      <c r="B32" s="37" t="s">
        <v>288</v>
      </c>
      <c r="C32" s="128" t="s">
        <v>264</v>
      </c>
      <c r="D32" s="128">
        <v>45</v>
      </c>
      <c r="E32" s="129"/>
      <c r="F32" s="130">
        <f t="shared" si="2"/>
        <v>0</v>
      </c>
      <c r="G32" s="129">
        <f t="shared" si="3"/>
        <v>0</v>
      </c>
      <c r="H32" s="126" t="s">
        <v>24</v>
      </c>
    </row>
    <row r="33" spans="1:8">
      <c r="A33" s="127">
        <v>31</v>
      </c>
      <c r="B33" s="37" t="s">
        <v>289</v>
      </c>
      <c r="C33" s="128" t="s">
        <v>264</v>
      </c>
      <c r="D33" s="128">
        <v>21</v>
      </c>
      <c r="E33" s="129"/>
      <c r="F33" s="130">
        <f t="shared" si="2"/>
        <v>0</v>
      </c>
      <c r="G33" s="129">
        <f t="shared" si="3"/>
        <v>0</v>
      </c>
      <c r="H33" s="126" t="s">
        <v>24</v>
      </c>
    </row>
    <row r="34" spans="1:8">
      <c r="A34" s="127">
        <v>32</v>
      </c>
      <c r="B34" s="37" t="s">
        <v>290</v>
      </c>
      <c r="C34" s="128" t="s">
        <v>264</v>
      </c>
      <c r="D34" s="128">
        <v>3</v>
      </c>
      <c r="E34" s="129"/>
      <c r="F34" s="130">
        <f t="shared" si="2"/>
        <v>0</v>
      </c>
      <c r="G34" s="129">
        <f t="shared" si="3"/>
        <v>0</v>
      </c>
      <c r="H34" s="126" t="s">
        <v>24</v>
      </c>
    </row>
    <row r="35" spans="1:8">
      <c r="A35" s="127">
        <v>33</v>
      </c>
      <c r="B35" s="37" t="s">
        <v>291</v>
      </c>
      <c r="C35" s="128" t="s">
        <v>264</v>
      </c>
      <c r="D35" s="128">
        <v>44</v>
      </c>
      <c r="E35" s="129"/>
      <c r="F35" s="130">
        <f t="shared" si="2"/>
        <v>0</v>
      </c>
      <c r="G35" s="129">
        <f t="shared" si="3"/>
        <v>0</v>
      </c>
      <c r="H35" s="126" t="s">
        <v>24</v>
      </c>
    </row>
    <row r="36" spans="1:8">
      <c r="A36" s="127">
        <v>34</v>
      </c>
      <c r="B36" s="37" t="s">
        <v>292</v>
      </c>
      <c r="C36" s="128" t="s">
        <v>264</v>
      </c>
      <c r="D36" s="128">
        <v>6</v>
      </c>
      <c r="E36" s="129"/>
      <c r="F36" s="130">
        <f t="shared" si="2"/>
        <v>0</v>
      </c>
      <c r="G36" s="129">
        <f t="shared" si="3"/>
        <v>0</v>
      </c>
      <c r="H36" s="126" t="s">
        <v>24</v>
      </c>
    </row>
    <row r="37" spans="1:8">
      <c r="A37" s="84" t="s">
        <v>190</v>
      </c>
      <c r="B37" s="69"/>
      <c r="C37" s="68"/>
      <c r="D37" s="68"/>
      <c r="E37" s="68"/>
      <c r="F37" s="68"/>
      <c r="G37" s="133">
        <f>SUM(G3:G35)</f>
        <v>0</v>
      </c>
      <c r="H37" s="126"/>
    </row>
    <row r="38" spans="1:8">
      <c r="A38" s="134" t="s">
        <v>139</v>
      </c>
      <c r="B38" s="134"/>
      <c r="C38" s="134"/>
      <c r="D38" s="134"/>
      <c r="E38" s="134"/>
      <c r="F38" s="134"/>
      <c r="G38" s="134"/>
      <c r="H38" s="135"/>
    </row>
    <row r="39" spans="1:8">
      <c r="A39" s="134"/>
      <c r="B39" s="134"/>
      <c r="C39" s="134"/>
      <c r="D39" s="134"/>
      <c r="E39" s="134"/>
      <c r="F39" s="134"/>
      <c r="G39" s="134"/>
      <c r="H39" s="135"/>
    </row>
    <row r="40" ht="42" customHeight="1" spans="1:8">
      <c r="A40" s="134"/>
      <c r="B40" s="134"/>
      <c r="C40" s="134"/>
      <c r="D40" s="134"/>
      <c r="E40" s="134"/>
      <c r="F40" s="134"/>
      <c r="G40" s="134"/>
      <c r="H40" s="135"/>
    </row>
  </sheetData>
  <mergeCells count="2">
    <mergeCell ref="A1:G1"/>
    <mergeCell ref="A38:H40"/>
  </mergeCells>
  <pageMargins left="0.751388888888889" right="0.751388888888889" top="1" bottom="1" header="0.5" footer="0.5"/>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4"/>
  <sheetViews>
    <sheetView zoomScale="130" zoomScaleNormal="130" workbookViewId="0">
      <selection activeCell="F3" sqref="F3:F241"/>
    </sheetView>
  </sheetViews>
  <sheetFormatPr defaultColWidth="9.33333333333333" defaultRowHeight="12.75" outlineLevelCol="7"/>
  <cols>
    <col min="2" max="2" width="21.8333333333333" customWidth="1"/>
    <col min="3" max="3" width="28.3333333333333" customWidth="1"/>
    <col min="4" max="4" width="22.3333333333333" customWidth="1"/>
    <col min="5" max="5" width="13.3333333333333" customWidth="1"/>
    <col min="6" max="6" width="25" customWidth="1"/>
    <col min="7" max="7" width="19" customWidth="1"/>
    <col min="8" max="8" width="14.5" style="55" customWidth="1"/>
  </cols>
  <sheetData>
    <row r="1" ht="22.5" spans="1:8">
      <c r="A1" s="91" t="s">
        <v>8</v>
      </c>
      <c r="B1" s="91"/>
      <c r="C1" s="91"/>
      <c r="D1" s="91"/>
      <c r="E1" s="91"/>
      <c r="F1" s="91"/>
      <c r="G1" s="91"/>
      <c r="H1" s="91"/>
    </row>
    <row r="2" spans="1:8">
      <c r="A2" s="72" t="s">
        <v>1</v>
      </c>
      <c r="B2" s="72" t="s">
        <v>191</v>
      </c>
      <c r="C2" s="73" t="s">
        <v>293</v>
      </c>
      <c r="D2" s="72" t="s">
        <v>17</v>
      </c>
      <c r="E2" s="72" t="s">
        <v>18</v>
      </c>
      <c r="F2" s="74" t="s">
        <v>294</v>
      </c>
      <c r="G2" s="75" t="s">
        <v>295</v>
      </c>
      <c r="H2" s="73" t="s">
        <v>296</v>
      </c>
    </row>
    <row r="3" ht="22.5" spans="1:8">
      <c r="A3" s="76">
        <v>1</v>
      </c>
      <c r="B3" s="92" t="s">
        <v>297</v>
      </c>
      <c r="C3" s="78" t="s">
        <v>298</v>
      </c>
      <c r="D3" s="77" t="s">
        <v>299</v>
      </c>
      <c r="E3" s="76">
        <f>305.34+86.84</f>
        <v>392.18</v>
      </c>
      <c r="F3" s="76"/>
      <c r="G3" s="76">
        <f>F3*E3</f>
        <v>0</v>
      </c>
      <c r="H3" s="93" t="s">
        <v>300</v>
      </c>
    </row>
    <row r="4" ht="22.5" spans="1:8">
      <c r="A4" s="76">
        <v>2</v>
      </c>
      <c r="B4" s="92" t="s">
        <v>297</v>
      </c>
      <c r="C4" s="78" t="s">
        <v>301</v>
      </c>
      <c r="D4" s="77" t="s">
        <v>299</v>
      </c>
      <c r="E4" s="76">
        <v>27.29</v>
      </c>
      <c r="F4" s="76"/>
      <c r="G4" s="76">
        <f t="shared" ref="G4:G67" si="0">F4*E4</f>
        <v>0</v>
      </c>
      <c r="H4" s="93" t="s">
        <v>300</v>
      </c>
    </row>
    <row r="5" ht="22.5" spans="1:8">
      <c r="A5" s="76">
        <v>3</v>
      </c>
      <c r="B5" s="92" t="s">
        <v>302</v>
      </c>
      <c r="C5" s="78" t="s">
        <v>303</v>
      </c>
      <c r="D5" s="77" t="s">
        <v>49</v>
      </c>
      <c r="E5" s="76">
        <v>2094</v>
      </c>
      <c r="F5" s="76"/>
      <c r="G5" s="76">
        <f t="shared" si="0"/>
        <v>0</v>
      </c>
      <c r="H5" s="93" t="s">
        <v>300</v>
      </c>
    </row>
    <row r="6" ht="22.5" spans="1:8">
      <c r="A6" s="76">
        <v>4</v>
      </c>
      <c r="B6" s="92" t="s">
        <v>302</v>
      </c>
      <c r="C6" s="78" t="s">
        <v>304</v>
      </c>
      <c r="D6" s="77" t="s">
        <v>49</v>
      </c>
      <c r="E6" s="76">
        <v>256</v>
      </c>
      <c r="F6" s="76"/>
      <c r="G6" s="76">
        <f t="shared" si="0"/>
        <v>0</v>
      </c>
      <c r="H6" s="93" t="s">
        <v>300</v>
      </c>
    </row>
    <row r="7" ht="22.5" spans="1:8">
      <c r="A7" s="76">
        <v>5</v>
      </c>
      <c r="B7" s="92" t="s">
        <v>305</v>
      </c>
      <c r="C7" s="78" t="s">
        <v>306</v>
      </c>
      <c r="D7" s="77" t="s">
        <v>299</v>
      </c>
      <c r="E7" s="76">
        <f>15.7+3.32+1.94</f>
        <v>20.96</v>
      </c>
      <c r="F7" s="76"/>
      <c r="G7" s="76">
        <f t="shared" si="0"/>
        <v>0</v>
      </c>
      <c r="H7" s="93" t="s">
        <v>300</v>
      </c>
    </row>
    <row r="8" ht="22.5" spans="1:8">
      <c r="A8" s="76">
        <v>6</v>
      </c>
      <c r="B8" s="92" t="s">
        <v>307</v>
      </c>
      <c r="C8" s="78" t="s">
        <v>308</v>
      </c>
      <c r="D8" s="77" t="s">
        <v>299</v>
      </c>
      <c r="E8" s="76">
        <v>10.79</v>
      </c>
      <c r="F8" s="76"/>
      <c r="G8" s="76">
        <f t="shared" si="0"/>
        <v>0</v>
      </c>
      <c r="H8" s="93" t="s">
        <v>300</v>
      </c>
    </row>
    <row r="9" ht="22.5" spans="1:8">
      <c r="A9" s="76">
        <v>7</v>
      </c>
      <c r="B9" s="92" t="s">
        <v>309</v>
      </c>
      <c r="C9" s="78" t="s">
        <v>310</v>
      </c>
      <c r="D9" s="77" t="s">
        <v>299</v>
      </c>
      <c r="E9" s="76">
        <f>46.72+6.95+4.04+0.717</f>
        <v>58.427</v>
      </c>
      <c r="F9" s="76"/>
      <c r="G9" s="76">
        <f t="shared" si="0"/>
        <v>0</v>
      </c>
      <c r="H9" s="93" t="s">
        <v>300</v>
      </c>
    </row>
    <row r="10" ht="35.1" customHeight="1" spans="1:8">
      <c r="A10" s="76">
        <v>8</v>
      </c>
      <c r="B10" s="92" t="s">
        <v>311</v>
      </c>
      <c r="C10" s="78" t="s">
        <v>312</v>
      </c>
      <c r="D10" s="77" t="s">
        <v>313</v>
      </c>
      <c r="E10" s="76">
        <v>600</v>
      </c>
      <c r="F10" s="76"/>
      <c r="G10" s="76">
        <f t="shared" si="0"/>
        <v>0</v>
      </c>
      <c r="H10" s="93" t="s">
        <v>300</v>
      </c>
    </row>
    <row r="11" ht="22.5" spans="1:8">
      <c r="A11" s="76">
        <v>9</v>
      </c>
      <c r="B11" s="92" t="s">
        <v>314</v>
      </c>
      <c r="C11" s="78" t="s">
        <v>315</v>
      </c>
      <c r="D11" s="77" t="s">
        <v>299</v>
      </c>
      <c r="E11" s="76">
        <f>17.76+2.15/(790+460)*790+2.15/(790+460)*460</f>
        <v>19.91</v>
      </c>
      <c r="F11" s="76"/>
      <c r="G11" s="76">
        <f t="shared" si="0"/>
        <v>0</v>
      </c>
      <c r="H11" s="93" t="s">
        <v>300</v>
      </c>
    </row>
    <row r="12" ht="22.5" spans="1:8">
      <c r="A12" s="76">
        <v>10</v>
      </c>
      <c r="B12" s="92" t="s">
        <v>316</v>
      </c>
      <c r="C12" s="78" t="s">
        <v>317</v>
      </c>
      <c r="D12" s="77" t="s">
        <v>78</v>
      </c>
      <c r="E12" s="76">
        <f>956+312.84/(790+460)*790+312.84/(790+460)*460</f>
        <v>1268.84</v>
      </c>
      <c r="F12" s="76"/>
      <c r="G12" s="76">
        <f t="shared" si="0"/>
        <v>0</v>
      </c>
      <c r="H12" s="93" t="s">
        <v>300</v>
      </c>
    </row>
    <row r="13" ht="22.5" spans="1:8">
      <c r="A13" s="76">
        <v>11</v>
      </c>
      <c r="B13" s="92" t="s">
        <v>318</v>
      </c>
      <c r="C13" s="78" t="s">
        <v>319</v>
      </c>
      <c r="D13" s="77" t="s">
        <v>33</v>
      </c>
      <c r="E13" s="76">
        <f>240+61+35</f>
        <v>336</v>
      </c>
      <c r="F13" s="76"/>
      <c r="G13" s="76">
        <f t="shared" si="0"/>
        <v>0</v>
      </c>
      <c r="H13" s="93" t="s">
        <v>300</v>
      </c>
    </row>
    <row r="14" ht="22.5" spans="1:8">
      <c r="A14" s="76">
        <v>12</v>
      </c>
      <c r="B14" s="92" t="s">
        <v>320</v>
      </c>
      <c r="C14" s="78" t="s">
        <v>321</v>
      </c>
      <c r="D14" s="77" t="s">
        <v>33</v>
      </c>
      <c r="E14" s="76">
        <v>236</v>
      </c>
      <c r="F14" s="76"/>
      <c r="G14" s="76">
        <f t="shared" si="0"/>
        <v>0</v>
      </c>
      <c r="H14" s="93" t="s">
        <v>300</v>
      </c>
    </row>
    <row r="15" ht="22.5" spans="1:8">
      <c r="A15" s="76">
        <v>13</v>
      </c>
      <c r="B15" s="92" t="s">
        <v>322</v>
      </c>
      <c r="C15" s="78" t="s">
        <v>323</v>
      </c>
      <c r="D15" s="77" t="s">
        <v>23</v>
      </c>
      <c r="E15" s="76">
        <f>15+6</f>
        <v>21</v>
      </c>
      <c r="F15" s="76"/>
      <c r="G15" s="76">
        <f t="shared" si="0"/>
        <v>0</v>
      </c>
      <c r="H15" s="93" t="s">
        <v>300</v>
      </c>
    </row>
    <row r="16" ht="22.5" spans="1:8">
      <c r="A16" s="76">
        <v>14</v>
      </c>
      <c r="B16" s="92" t="s">
        <v>324</v>
      </c>
      <c r="C16" s="78" t="s">
        <v>325</v>
      </c>
      <c r="D16" s="77" t="s">
        <v>299</v>
      </c>
      <c r="E16" s="76">
        <v>7.53</v>
      </c>
      <c r="F16" s="76"/>
      <c r="G16" s="76">
        <f t="shared" si="0"/>
        <v>0</v>
      </c>
      <c r="H16" s="93" t="s">
        <v>300</v>
      </c>
    </row>
    <row r="17" ht="22.5" spans="1:8">
      <c r="A17" s="76">
        <v>15</v>
      </c>
      <c r="B17" s="92" t="s">
        <v>326</v>
      </c>
      <c r="C17" s="78" t="s">
        <v>327</v>
      </c>
      <c r="D17" s="77" t="s">
        <v>49</v>
      </c>
      <c r="E17" s="76">
        <v>1096</v>
      </c>
      <c r="F17" s="76"/>
      <c r="G17" s="76">
        <f t="shared" si="0"/>
        <v>0</v>
      </c>
      <c r="H17" s="93" t="s">
        <v>300</v>
      </c>
    </row>
    <row r="18" ht="22.5" spans="1:8">
      <c r="A18" s="76">
        <v>16</v>
      </c>
      <c r="B18" s="92" t="s">
        <v>328</v>
      </c>
      <c r="C18" s="78" t="s">
        <v>329</v>
      </c>
      <c r="D18" s="77" t="s">
        <v>49</v>
      </c>
      <c r="E18" s="76">
        <v>1096</v>
      </c>
      <c r="F18" s="76"/>
      <c r="G18" s="76">
        <f t="shared" si="0"/>
        <v>0</v>
      </c>
      <c r="H18" s="93" t="s">
        <v>300</v>
      </c>
    </row>
    <row r="19" ht="22.5" spans="1:8">
      <c r="A19" s="76">
        <v>17</v>
      </c>
      <c r="B19" s="92" t="s">
        <v>330</v>
      </c>
      <c r="C19" s="78" t="s">
        <v>331</v>
      </c>
      <c r="D19" s="77" t="s">
        <v>49</v>
      </c>
      <c r="E19" s="76">
        <v>60</v>
      </c>
      <c r="F19" s="76"/>
      <c r="G19" s="76">
        <f t="shared" si="0"/>
        <v>0</v>
      </c>
      <c r="H19" s="93" t="s">
        <v>300</v>
      </c>
    </row>
    <row r="20" ht="22.5" spans="1:8">
      <c r="A20" s="76">
        <v>18</v>
      </c>
      <c r="B20" s="92" t="s">
        <v>332</v>
      </c>
      <c r="C20" s="78" t="s">
        <v>333</v>
      </c>
      <c r="D20" s="77" t="s">
        <v>244</v>
      </c>
      <c r="E20" s="76">
        <v>93.02</v>
      </c>
      <c r="F20" s="76"/>
      <c r="G20" s="76">
        <f t="shared" si="0"/>
        <v>0</v>
      </c>
      <c r="H20" s="93" t="s">
        <v>300</v>
      </c>
    </row>
    <row r="21" ht="22.5" spans="1:8">
      <c r="A21" s="76">
        <v>19</v>
      </c>
      <c r="B21" s="92" t="s">
        <v>334</v>
      </c>
      <c r="C21" s="78" t="s">
        <v>335</v>
      </c>
      <c r="D21" s="77" t="s">
        <v>78</v>
      </c>
      <c r="E21" s="76">
        <v>585.83</v>
      </c>
      <c r="F21" s="76"/>
      <c r="G21" s="76">
        <f t="shared" si="0"/>
        <v>0</v>
      </c>
      <c r="H21" s="93" t="s">
        <v>300</v>
      </c>
    </row>
    <row r="22" ht="22.5" spans="1:8">
      <c r="A22" s="76">
        <v>20</v>
      </c>
      <c r="B22" s="92" t="s">
        <v>336</v>
      </c>
      <c r="C22" s="78" t="s">
        <v>337</v>
      </c>
      <c r="D22" s="77" t="s">
        <v>33</v>
      </c>
      <c r="E22" s="76">
        <v>41</v>
      </c>
      <c r="F22" s="76"/>
      <c r="G22" s="76">
        <f t="shared" si="0"/>
        <v>0</v>
      </c>
      <c r="H22" s="93" t="s">
        <v>300</v>
      </c>
    </row>
    <row r="23" ht="22.5" spans="1:8">
      <c r="A23" s="76">
        <v>21</v>
      </c>
      <c r="B23" s="92" t="s">
        <v>338</v>
      </c>
      <c r="C23" s="78" t="s">
        <v>339</v>
      </c>
      <c r="D23" s="77" t="s">
        <v>49</v>
      </c>
      <c r="E23" s="76">
        <v>41</v>
      </c>
      <c r="F23" s="76"/>
      <c r="G23" s="76">
        <f t="shared" si="0"/>
        <v>0</v>
      </c>
      <c r="H23" s="93" t="s">
        <v>300</v>
      </c>
    </row>
    <row r="24" ht="22.5" spans="1:8">
      <c r="A24" s="76">
        <v>22</v>
      </c>
      <c r="B24" s="92" t="s">
        <v>338</v>
      </c>
      <c r="C24" s="78" t="s">
        <v>340</v>
      </c>
      <c r="D24" s="77" t="s">
        <v>49</v>
      </c>
      <c r="E24" s="76">
        <v>82</v>
      </c>
      <c r="F24" s="76"/>
      <c r="G24" s="76">
        <f t="shared" si="0"/>
        <v>0</v>
      </c>
      <c r="H24" s="93" t="s">
        <v>300</v>
      </c>
    </row>
    <row r="25" ht="22.5" spans="1:8">
      <c r="A25" s="76">
        <v>23</v>
      </c>
      <c r="B25" s="92" t="s">
        <v>341</v>
      </c>
      <c r="C25" s="78" t="s">
        <v>340</v>
      </c>
      <c r="D25" s="77" t="s">
        <v>49</v>
      </c>
      <c r="E25" s="76">
        <v>41</v>
      </c>
      <c r="F25" s="76"/>
      <c r="G25" s="76">
        <f t="shared" si="0"/>
        <v>0</v>
      </c>
      <c r="H25" s="93" t="s">
        <v>300</v>
      </c>
    </row>
    <row r="26" ht="22.5" spans="1:8">
      <c r="A26" s="76">
        <v>24</v>
      </c>
      <c r="B26" s="92" t="s">
        <v>342</v>
      </c>
      <c r="C26" s="78" t="s">
        <v>343</v>
      </c>
      <c r="D26" s="77" t="s">
        <v>49</v>
      </c>
      <c r="E26" s="76">
        <v>82</v>
      </c>
      <c r="F26" s="76"/>
      <c r="G26" s="76">
        <f t="shared" si="0"/>
        <v>0</v>
      </c>
      <c r="H26" s="93" t="s">
        <v>300</v>
      </c>
    </row>
    <row r="27" ht="22.5" spans="1:8">
      <c r="A27" s="76">
        <v>25</v>
      </c>
      <c r="B27" s="92" t="s">
        <v>344</v>
      </c>
      <c r="C27" s="78" t="s">
        <v>345</v>
      </c>
      <c r="D27" s="77" t="s">
        <v>49</v>
      </c>
      <c r="E27" s="76">
        <v>82</v>
      </c>
      <c r="F27" s="76"/>
      <c r="G27" s="76">
        <f t="shared" si="0"/>
        <v>0</v>
      </c>
      <c r="H27" s="93" t="s">
        <v>300</v>
      </c>
    </row>
    <row r="28" ht="33.75" spans="1:8">
      <c r="A28" s="76">
        <v>26</v>
      </c>
      <c r="B28" s="92" t="s">
        <v>346</v>
      </c>
      <c r="C28" s="78" t="s">
        <v>347</v>
      </c>
      <c r="D28" s="77" t="s">
        <v>49</v>
      </c>
      <c r="E28" s="76">
        <v>1</v>
      </c>
      <c r="F28" s="76"/>
      <c r="G28" s="76">
        <f t="shared" si="0"/>
        <v>0</v>
      </c>
      <c r="H28" s="93" t="s">
        <v>300</v>
      </c>
    </row>
    <row r="29" ht="33.75" spans="1:8">
      <c r="A29" s="76">
        <v>27</v>
      </c>
      <c r="B29" s="92" t="s">
        <v>348</v>
      </c>
      <c r="C29" s="78" t="s">
        <v>349</v>
      </c>
      <c r="D29" s="77" t="s">
        <v>33</v>
      </c>
      <c r="E29" s="76">
        <f>273+75</f>
        <v>348</v>
      </c>
      <c r="F29" s="76"/>
      <c r="G29" s="76">
        <f t="shared" si="0"/>
        <v>0</v>
      </c>
      <c r="H29" s="93" t="s">
        <v>300</v>
      </c>
    </row>
    <row r="30" ht="22.5" spans="1:8">
      <c r="A30" s="76">
        <v>28</v>
      </c>
      <c r="B30" s="92" t="s">
        <v>350</v>
      </c>
      <c r="C30" s="78" t="s">
        <v>351</v>
      </c>
      <c r="D30" s="77" t="s">
        <v>49</v>
      </c>
      <c r="E30" s="76">
        <v>3</v>
      </c>
      <c r="F30" s="76"/>
      <c r="G30" s="76">
        <f t="shared" si="0"/>
        <v>0</v>
      </c>
      <c r="H30" s="93" t="s">
        <v>300</v>
      </c>
    </row>
    <row r="31" ht="45" spans="1:8">
      <c r="A31" s="76">
        <v>29</v>
      </c>
      <c r="B31" s="92" t="s">
        <v>352</v>
      </c>
      <c r="C31" s="78" t="s">
        <v>353</v>
      </c>
      <c r="D31" s="77" t="s">
        <v>23</v>
      </c>
      <c r="E31" s="79">
        <v>3</v>
      </c>
      <c r="F31" s="79"/>
      <c r="G31" s="76">
        <f t="shared" si="0"/>
        <v>0</v>
      </c>
      <c r="H31" s="93" t="s">
        <v>300</v>
      </c>
    </row>
    <row r="32" ht="22.5" spans="1:8">
      <c r="A32" s="76">
        <v>30</v>
      </c>
      <c r="B32" s="92" t="s">
        <v>354</v>
      </c>
      <c r="C32" s="78" t="s">
        <v>355</v>
      </c>
      <c r="D32" s="77" t="s">
        <v>23</v>
      </c>
      <c r="E32" s="79">
        <v>3</v>
      </c>
      <c r="F32" s="79"/>
      <c r="G32" s="76">
        <f t="shared" si="0"/>
        <v>0</v>
      </c>
      <c r="H32" s="93" t="s">
        <v>300</v>
      </c>
    </row>
    <row r="33" ht="33.75" spans="1:8">
      <c r="A33" s="76">
        <v>31</v>
      </c>
      <c r="B33" s="92" t="s">
        <v>356</v>
      </c>
      <c r="C33" s="78" t="s">
        <v>357</v>
      </c>
      <c r="D33" s="77" t="s">
        <v>33</v>
      </c>
      <c r="E33" s="79">
        <v>235</v>
      </c>
      <c r="F33" s="79"/>
      <c r="G33" s="76">
        <f t="shared" si="0"/>
        <v>0</v>
      </c>
      <c r="H33" s="93" t="s">
        <v>300</v>
      </c>
    </row>
    <row r="34" ht="33.75" spans="1:8">
      <c r="A34" s="76">
        <v>32</v>
      </c>
      <c r="B34" s="92" t="s">
        <v>358</v>
      </c>
      <c r="C34" s="78" t="s">
        <v>359</v>
      </c>
      <c r="D34" s="77" t="s">
        <v>33</v>
      </c>
      <c r="E34" s="79">
        <v>183</v>
      </c>
      <c r="F34" s="79"/>
      <c r="G34" s="76">
        <f t="shared" si="0"/>
        <v>0</v>
      </c>
      <c r="H34" s="93" t="s">
        <v>300</v>
      </c>
    </row>
    <row r="35" ht="22.5" spans="1:8">
      <c r="A35" s="76">
        <v>33</v>
      </c>
      <c r="B35" s="92" t="s">
        <v>342</v>
      </c>
      <c r="C35" s="78" t="s">
        <v>360</v>
      </c>
      <c r="D35" s="77" t="s">
        <v>49</v>
      </c>
      <c r="E35" s="79">
        <v>3</v>
      </c>
      <c r="F35" s="79"/>
      <c r="G35" s="76">
        <f t="shared" si="0"/>
        <v>0</v>
      </c>
      <c r="H35" s="93" t="s">
        <v>300</v>
      </c>
    </row>
    <row r="36" ht="33.75" spans="1:8">
      <c r="A36" s="76">
        <v>34</v>
      </c>
      <c r="B36" s="92" t="s">
        <v>361</v>
      </c>
      <c r="C36" s="78" t="s">
        <v>362</v>
      </c>
      <c r="D36" s="77" t="s">
        <v>49</v>
      </c>
      <c r="E36" s="76">
        <v>2</v>
      </c>
      <c r="F36" s="76"/>
      <c r="G36" s="76">
        <f t="shared" si="0"/>
        <v>0</v>
      </c>
      <c r="H36" s="93" t="s">
        <v>300</v>
      </c>
    </row>
    <row r="37" ht="22.5" spans="1:8">
      <c r="A37" s="76">
        <v>35</v>
      </c>
      <c r="B37" s="92" t="s">
        <v>363</v>
      </c>
      <c r="C37" s="78" t="s">
        <v>364</v>
      </c>
      <c r="D37" s="77" t="s">
        <v>49</v>
      </c>
      <c r="E37" s="76">
        <v>8</v>
      </c>
      <c r="F37" s="76"/>
      <c r="G37" s="76">
        <f t="shared" si="0"/>
        <v>0</v>
      </c>
      <c r="H37" s="93" t="s">
        <v>300</v>
      </c>
    </row>
    <row r="38" ht="45" spans="1:8">
      <c r="A38" s="76">
        <v>36</v>
      </c>
      <c r="B38" s="92" t="s">
        <v>352</v>
      </c>
      <c r="C38" s="78" t="s">
        <v>365</v>
      </c>
      <c r="D38" s="77" t="s">
        <v>23</v>
      </c>
      <c r="E38" s="76">
        <v>4</v>
      </c>
      <c r="F38" s="76"/>
      <c r="G38" s="76">
        <f t="shared" si="0"/>
        <v>0</v>
      </c>
      <c r="H38" s="93" t="s">
        <v>300</v>
      </c>
    </row>
    <row r="39" ht="22.5" spans="1:8">
      <c r="A39" s="76">
        <v>37</v>
      </c>
      <c r="B39" s="92" t="s">
        <v>354</v>
      </c>
      <c r="C39" s="78" t="s">
        <v>366</v>
      </c>
      <c r="D39" s="77" t="s">
        <v>23</v>
      </c>
      <c r="E39" s="76">
        <v>4</v>
      </c>
      <c r="F39" s="76"/>
      <c r="G39" s="76">
        <f t="shared" si="0"/>
        <v>0</v>
      </c>
      <c r="H39" s="93" t="s">
        <v>300</v>
      </c>
    </row>
    <row r="40" ht="33.75" spans="1:8">
      <c r="A40" s="76">
        <v>38</v>
      </c>
      <c r="B40" s="92" t="s">
        <v>361</v>
      </c>
      <c r="C40" s="78" t="s">
        <v>367</v>
      </c>
      <c r="D40" s="77" t="s">
        <v>49</v>
      </c>
      <c r="E40" s="76">
        <v>2</v>
      </c>
      <c r="F40" s="76"/>
      <c r="G40" s="76">
        <f t="shared" si="0"/>
        <v>0</v>
      </c>
      <c r="H40" s="93" t="s">
        <v>300</v>
      </c>
    </row>
    <row r="41" ht="45" spans="1:8">
      <c r="A41" s="76">
        <v>39</v>
      </c>
      <c r="B41" s="92" t="s">
        <v>352</v>
      </c>
      <c r="C41" s="78" t="s">
        <v>368</v>
      </c>
      <c r="D41" s="77" t="s">
        <v>23</v>
      </c>
      <c r="E41" s="76">
        <v>4</v>
      </c>
      <c r="F41" s="76"/>
      <c r="G41" s="76">
        <f t="shared" si="0"/>
        <v>0</v>
      </c>
      <c r="H41" s="93" t="s">
        <v>300</v>
      </c>
    </row>
    <row r="42" ht="22.5" spans="1:8">
      <c r="A42" s="76">
        <v>40</v>
      </c>
      <c r="B42" s="92" t="s">
        <v>354</v>
      </c>
      <c r="C42" s="78" t="s">
        <v>369</v>
      </c>
      <c r="D42" s="77" t="s">
        <v>23</v>
      </c>
      <c r="E42" s="76">
        <v>4</v>
      </c>
      <c r="F42" s="76"/>
      <c r="G42" s="76">
        <f t="shared" si="0"/>
        <v>0</v>
      </c>
      <c r="H42" s="93" t="s">
        <v>300</v>
      </c>
    </row>
    <row r="43" ht="45" spans="1:8">
      <c r="A43" s="76">
        <v>41</v>
      </c>
      <c r="B43" s="92" t="s">
        <v>370</v>
      </c>
      <c r="C43" s="78" t="s">
        <v>371</v>
      </c>
      <c r="D43" s="77" t="s">
        <v>264</v>
      </c>
      <c r="E43" s="76">
        <v>1275</v>
      </c>
      <c r="F43" s="76"/>
      <c r="G43" s="76">
        <f t="shared" si="0"/>
        <v>0</v>
      </c>
      <c r="H43" s="93" t="s">
        <v>300</v>
      </c>
    </row>
    <row r="44" ht="45" spans="1:8">
      <c r="A44" s="76">
        <v>42</v>
      </c>
      <c r="B44" s="92" t="s">
        <v>370</v>
      </c>
      <c r="C44" s="78" t="s">
        <v>372</v>
      </c>
      <c r="D44" s="77" t="s">
        <v>264</v>
      </c>
      <c r="E44" s="76">
        <v>477</v>
      </c>
      <c r="F44" s="76"/>
      <c r="G44" s="76">
        <f t="shared" si="0"/>
        <v>0</v>
      </c>
      <c r="H44" s="93" t="s">
        <v>300</v>
      </c>
    </row>
    <row r="45" ht="45" spans="1:8">
      <c r="A45" s="76">
        <v>43</v>
      </c>
      <c r="B45" s="92" t="s">
        <v>370</v>
      </c>
      <c r="C45" s="78" t="s">
        <v>373</v>
      </c>
      <c r="D45" s="77" t="s">
        <v>264</v>
      </c>
      <c r="E45" s="76">
        <f>12+24</f>
        <v>36</v>
      </c>
      <c r="F45" s="76"/>
      <c r="G45" s="76">
        <f t="shared" si="0"/>
        <v>0</v>
      </c>
      <c r="H45" s="93" t="s">
        <v>300</v>
      </c>
    </row>
    <row r="46" ht="33.75" spans="1:8">
      <c r="A46" s="76">
        <v>44</v>
      </c>
      <c r="B46" s="92" t="s">
        <v>374</v>
      </c>
      <c r="C46" s="78" t="s">
        <v>375</v>
      </c>
      <c r="D46" s="77" t="s">
        <v>33</v>
      </c>
      <c r="E46" s="76">
        <v>1642</v>
      </c>
      <c r="F46" s="76"/>
      <c r="G46" s="76">
        <f t="shared" si="0"/>
        <v>0</v>
      </c>
      <c r="H46" s="93" t="s">
        <v>300</v>
      </c>
    </row>
    <row r="47" ht="45" spans="1:8">
      <c r="A47" s="76">
        <v>45</v>
      </c>
      <c r="B47" s="92" t="s">
        <v>376</v>
      </c>
      <c r="C47" s="78" t="s">
        <v>377</v>
      </c>
      <c r="D47" s="77" t="s">
        <v>33</v>
      </c>
      <c r="E47" s="76">
        <v>1</v>
      </c>
      <c r="F47" s="76"/>
      <c r="G47" s="76">
        <f t="shared" si="0"/>
        <v>0</v>
      </c>
      <c r="H47" s="93" t="s">
        <v>300</v>
      </c>
    </row>
    <row r="48" ht="45" spans="1:8">
      <c r="A48" s="76">
        <v>46</v>
      </c>
      <c r="B48" s="92" t="s">
        <v>378</v>
      </c>
      <c r="C48" s="78" t="s">
        <v>379</v>
      </c>
      <c r="D48" s="77" t="s">
        <v>33</v>
      </c>
      <c r="E48" s="76">
        <v>4</v>
      </c>
      <c r="F48" s="76"/>
      <c r="G48" s="76">
        <f t="shared" si="0"/>
        <v>0</v>
      </c>
      <c r="H48" s="93" t="s">
        <v>300</v>
      </c>
    </row>
    <row r="49" ht="22.5" spans="1:8">
      <c r="A49" s="76">
        <v>47</v>
      </c>
      <c r="B49" s="92" t="s">
        <v>380</v>
      </c>
      <c r="C49" s="78" t="s">
        <v>381</v>
      </c>
      <c r="D49" s="77" t="s">
        <v>33</v>
      </c>
      <c r="E49" s="76">
        <v>3</v>
      </c>
      <c r="F49" s="76"/>
      <c r="G49" s="76">
        <f t="shared" si="0"/>
        <v>0</v>
      </c>
      <c r="H49" s="93" t="s">
        <v>300</v>
      </c>
    </row>
    <row r="50" ht="22.5" spans="1:8">
      <c r="A50" s="76">
        <v>48</v>
      </c>
      <c r="B50" s="92" t="s">
        <v>382</v>
      </c>
      <c r="C50" s="78" t="s">
        <v>383</v>
      </c>
      <c r="D50" s="77" t="s">
        <v>49</v>
      </c>
      <c r="E50" s="76">
        <v>1</v>
      </c>
      <c r="F50" s="76"/>
      <c r="G50" s="76">
        <f t="shared" si="0"/>
        <v>0</v>
      </c>
      <c r="H50" s="93" t="s">
        <v>300</v>
      </c>
    </row>
    <row r="51" ht="22.5" spans="1:8">
      <c r="A51" s="76">
        <v>49</v>
      </c>
      <c r="B51" s="92" t="s">
        <v>384</v>
      </c>
      <c r="C51" s="78" t="s">
        <v>385</v>
      </c>
      <c r="D51" s="77" t="s">
        <v>33</v>
      </c>
      <c r="E51" s="76">
        <v>1</v>
      </c>
      <c r="F51" s="76"/>
      <c r="G51" s="76">
        <f t="shared" si="0"/>
        <v>0</v>
      </c>
      <c r="H51" s="93" t="s">
        <v>300</v>
      </c>
    </row>
    <row r="52" ht="22.5" spans="1:8">
      <c r="A52" s="76">
        <v>50</v>
      </c>
      <c r="B52" s="92" t="s">
        <v>342</v>
      </c>
      <c r="C52" s="78" t="s">
        <v>386</v>
      </c>
      <c r="D52" s="77" t="s">
        <v>49</v>
      </c>
      <c r="E52" s="76">
        <v>1</v>
      </c>
      <c r="F52" s="76"/>
      <c r="G52" s="76">
        <f t="shared" si="0"/>
        <v>0</v>
      </c>
      <c r="H52" s="93" t="s">
        <v>300</v>
      </c>
    </row>
    <row r="53" ht="22.5" spans="1:8">
      <c r="A53" s="76">
        <v>51</v>
      </c>
      <c r="B53" s="92" t="s">
        <v>387</v>
      </c>
      <c r="C53" s="78" t="s">
        <v>388</v>
      </c>
      <c r="D53" s="77" t="s">
        <v>49</v>
      </c>
      <c r="E53" s="76">
        <v>164</v>
      </c>
      <c r="F53" s="76"/>
      <c r="G53" s="76">
        <f t="shared" si="0"/>
        <v>0</v>
      </c>
      <c r="H53" s="93" t="s">
        <v>300</v>
      </c>
    </row>
    <row r="54" ht="22.5" spans="1:8">
      <c r="A54" s="76">
        <v>52</v>
      </c>
      <c r="B54" s="92" t="s">
        <v>389</v>
      </c>
      <c r="C54" s="78" t="s">
        <v>390</v>
      </c>
      <c r="D54" s="77" t="s">
        <v>33</v>
      </c>
      <c r="E54" s="76">
        <f>56+12</f>
        <v>68</v>
      </c>
      <c r="F54" s="76"/>
      <c r="G54" s="76">
        <f t="shared" si="0"/>
        <v>0</v>
      </c>
      <c r="H54" s="93" t="s">
        <v>300</v>
      </c>
    </row>
    <row r="55" ht="45" spans="1:8">
      <c r="A55" s="76">
        <v>53</v>
      </c>
      <c r="B55" s="92" t="s">
        <v>352</v>
      </c>
      <c r="C55" s="78" t="s">
        <v>391</v>
      </c>
      <c r="D55" s="77" t="s">
        <v>23</v>
      </c>
      <c r="E55" s="76">
        <v>56</v>
      </c>
      <c r="F55" s="76"/>
      <c r="G55" s="76">
        <f t="shared" si="0"/>
        <v>0</v>
      </c>
      <c r="H55" s="93" t="s">
        <v>300</v>
      </c>
    </row>
    <row r="56" ht="22.5" spans="1:8">
      <c r="A56" s="76">
        <v>54</v>
      </c>
      <c r="B56" s="92" t="s">
        <v>354</v>
      </c>
      <c r="C56" s="78" t="s">
        <v>392</v>
      </c>
      <c r="D56" s="77" t="s">
        <v>23</v>
      </c>
      <c r="E56" s="76">
        <v>56</v>
      </c>
      <c r="F56" s="76"/>
      <c r="G56" s="76">
        <f t="shared" si="0"/>
        <v>0</v>
      </c>
      <c r="H56" s="93" t="s">
        <v>300</v>
      </c>
    </row>
    <row r="57" ht="22.5" spans="1:8">
      <c r="A57" s="76">
        <v>55</v>
      </c>
      <c r="B57" s="92" t="s">
        <v>393</v>
      </c>
      <c r="C57" s="78" t="s">
        <v>394</v>
      </c>
      <c r="D57" s="77" t="s">
        <v>33</v>
      </c>
      <c r="E57" s="76">
        <v>95</v>
      </c>
      <c r="F57" s="76"/>
      <c r="G57" s="76">
        <f t="shared" si="0"/>
        <v>0</v>
      </c>
      <c r="H57" s="93" t="s">
        <v>300</v>
      </c>
    </row>
    <row r="58" ht="45" spans="1:8">
      <c r="A58" s="76">
        <v>56</v>
      </c>
      <c r="B58" s="92" t="s">
        <v>352</v>
      </c>
      <c r="C58" s="78" t="s">
        <v>395</v>
      </c>
      <c r="D58" s="77" t="s">
        <v>23</v>
      </c>
      <c r="E58" s="76">
        <f>28+12</f>
        <v>40</v>
      </c>
      <c r="F58" s="76"/>
      <c r="G58" s="76">
        <f t="shared" si="0"/>
        <v>0</v>
      </c>
      <c r="H58" s="93" t="s">
        <v>300</v>
      </c>
    </row>
    <row r="59" ht="22.5" spans="1:8">
      <c r="A59" s="76">
        <v>57</v>
      </c>
      <c r="B59" s="92" t="s">
        <v>354</v>
      </c>
      <c r="C59" s="78" t="s">
        <v>396</v>
      </c>
      <c r="D59" s="77" t="s">
        <v>23</v>
      </c>
      <c r="E59" s="76">
        <v>38</v>
      </c>
      <c r="F59" s="76"/>
      <c r="G59" s="76">
        <f t="shared" si="0"/>
        <v>0</v>
      </c>
      <c r="H59" s="93" t="s">
        <v>300</v>
      </c>
    </row>
    <row r="60" ht="45" spans="1:8">
      <c r="A60" s="76">
        <v>58</v>
      </c>
      <c r="B60" s="92" t="s">
        <v>352</v>
      </c>
      <c r="C60" s="78" t="s">
        <v>397</v>
      </c>
      <c r="D60" s="77" t="s">
        <v>23</v>
      </c>
      <c r="E60" s="76">
        <v>16</v>
      </c>
      <c r="F60" s="76"/>
      <c r="G60" s="76">
        <f t="shared" si="0"/>
        <v>0</v>
      </c>
      <c r="H60" s="93" t="s">
        <v>300</v>
      </c>
    </row>
    <row r="61" ht="22.5" spans="1:8">
      <c r="A61" s="76">
        <v>59</v>
      </c>
      <c r="B61" s="92" t="s">
        <v>354</v>
      </c>
      <c r="C61" s="78" t="s">
        <v>398</v>
      </c>
      <c r="D61" s="77" t="s">
        <v>23</v>
      </c>
      <c r="E61" s="76">
        <v>18</v>
      </c>
      <c r="F61" s="76"/>
      <c r="G61" s="76">
        <f t="shared" si="0"/>
        <v>0</v>
      </c>
      <c r="H61" s="93" t="s">
        <v>300</v>
      </c>
    </row>
    <row r="62" ht="22.5" spans="1:8">
      <c r="A62" s="76">
        <v>60</v>
      </c>
      <c r="B62" s="92" t="s">
        <v>399</v>
      </c>
      <c r="C62" s="78" t="s">
        <v>400</v>
      </c>
      <c r="D62" s="77" t="s">
        <v>49</v>
      </c>
      <c r="E62" s="76">
        <v>86</v>
      </c>
      <c r="F62" s="76"/>
      <c r="G62" s="76">
        <f t="shared" si="0"/>
        <v>0</v>
      </c>
      <c r="H62" s="93" t="s">
        <v>300</v>
      </c>
    </row>
    <row r="63" ht="22.5" spans="1:8">
      <c r="A63" s="76">
        <v>61</v>
      </c>
      <c r="B63" s="92" t="s">
        <v>401</v>
      </c>
      <c r="C63" s="78" t="s">
        <v>402</v>
      </c>
      <c r="D63" s="77" t="s">
        <v>49</v>
      </c>
      <c r="E63" s="76">
        <v>4</v>
      </c>
      <c r="F63" s="76"/>
      <c r="G63" s="76">
        <f t="shared" si="0"/>
        <v>0</v>
      </c>
      <c r="H63" s="93" t="s">
        <v>300</v>
      </c>
    </row>
    <row r="64" ht="45" spans="1:8">
      <c r="A64" s="76">
        <v>62</v>
      </c>
      <c r="B64" s="92" t="s">
        <v>352</v>
      </c>
      <c r="C64" s="78" t="s">
        <v>403</v>
      </c>
      <c r="D64" s="77" t="s">
        <v>23</v>
      </c>
      <c r="E64" s="76">
        <v>2</v>
      </c>
      <c r="F64" s="76"/>
      <c r="G64" s="76">
        <f t="shared" si="0"/>
        <v>0</v>
      </c>
      <c r="H64" s="93" t="s">
        <v>300</v>
      </c>
    </row>
    <row r="65" ht="45" spans="1:8">
      <c r="A65" s="76">
        <v>63</v>
      </c>
      <c r="B65" s="92" t="s">
        <v>352</v>
      </c>
      <c r="C65" s="78" t="s">
        <v>404</v>
      </c>
      <c r="D65" s="77" t="s">
        <v>23</v>
      </c>
      <c r="E65" s="76">
        <v>2</v>
      </c>
      <c r="F65" s="76"/>
      <c r="G65" s="76">
        <f t="shared" si="0"/>
        <v>0</v>
      </c>
      <c r="H65" s="93" t="s">
        <v>300</v>
      </c>
    </row>
    <row r="66" ht="22.5" spans="1:8">
      <c r="A66" s="76">
        <v>64</v>
      </c>
      <c r="B66" s="92" t="s">
        <v>354</v>
      </c>
      <c r="C66" s="78" t="s">
        <v>405</v>
      </c>
      <c r="D66" s="77" t="s">
        <v>23</v>
      </c>
      <c r="E66" s="76">
        <v>2</v>
      </c>
      <c r="F66" s="76"/>
      <c r="G66" s="76">
        <f t="shared" si="0"/>
        <v>0</v>
      </c>
      <c r="H66" s="93" t="s">
        <v>300</v>
      </c>
    </row>
    <row r="67" ht="22.5" spans="1:8">
      <c r="A67" s="76">
        <v>65</v>
      </c>
      <c r="B67" s="92" t="s">
        <v>401</v>
      </c>
      <c r="C67" s="78" t="s">
        <v>406</v>
      </c>
      <c r="D67" s="77" t="s">
        <v>49</v>
      </c>
      <c r="E67" s="76">
        <v>2</v>
      </c>
      <c r="F67" s="76"/>
      <c r="G67" s="76">
        <f t="shared" si="0"/>
        <v>0</v>
      </c>
      <c r="H67" s="93" t="s">
        <v>300</v>
      </c>
    </row>
    <row r="68" ht="45" spans="1:8">
      <c r="A68" s="76">
        <v>66</v>
      </c>
      <c r="B68" s="92" t="s">
        <v>352</v>
      </c>
      <c r="C68" s="78" t="s">
        <v>407</v>
      </c>
      <c r="D68" s="77" t="s">
        <v>23</v>
      </c>
      <c r="E68" s="76">
        <v>2</v>
      </c>
      <c r="F68" s="76"/>
      <c r="G68" s="76">
        <f t="shared" ref="G68:G131" si="1">F68*E68</f>
        <v>0</v>
      </c>
      <c r="H68" s="93" t="s">
        <v>300</v>
      </c>
    </row>
    <row r="69" ht="22.5" spans="1:8">
      <c r="A69" s="76">
        <v>67</v>
      </c>
      <c r="B69" s="92" t="s">
        <v>354</v>
      </c>
      <c r="C69" s="78" t="s">
        <v>408</v>
      </c>
      <c r="D69" s="77" t="s">
        <v>23</v>
      </c>
      <c r="E69" s="76">
        <v>2</v>
      </c>
      <c r="F69" s="76"/>
      <c r="G69" s="76">
        <f t="shared" si="1"/>
        <v>0</v>
      </c>
      <c r="H69" s="93" t="s">
        <v>300</v>
      </c>
    </row>
    <row r="70" ht="45" spans="1:8">
      <c r="A70" s="76">
        <v>68</v>
      </c>
      <c r="B70" s="92" t="s">
        <v>409</v>
      </c>
      <c r="C70" s="78" t="s">
        <v>410</v>
      </c>
      <c r="D70" s="77" t="s">
        <v>33</v>
      </c>
      <c r="E70" s="76">
        <v>220</v>
      </c>
      <c r="F70" s="76"/>
      <c r="G70" s="76">
        <f t="shared" si="1"/>
        <v>0</v>
      </c>
      <c r="H70" s="93" t="s">
        <v>300</v>
      </c>
    </row>
    <row r="71" ht="33.75" spans="1:8">
      <c r="A71" s="76">
        <v>69</v>
      </c>
      <c r="B71" s="92" t="s">
        <v>342</v>
      </c>
      <c r="C71" s="78" t="s">
        <v>411</v>
      </c>
      <c r="D71" s="77" t="s">
        <v>49</v>
      </c>
      <c r="E71" s="76">
        <f>148+60</f>
        <v>208</v>
      </c>
      <c r="F71" s="76"/>
      <c r="G71" s="76">
        <f t="shared" si="1"/>
        <v>0</v>
      </c>
      <c r="H71" s="93" t="s">
        <v>300</v>
      </c>
    </row>
    <row r="72" ht="33.75" spans="1:8">
      <c r="A72" s="76">
        <v>70</v>
      </c>
      <c r="B72" s="92" t="s">
        <v>336</v>
      </c>
      <c r="C72" s="78" t="s">
        <v>412</v>
      </c>
      <c r="D72" s="77" t="s">
        <v>113</v>
      </c>
      <c r="E72" s="76">
        <v>292</v>
      </c>
      <c r="F72" s="76"/>
      <c r="G72" s="76">
        <f t="shared" si="1"/>
        <v>0</v>
      </c>
      <c r="H72" s="93" t="s">
        <v>300</v>
      </c>
    </row>
    <row r="73" ht="33.75" spans="1:8">
      <c r="A73" s="76">
        <v>71</v>
      </c>
      <c r="B73" s="92" t="s">
        <v>399</v>
      </c>
      <c r="C73" s="78" t="s">
        <v>411</v>
      </c>
      <c r="D73" s="77" t="s">
        <v>49</v>
      </c>
      <c r="E73" s="76">
        <f>148+520+372</f>
        <v>1040</v>
      </c>
      <c r="F73" s="76"/>
      <c r="G73" s="76">
        <f t="shared" si="1"/>
        <v>0</v>
      </c>
      <c r="H73" s="93" t="s">
        <v>300</v>
      </c>
    </row>
    <row r="74" ht="33.75" spans="1:8">
      <c r="A74" s="76">
        <v>72</v>
      </c>
      <c r="B74" s="92" t="s">
        <v>413</v>
      </c>
      <c r="C74" s="78" t="s">
        <v>414</v>
      </c>
      <c r="D74" s="77" t="s">
        <v>49</v>
      </c>
      <c r="E74" s="76">
        <f>86+30</f>
        <v>116</v>
      </c>
      <c r="F74" s="76"/>
      <c r="G74" s="76">
        <f t="shared" si="1"/>
        <v>0</v>
      </c>
      <c r="H74" s="93" t="s">
        <v>300</v>
      </c>
    </row>
    <row r="75" ht="22.5" spans="1:8">
      <c r="A75" s="76">
        <v>73</v>
      </c>
      <c r="B75" s="92" t="s">
        <v>415</v>
      </c>
      <c r="C75" s="78" t="s">
        <v>416</v>
      </c>
      <c r="D75" s="77" t="s">
        <v>49</v>
      </c>
      <c r="E75" s="76">
        <v>104</v>
      </c>
      <c r="F75" s="76"/>
      <c r="G75" s="76">
        <f t="shared" si="1"/>
        <v>0</v>
      </c>
      <c r="H75" s="93" t="s">
        <v>300</v>
      </c>
    </row>
    <row r="76" ht="33.75" spans="1:8">
      <c r="A76" s="76">
        <v>74</v>
      </c>
      <c r="B76" s="92" t="s">
        <v>342</v>
      </c>
      <c r="C76" s="78" t="s">
        <v>417</v>
      </c>
      <c r="D76" s="77" t="s">
        <v>49</v>
      </c>
      <c r="E76" s="76">
        <v>8</v>
      </c>
      <c r="F76" s="76"/>
      <c r="G76" s="76">
        <f t="shared" si="1"/>
        <v>0</v>
      </c>
      <c r="H76" s="93" t="s">
        <v>300</v>
      </c>
    </row>
    <row r="77" ht="33.75" spans="1:8">
      <c r="A77" s="76">
        <v>75</v>
      </c>
      <c r="B77" s="92" t="s">
        <v>336</v>
      </c>
      <c r="C77" s="78" t="s">
        <v>418</v>
      </c>
      <c r="D77" s="77" t="s">
        <v>113</v>
      </c>
      <c r="E77" s="76">
        <v>14</v>
      </c>
      <c r="F77" s="76"/>
      <c r="G77" s="76">
        <f t="shared" si="1"/>
        <v>0</v>
      </c>
      <c r="H77" s="93" t="s">
        <v>300</v>
      </c>
    </row>
    <row r="78" ht="33.75" spans="1:8">
      <c r="A78" s="76">
        <v>76</v>
      </c>
      <c r="B78" s="92" t="s">
        <v>399</v>
      </c>
      <c r="C78" s="78" t="s">
        <v>417</v>
      </c>
      <c r="D78" s="77" t="s">
        <v>49</v>
      </c>
      <c r="E78" s="76">
        <v>26</v>
      </c>
      <c r="F78" s="76"/>
      <c r="G78" s="76">
        <f t="shared" si="1"/>
        <v>0</v>
      </c>
      <c r="H78" s="93" t="s">
        <v>300</v>
      </c>
    </row>
    <row r="79" ht="22.5" spans="1:8">
      <c r="A79" s="76">
        <v>77</v>
      </c>
      <c r="B79" s="92" t="s">
        <v>415</v>
      </c>
      <c r="C79" s="78" t="s">
        <v>419</v>
      </c>
      <c r="D79" s="77" t="s">
        <v>49</v>
      </c>
      <c r="E79" s="76">
        <v>12</v>
      </c>
      <c r="F79" s="76"/>
      <c r="G79" s="76">
        <f t="shared" si="1"/>
        <v>0</v>
      </c>
      <c r="H79" s="93" t="s">
        <v>300</v>
      </c>
    </row>
    <row r="80" ht="33.75" spans="1:8">
      <c r="A80" s="76">
        <v>78</v>
      </c>
      <c r="B80" s="92" t="s">
        <v>420</v>
      </c>
      <c r="C80" s="78" t="s">
        <v>421</v>
      </c>
      <c r="D80" s="77" t="s">
        <v>23</v>
      </c>
      <c r="E80" s="76">
        <v>1</v>
      </c>
      <c r="F80" s="76"/>
      <c r="G80" s="76">
        <f t="shared" si="1"/>
        <v>0</v>
      </c>
      <c r="H80" s="93" t="s">
        <v>300</v>
      </c>
    </row>
    <row r="81" ht="33.75" spans="1:8">
      <c r="A81" s="76">
        <v>79</v>
      </c>
      <c r="B81" s="92" t="s">
        <v>420</v>
      </c>
      <c r="C81" s="78" t="s">
        <v>422</v>
      </c>
      <c r="D81" s="77" t="s">
        <v>23</v>
      </c>
      <c r="E81" s="76">
        <v>2</v>
      </c>
      <c r="F81" s="76"/>
      <c r="G81" s="76">
        <f t="shared" si="1"/>
        <v>0</v>
      </c>
      <c r="H81" s="93" t="s">
        <v>300</v>
      </c>
    </row>
    <row r="82" ht="33.75" spans="1:8">
      <c r="A82" s="76">
        <v>80</v>
      </c>
      <c r="B82" s="92" t="s">
        <v>423</v>
      </c>
      <c r="C82" s="78" t="s">
        <v>424</v>
      </c>
      <c r="D82" s="77" t="s">
        <v>78</v>
      </c>
      <c r="E82" s="76">
        <f>1029+599.18</f>
        <v>1628.18</v>
      </c>
      <c r="F82" s="76"/>
      <c r="G82" s="76">
        <f t="shared" si="1"/>
        <v>0</v>
      </c>
      <c r="H82" s="93" t="s">
        <v>300</v>
      </c>
    </row>
    <row r="83" ht="33.75" spans="1:8">
      <c r="A83" s="76">
        <v>81</v>
      </c>
      <c r="B83" s="92" t="s">
        <v>425</v>
      </c>
      <c r="C83" s="78" t="s">
        <v>426</v>
      </c>
      <c r="D83" s="77" t="s">
        <v>33</v>
      </c>
      <c r="E83" s="76">
        <f>514+60</f>
        <v>574</v>
      </c>
      <c r="F83" s="76"/>
      <c r="G83" s="76">
        <f t="shared" si="1"/>
        <v>0</v>
      </c>
      <c r="H83" s="93" t="s">
        <v>300</v>
      </c>
    </row>
    <row r="84" ht="22.5" spans="1:8">
      <c r="A84" s="76">
        <v>82</v>
      </c>
      <c r="B84" s="92" t="s">
        <v>427</v>
      </c>
      <c r="C84" s="78" t="s">
        <v>428</v>
      </c>
      <c r="D84" s="77" t="s">
        <v>23</v>
      </c>
      <c r="E84" s="76">
        <v>7</v>
      </c>
      <c r="F84" s="76"/>
      <c r="G84" s="76">
        <f t="shared" si="1"/>
        <v>0</v>
      </c>
      <c r="H84" s="93" t="s">
        <v>300</v>
      </c>
    </row>
    <row r="85" ht="22.5" spans="1:8">
      <c r="A85" s="76">
        <v>83</v>
      </c>
      <c r="B85" s="92" t="s">
        <v>429</v>
      </c>
      <c r="C85" s="78" t="s">
        <v>430</v>
      </c>
      <c r="D85" s="77" t="s">
        <v>49</v>
      </c>
      <c r="E85" s="76">
        <v>1799</v>
      </c>
      <c r="F85" s="76"/>
      <c r="G85" s="76">
        <f t="shared" si="1"/>
        <v>0</v>
      </c>
      <c r="H85" s="93" t="s">
        <v>300</v>
      </c>
    </row>
    <row r="86" ht="22.5" spans="1:8">
      <c r="A86" s="76">
        <v>84</v>
      </c>
      <c r="B86" s="92" t="s">
        <v>431</v>
      </c>
      <c r="C86" s="78" t="s">
        <v>432</v>
      </c>
      <c r="D86" s="77" t="s">
        <v>49</v>
      </c>
      <c r="E86" s="76">
        <v>1799</v>
      </c>
      <c r="F86" s="76"/>
      <c r="G86" s="76">
        <f t="shared" si="1"/>
        <v>0</v>
      </c>
      <c r="H86" s="93" t="s">
        <v>300</v>
      </c>
    </row>
    <row r="87" ht="22.5" spans="1:8">
      <c r="A87" s="76">
        <v>85</v>
      </c>
      <c r="B87" s="92" t="s">
        <v>433</v>
      </c>
      <c r="C87" s="78" t="s">
        <v>432</v>
      </c>
      <c r="D87" s="77" t="s">
        <v>49</v>
      </c>
      <c r="E87" s="76">
        <f>1799+360+143</f>
        <v>2302</v>
      </c>
      <c r="F87" s="76"/>
      <c r="G87" s="76">
        <f t="shared" si="1"/>
        <v>0</v>
      </c>
      <c r="H87" s="93" t="s">
        <v>300</v>
      </c>
    </row>
    <row r="88" ht="22.5" spans="1:8">
      <c r="A88" s="76">
        <v>86</v>
      </c>
      <c r="B88" s="92" t="s">
        <v>434</v>
      </c>
      <c r="C88" s="78" t="s">
        <v>435</v>
      </c>
      <c r="D88" s="77" t="s">
        <v>78</v>
      </c>
      <c r="E88" s="76">
        <f>1107.9+183.03</f>
        <v>1290.93</v>
      </c>
      <c r="F88" s="76"/>
      <c r="G88" s="76">
        <f t="shared" si="1"/>
        <v>0</v>
      </c>
      <c r="H88" s="93" t="s">
        <v>300</v>
      </c>
    </row>
    <row r="89" ht="22.5" spans="1:8">
      <c r="A89" s="76">
        <v>87</v>
      </c>
      <c r="B89" s="92" t="s">
        <v>434</v>
      </c>
      <c r="C89" s="78" t="s">
        <v>436</v>
      </c>
      <c r="D89" s="77" t="s">
        <v>78</v>
      </c>
      <c r="E89" s="76">
        <f>595.84+599.18</f>
        <v>1195.02</v>
      </c>
      <c r="F89" s="76"/>
      <c r="G89" s="76">
        <f t="shared" si="1"/>
        <v>0</v>
      </c>
      <c r="H89" s="93" t="s">
        <v>300</v>
      </c>
    </row>
    <row r="90" ht="33.75" spans="1:8">
      <c r="A90" s="76">
        <v>88</v>
      </c>
      <c r="B90" s="92" t="s">
        <v>437</v>
      </c>
      <c r="C90" s="78" t="s">
        <v>438</v>
      </c>
      <c r="D90" s="77" t="s">
        <v>33</v>
      </c>
      <c r="E90" s="76">
        <v>111</v>
      </c>
      <c r="F90" s="76"/>
      <c r="G90" s="76">
        <f t="shared" si="1"/>
        <v>0</v>
      </c>
      <c r="H90" s="93" t="s">
        <v>300</v>
      </c>
    </row>
    <row r="91" ht="22.5" spans="1:8">
      <c r="A91" s="76">
        <v>89</v>
      </c>
      <c r="B91" s="92" t="s">
        <v>439</v>
      </c>
      <c r="C91" s="78" t="s">
        <v>440</v>
      </c>
      <c r="D91" s="77" t="s">
        <v>49</v>
      </c>
      <c r="E91" s="76">
        <v>7</v>
      </c>
      <c r="F91" s="76"/>
      <c r="G91" s="76">
        <f t="shared" si="1"/>
        <v>0</v>
      </c>
      <c r="H91" s="93" t="s">
        <v>300</v>
      </c>
    </row>
    <row r="92" ht="45" spans="1:8">
      <c r="A92" s="76">
        <v>90</v>
      </c>
      <c r="B92" s="92" t="s">
        <v>352</v>
      </c>
      <c r="C92" s="78" t="s">
        <v>441</v>
      </c>
      <c r="D92" s="77" t="s">
        <v>23</v>
      </c>
      <c r="E92" s="76">
        <v>7</v>
      </c>
      <c r="F92" s="76"/>
      <c r="G92" s="76">
        <f t="shared" si="1"/>
        <v>0</v>
      </c>
      <c r="H92" s="93" t="s">
        <v>300</v>
      </c>
    </row>
    <row r="93" ht="45" spans="1:8">
      <c r="A93" s="76">
        <v>91</v>
      </c>
      <c r="B93" s="92" t="s">
        <v>352</v>
      </c>
      <c r="C93" s="78" t="s">
        <v>442</v>
      </c>
      <c r="D93" s="77" t="s">
        <v>23</v>
      </c>
      <c r="E93" s="76">
        <v>7</v>
      </c>
      <c r="F93" s="76"/>
      <c r="G93" s="76">
        <f t="shared" si="1"/>
        <v>0</v>
      </c>
      <c r="H93" s="93" t="s">
        <v>300</v>
      </c>
    </row>
    <row r="94" ht="22.5" spans="1:8">
      <c r="A94" s="76">
        <v>92</v>
      </c>
      <c r="B94" s="92" t="s">
        <v>354</v>
      </c>
      <c r="C94" s="78" t="s">
        <v>443</v>
      </c>
      <c r="D94" s="77" t="s">
        <v>23</v>
      </c>
      <c r="E94" s="76">
        <v>14</v>
      </c>
      <c r="F94" s="76"/>
      <c r="G94" s="76">
        <f t="shared" si="1"/>
        <v>0</v>
      </c>
      <c r="H94" s="93" t="s">
        <v>300</v>
      </c>
    </row>
    <row r="95" ht="22.5" spans="1:8">
      <c r="A95" s="76">
        <v>93</v>
      </c>
      <c r="B95" s="92" t="s">
        <v>444</v>
      </c>
      <c r="C95" s="78" t="s">
        <v>445</v>
      </c>
      <c r="D95" s="77" t="s">
        <v>49</v>
      </c>
      <c r="E95" s="76">
        <v>12</v>
      </c>
      <c r="F95" s="76"/>
      <c r="G95" s="76">
        <f t="shared" si="1"/>
        <v>0</v>
      </c>
      <c r="H95" s="93" t="s">
        <v>300</v>
      </c>
    </row>
    <row r="96" ht="22.5" spans="1:8">
      <c r="A96" s="76">
        <v>94</v>
      </c>
      <c r="B96" s="92" t="s">
        <v>446</v>
      </c>
      <c r="C96" s="78" t="s">
        <v>447</v>
      </c>
      <c r="D96" s="77" t="s">
        <v>49</v>
      </c>
      <c r="E96" s="76">
        <v>65</v>
      </c>
      <c r="F96" s="76"/>
      <c r="G96" s="76">
        <f t="shared" si="1"/>
        <v>0</v>
      </c>
      <c r="H96" s="93" t="s">
        <v>300</v>
      </c>
    </row>
    <row r="97" ht="22.5" spans="1:8">
      <c r="A97" s="76">
        <v>95</v>
      </c>
      <c r="B97" s="92" t="s">
        <v>448</v>
      </c>
      <c r="C97" s="78" t="s">
        <v>449</v>
      </c>
      <c r="D97" s="77" t="s">
        <v>49</v>
      </c>
      <c r="E97" s="76">
        <v>520</v>
      </c>
      <c r="F97" s="76"/>
      <c r="G97" s="76">
        <f t="shared" si="1"/>
        <v>0</v>
      </c>
      <c r="H97" s="93" t="s">
        <v>300</v>
      </c>
    </row>
    <row r="98" ht="45" spans="1:8">
      <c r="A98" s="76">
        <v>96</v>
      </c>
      <c r="B98" s="92" t="s">
        <v>352</v>
      </c>
      <c r="C98" s="78" t="s">
        <v>450</v>
      </c>
      <c r="D98" s="77" t="s">
        <v>23</v>
      </c>
      <c r="E98" s="76">
        <v>65</v>
      </c>
      <c r="F98" s="76"/>
      <c r="G98" s="76">
        <f t="shared" si="1"/>
        <v>0</v>
      </c>
      <c r="H98" s="93" t="s">
        <v>300</v>
      </c>
    </row>
    <row r="99" ht="67.5" spans="1:8">
      <c r="A99" s="76">
        <v>97</v>
      </c>
      <c r="B99" s="92" t="s">
        <v>451</v>
      </c>
      <c r="C99" s="78" t="s">
        <v>452</v>
      </c>
      <c r="D99" s="77" t="s">
        <v>33</v>
      </c>
      <c r="E99" s="76">
        <v>2</v>
      </c>
      <c r="F99" s="76"/>
      <c r="G99" s="76">
        <f t="shared" si="1"/>
        <v>0</v>
      </c>
      <c r="H99" s="93" t="s">
        <v>300</v>
      </c>
    </row>
    <row r="100" ht="66" customHeight="1" spans="1:8">
      <c r="A100" s="76">
        <v>98</v>
      </c>
      <c r="B100" s="92" t="s">
        <v>453</v>
      </c>
      <c r="C100" s="78" t="s">
        <v>454</v>
      </c>
      <c r="D100" s="77" t="s">
        <v>33</v>
      </c>
      <c r="E100" s="76">
        <v>2</v>
      </c>
      <c r="F100" s="76"/>
      <c r="G100" s="76">
        <f t="shared" si="1"/>
        <v>0</v>
      </c>
      <c r="H100" s="93" t="s">
        <v>300</v>
      </c>
    </row>
    <row r="101" ht="83.1" customHeight="1" spans="1:8">
      <c r="A101" s="76">
        <v>99</v>
      </c>
      <c r="B101" s="92" t="s">
        <v>455</v>
      </c>
      <c r="C101" s="78" t="s">
        <v>456</v>
      </c>
      <c r="D101" s="77" t="s">
        <v>33</v>
      </c>
      <c r="E101" s="76">
        <v>2</v>
      </c>
      <c r="F101" s="76"/>
      <c r="G101" s="76">
        <f t="shared" si="1"/>
        <v>0</v>
      </c>
      <c r="H101" s="93" t="s">
        <v>300</v>
      </c>
    </row>
    <row r="102" ht="22.5" spans="1:8">
      <c r="A102" s="76">
        <v>100</v>
      </c>
      <c r="B102" s="92" t="s">
        <v>457</v>
      </c>
      <c r="C102" s="78" t="s">
        <v>458</v>
      </c>
      <c r="D102" s="77" t="s">
        <v>33</v>
      </c>
      <c r="E102" s="77">
        <v>31</v>
      </c>
      <c r="F102" s="77"/>
      <c r="G102" s="76">
        <f t="shared" si="1"/>
        <v>0</v>
      </c>
      <c r="H102" s="93" t="s">
        <v>300</v>
      </c>
    </row>
    <row r="103" ht="22.5" spans="1:8">
      <c r="A103" s="76">
        <v>101</v>
      </c>
      <c r="B103" s="92" t="s">
        <v>459</v>
      </c>
      <c r="C103" s="78"/>
      <c r="D103" s="77" t="s">
        <v>460</v>
      </c>
      <c r="E103" s="76">
        <v>4</v>
      </c>
      <c r="F103" s="76"/>
      <c r="G103" s="76">
        <f t="shared" si="1"/>
        <v>0</v>
      </c>
      <c r="H103" s="93" t="s">
        <v>300</v>
      </c>
    </row>
    <row r="104" ht="237" customHeight="1" spans="1:8">
      <c r="A104" s="76">
        <v>102</v>
      </c>
      <c r="B104" s="92" t="s">
        <v>461</v>
      </c>
      <c r="C104" s="78" t="s">
        <v>462</v>
      </c>
      <c r="D104" s="77" t="s">
        <v>66</v>
      </c>
      <c r="E104" s="76">
        <v>20</v>
      </c>
      <c r="F104" s="76"/>
      <c r="G104" s="76">
        <f t="shared" si="1"/>
        <v>0</v>
      </c>
      <c r="H104" s="93" t="s">
        <v>300</v>
      </c>
    </row>
    <row r="105" ht="128.1" customHeight="1" spans="1:8">
      <c r="A105" s="76">
        <v>103</v>
      </c>
      <c r="B105" s="92" t="s">
        <v>463</v>
      </c>
      <c r="C105" s="78" t="s">
        <v>464</v>
      </c>
      <c r="D105" s="77" t="s">
        <v>23</v>
      </c>
      <c r="E105" s="76">
        <v>4</v>
      </c>
      <c r="F105" s="76"/>
      <c r="G105" s="76">
        <f t="shared" si="1"/>
        <v>0</v>
      </c>
      <c r="H105" s="93" t="s">
        <v>300</v>
      </c>
    </row>
    <row r="106" ht="93.95" customHeight="1" spans="1:8">
      <c r="A106" s="76">
        <v>104</v>
      </c>
      <c r="B106" s="92" t="s">
        <v>465</v>
      </c>
      <c r="C106" s="78" t="s">
        <v>466</v>
      </c>
      <c r="D106" s="77" t="s">
        <v>23</v>
      </c>
      <c r="E106" s="76">
        <v>4</v>
      </c>
      <c r="F106" s="76"/>
      <c r="G106" s="76">
        <f t="shared" si="1"/>
        <v>0</v>
      </c>
      <c r="H106" s="93" t="s">
        <v>300</v>
      </c>
    </row>
    <row r="107" ht="21" customHeight="1" spans="1:8">
      <c r="A107" s="76">
        <v>105</v>
      </c>
      <c r="B107" s="92" t="s">
        <v>467</v>
      </c>
      <c r="C107" s="78" t="s">
        <v>468</v>
      </c>
      <c r="D107" s="77" t="s">
        <v>33</v>
      </c>
      <c r="E107" s="76">
        <v>4</v>
      </c>
      <c r="F107" s="76"/>
      <c r="G107" s="76">
        <f t="shared" si="1"/>
        <v>0</v>
      </c>
      <c r="H107" s="93" t="s">
        <v>300</v>
      </c>
    </row>
    <row r="108" ht="239.1" customHeight="1" spans="1:8">
      <c r="A108" s="76">
        <v>106</v>
      </c>
      <c r="B108" s="92" t="s">
        <v>469</v>
      </c>
      <c r="C108" s="78" t="s">
        <v>470</v>
      </c>
      <c r="D108" s="77" t="s">
        <v>23</v>
      </c>
      <c r="E108" s="76">
        <v>4</v>
      </c>
      <c r="F108" s="76"/>
      <c r="G108" s="76">
        <f t="shared" si="1"/>
        <v>0</v>
      </c>
      <c r="H108" s="93" t="s">
        <v>300</v>
      </c>
    </row>
    <row r="109" ht="96" customHeight="1" spans="1:8">
      <c r="A109" s="76">
        <v>107</v>
      </c>
      <c r="B109" s="92" t="s">
        <v>471</v>
      </c>
      <c r="C109" s="78" t="s">
        <v>472</v>
      </c>
      <c r="D109" s="77" t="s">
        <v>23</v>
      </c>
      <c r="E109" s="76">
        <v>5</v>
      </c>
      <c r="F109" s="76"/>
      <c r="G109" s="76">
        <f t="shared" si="1"/>
        <v>0</v>
      </c>
      <c r="H109" s="93" t="s">
        <v>300</v>
      </c>
    </row>
    <row r="110" ht="136" customHeight="1" spans="1:8">
      <c r="A110" s="76">
        <v>108</v>
      </c>
      <c r="B110" s="92" t="s">
        <v>473</v>
      </c>
      <c r="C110" s="78" t="s">
        <v>474</v>
      </c>
      <c r="D110" s="77" t="s">
        <v>66</v>
      </c>
      <c r="E110" s="76">
        <v>1</v>
      </c>
      <c r="F110" s="76"/>
      <c r="G110" s="76">
        <f t="shared" si="1"/>
        <v>0</v>
      </c>
      <c r="H110" s="93" t="s">
        <v>300</v>
      </c>
    </row>
    <row r="111" ht="123.75" spans="1:8">
      <c r="A111" s="76">
        <v>109</v>
      </c>
      <c r="B111" s="92" t="s">
        <v>475</v>
      </c>
      <c r="C111" s="78" t="s">
        <v>476</v>
      </c>
      <c r="D111" s="77" t="s">
        <v>477</v>
      </c>
      <c r="E111" s="76">
        <v>1</v>
      </c>
      <c r="F111" s="76"/>
      <c r="G111" s="76">
        <f t="shared" si="1"/>
        <v>0</v>
      </c>
      <c r="H111" s="93" t="s">
        <v>300</v>
      </c>
    </row>
    <row r="112" ht="22.5" spans="1:8">
      <c r="A112" s="76">
        <v>110</v>
      </c>
      <c r="B112" s="92" t="s">
        <v>478</v>
      </c>
      <c r="C112" s="78" t="s">
        <v>479</v>
      </c>
      <c r="D112" s="77" t="s">
        <v>23</v>
      </c>
      <c r="E112" s="76">
        <v>1</v>
      </c>
      <c r="F112" s="76"/>
      <c r="G112" s="76">
        <f t="shared" si="1"/>
        <v>0</v>
      </c>
      <c r="H112" s="93" t="s">
        <v>300</v>
      </c>
    </row>
    <row r="113" ht="90" spans="1:8">
      <c r="A113" s="76">
        <v>111</v>
      </c>
      <c r="B113" s="92" t="s">
        <v>480</v>
      </c>
      <c r="C113" s="78" t="s">
        <v>481</v>
      </c>
      <c r="D113" s="77" t="s">
        <v>477</v>
      </c>
      <c r="E113" s="76">
        <v>3</v>
      </c>
      <c r="F113" s="76"/>
      <c r="G113" s="76">
        <f t="shared" si="1"/>
        <v>0</v>
      </c>
      <c r="H113" s="93" t="s">
        <v>300</v>
      </c>
    </row>
    <row r="114" ht="22.5" spans="1:8">
      <c r="A114" s="76">
        <v>112</v>
      </c>
      <c r="B114" s="92" t="s">
        <v>482</v>
      </c>
      <c r="C114" s="78" t="s">
        <v>483</v>
      </c>
      <c r="D114" s="77" t="s">
        <v>23</v>
      </c>
      <c r="E114" s="76">
        <v>5</v>
      </c>
      <c r="F114" s="76"/>
      <c r="G114" s="76">
        <f t="shared" si="1"/>
        <v>0</v>
      </c>
      <c r="H114" s="93" t="s">
        <v>300</v>
      </c>
    </row>
    <row r="115" ht="22.5" spans="1:8">
      <c r="A115" s="76">
        <v>113</v>
      </c>
      <c r="B115" s="92" t="s">
        <v>484</v>
      </c>
      <c r="C115" s="78" t="s">
        <v>485</v>
      </c>
      <c r="D115" s="77" t="s">
        <v>78</v>
      </c>
      <c r="E115" s="76">
        <v>858</v>
      </c>
      <c r="F115" s="76"/>
      <c r="G115" s="76">
        <f t="shared" si="1"/>
        <v>0</v>
      </c>
      <c r="H115" s="93" t="s">
        <v>300</v>
      </c>
    </row>
    <row r="116" ht="22.5" spans="1:8">
      <c r="A116" s="76">
        <v>114</v>
      </c>
      <c r="B116" s="92" t="s">
        <v>484</v>
      </c>
      <c r="C116" s="78" t="s">
        <v>486</v>
      </c>
      <c r="D116" s="77" t="s">
        <v>78</v>
      </c>
      <c r="E116" s="76">
        <v>429</v>
      </c>
      <c r="F116" s="76"/>
      <c r="G116" s="76">
        <f t="shared" si="1"/>
        <v>0</v>
      </c>
      <c r="H116" s="93" t="s">
        <v>300</v>
      </c>
    </row>
    <row r="117" ht="22.5" spans="1:8">
      <c r="A117" s="76">
        <v>115</v>
      </c>
      <c r="B117" s="92" t="s">
        <v>487</v>
      </c>
      <c r="C117" s="78" t="s">
        <v>488</v>
      </c>
      <c r="D117" s="77" t="s">
        <v>78</v>
      </c>
      <c r="E117" s="76">
        <v>400</v>
      </c>
      <c r="F117" s="76"/>
      <c r="G117" s="76">
        <f t="shared" si="1"/>
        <v>0</v>
      </c>
      <c r="H117" s="93" t="s">
        <v>300</v>
      </c>
    </row>
    <row r="118" ht="22.5" spans="1:8">
      <c r="A118" s="76">
        <v>116</v>
      </c>
      <c r="B118" s="92" t="s">
        <v>489</v>
      </c>
      <c r="C118" s="78" t="s">
        <v>490</v>
      </c>
      <c r="D118" s="77" t="s">
        <v>78</v>
      </c>
      <c r="E118" s="76">
        <v>2232</v>
      </c>
      <c r="F118" s="76"/>
      <c r="G118" s="76">
        <f t="shared" si="1"/>
        <v>0</v>
      </c>
      <c r="H118" s="93" t="s">
        <v>300</v>
      </c>
    </row>
    <row r="119" ht="22.5" spans="1:8">
      <c r="A119" s="76">
        <v>117</v>
      </c>
      <c r="B119" s="92" t="s">
        <v>491</v>
      </c>
      <c r="C119" s="78" t="s">
        <v>492</v>
      </c>
      <c r="D119" s="77" t="s">
        <v>493</v>
      </c>
      <c r="E119" s="76">
        <v>1</v>
      </c>
      <c r="F119" s="76"/>
      <c r="G119" s="76">
        <f t="shared" si="1"/>
        <v>0</v>
      </c>
      <c r="H119" s="93" t="s">
        <v>300</v>
      </c>
    </row>
    <row r="120" ht="22.5" spans="1:8">
      <c r="A120" s="76">
        <v>118</v>
      </c>
      <c r="B120" s="92" t="s">
        <v>494</v>
      </c>
      <c r="C120" s="78" t="s">
        <v>495</v>
      </c>
      <c r="D120" s="77" t="s">
        <v>493</v>
      </c>
      <c r="E120" s="76">
        <v>1</v>
      </c>
      <c r="F120" s="76"/>
      <c r="G120" s="76">
        <f t="shared" si="1"/>
        <v>0</v>
      </c>
      <c r="H120" s="93" t="s">
        <v>300</v>
      </c>
    </row>
    <row r="121" ht="22.5" spans="1:8">
      <c r="A121" s="76">
        <v>119</v>
      </c>
      <c r="B121" s="92" t="s">
        <v>496</v>
      </c>
      <c r="C121" s="78" t="s">
        <v>497</v>
      </c>
      <c r="D121" s="77" t="s">
        <v>23</v>
      </c>
      <c r="E121" s="76">
        <v>3</v>
      </c>
      <c r="F121" s="76"/>
      <c r="G121" s="76">
        <f t="shared" si="1"/>
        <v>0</v>
      </c>
      <c r="H121" s="93" t="s">
        <v>300</v>
      </c>
    </row>
    <row r="122" ht="22.5" spans="1:8">
      <c r="A122" s="76">
        <v>120</v>
      </c>
      <c r="B122" s="92" t="s">
        <v>496</v>
      </c>
      <c r="C122" s="78" t="s">
        <v>498</v>
      </c>
      <c r="D122" s="77" t="s">
        <v>23</v>
      </c>
      <c r="E122" s="76">
        <v>2</v>
      </c>
      <c r="F122" s="76"/>
      <c r="G122" s="76">
        <f t="shared" si="1"/>
        <v>0</v>
      </c>
      <c r="H122" s="93" t="s">
        <v>300</v>
      </c>
    </row>
    <row r="123" ht="22.5" spans="1:8">
      <c r="A123" s="76">
        <v>121</v>
      </c>
      <c r="B123" s="92" t="s">
        <v>499</v>
      </c>
      <c r="C123" s="78" t="s">
        <v>500</v>
      </c>
      <c r="D123" s="77" t="s">
        <v>313</v>
      </c>
      <c r="E123" s="76">
        <v>180</v>
      </c>
      <c r="F123" s="76"/>
      <c r="G123" s="76">
        <f t="shared" si="1"/>
        <v>0</v>
      </c>
      <c r="H123" s="93" t="s">
        <v>300</v>
      </c>
    </row>
    <row r="124" ht="22.5" spans="1:8">
      <c r="A124" s="76">
        <v>122</v>
      </c>
      <c r="B124" s="92" t="s">
        <v>501</v>
      </c>
      <c r="C124" s="78" t="s">
        <v>502</v>
      </c>
      <c r="D124" s="77" t="s">
        <v>246</v>
      </c>
      <c r="E124" s="76">
        <v>1</v>
      </c>
      <c r="F124" s="76"/>
      <c r="G124" s="76">
        <f t="shared" si="1"/>
        <v>0</v>
      </c>
      <c r="H124" s="93" t="s">
        <v>300</v>
      </c>
    </row>
    <row r="125" ht="22.5" spans="1:8">
      <c r="A125" s="76">
        <v>123</v>
      </c>
      <c r="B125" s="92" t="s">
        <v>503</v>
      </c>
      <c r="C125" s="78"/>
      <c r="D125" s="77" t="s">
        <v>246</v>
      </c>
      <c r="E125" s="76">
        <v>1</v>
      </c>
      <c r="F125" s="76"/>
      <c r="G125" s="76">
        <f t="shared" si="1"/>
        <v>0</v>
      </c>
      <c r="H125" s="93" t="s">
        <v>300</v>
      </c>
    </row>
    <row r="126" ht="45" spans="1:8">
      <c r="A126" s="76">
        <v>124</v>
      </c>
      <c r="B126" s="92" t="s">
        <v>504</v>
      </c>
      <c r="C126" s="78" t="s">
        <v>505</v>
      </c>
      <c r="D126" s="77" t="s">
        <v>23</v>
      </c>
      <c r="E126" s="76">
        <v>2</v>
      </c>
      <c r="F126" s="76"/>
      <c r="G126" s="76">
        <f t="shared" si="1"/>
        <v>0</v>
      </c>
      <c r="H126" s="93" t="s">
        <v>300</v>
      </c>
    </row>
    <row r="127" ht="22.5" spans="1:8">
      <c r="A127" s="76">
        <v>125</v>
      </c>
      <c r="B127" s="92" t="s">
        <v>506</v>
      </c>
      <c r="C127" s="78"/>
      <c r="D127" s="77" t="s">
        <v>49</v>
      </c>
      <c r="E127" s="76">
        <v>1</v>
      </c>
      <c r="F127" s="76"/>
      <c r="G127" s="76">
        <f t="shared" si="1"/>
        <v>0</v>
      </c>
      <c r="H127" s="93" t="s">
        <v>300</v>
      </c>
    </row>
    <row r="128" ht="22.5" spans="1:8">
      <c r="A128" s="76">
        <v>126</v>
      </c>
      <c r="B128" s="92" t="s">
        <v>507</v>
      </c>
      <c r="C128" s="78" t="s">
        <v>508</v>
      </c>
      <c r="D128" s="77" t="s">
        <v>78</v>
      </c>
      <c r="E128" s="76">
        <v>5</v>
      </c>
      <c r="F128" s="76"/>
      <c r="G128" s="76">
        <f t="shared" si="1"/>
        <v>0</v>
      </c>
      <c r="H128" s="93" t="s">
        <v>300</v>
      </c>
    </row>
    <row r="129" ht="22.5" spans="1:8">
      <c r="A129" s="76">
        <v>127</v>
      </c>
      <c r="B129" s="92" t="s">
        <v>309</v>
      </c>
      <c r="C129" s="78" t="s">
        <v>509</v>
      </c>
      <c r="D129" s="77" t="s">
        <v>78</v>
      </c>
      <c r="E129" s="76">
        <v>250</v>
      </c>
      <c r="F129" s="94"/>
      <c r="G129" s="76">
        <f t="shared" si="1"/>
        <v>0</v>
      </c>
      <c r="H129" s="93" t="s">
        <v>300</v>
      </c>
    </row>
    <row r="130" ht="22.5" spans="1:8">
      <c r="A130" s="76">
        <v>128</v>
      </c>
      <c r="B130" s="92" t="s">
        <v>510</v>
      </c>
      <c r="C130" s="78" t="s">
        <v>511</v>
      </c>
      <c r="D130" s="77" t="s">
        <v>78</v>
      </c>
      <c r="E130" s="76">
        <f>17715.93+2025.4+1012.7+50</f>
        <v>20804.03</v>
      </c>
      <c r="F130" s="94"/>
      <c r="G130" s="76">
        <f t="shared" si="1"/>
        <v>0</v>
      </c>
      <c r="H130" s="93" t="s">
        <v>300</v>
      </c>
    </row>
    <row r="131" ht="22.5" spans="1:8">
      <c r="A131" s="76">
        <v>129</v>
      </c>
      <c r="B131" s="92" t="s">
        <v>510</v>
      </c>
      <c r="C131" s="78" t="s">
        <v>512</v>
      </c>
      <c r="D131" s="77" t="s">
        <v>78</v>
      </c>
      <c r="E131" s="76">
        <f>43653.14+440</f>
        <v>44093.14</v>
      </c>
      <c r="F131" s="94"/>
      <c r="G131" s="76">
        <f t="shared" si="1"/>
        <v>0</v>
      </c>
      <c r="H131" s="93" t="s">
        <v>300</v>
      </c>
    </row>
    <row r="132" ht="22.5" spans="1:8">
      <c r="A132" s="76">
        <v>130</v>
      </c>
      <c r="B132" s="92" t="s">
        <v>510</v>
      </c>
      <c r="C132" s="78" t="s">
        <v>513</v>
      </c>
      <c r="D132" s="77" t="s">
        <v>78</v>
      </c>
      <c r="E132" s="76">
        <f>60398.46+10391.82+300+3259.47</f>
        <v>74349.75</v>
      </c>
      <c r="F132" s="76"/>
      <c r="G132" s="76">
        <f t="shared" ref="G132:G195" si="2">F132*E132</f>
        <v>0</v>
      </c>
      <c r="H132" s="93" t="s">
        <v>300</v>
      </c>
    </row>
    <row r="133" ht="22.5" spans="1:8">
      <c r="A133" s="76">
        <v>131</v>
      </c>
      <c r="B133" s="92" t="s">
        <v>510</v>
      </c>
      <c r="C133" s="78" t="s">
        <v>514</v>
      </c>
      <c r="D133" s="77" t="s">
        <v>78</v>
      </c>
      <c r="E133" s="76">
        <v>1438.31</v>
      </c>
      <c r="F133" s="95"/>
      <c r="G133" s="76">
        <f t="shared" si="2"/>
        <v>0</v>
      </c>
      <c r="H133" s="93" t="s">
        <v>300</v>
      </c>
    </row>
    <row r="134" ht="22.5" spans="1:8">
      <c r="A134" s="76">
        <v>132</v>
      </c>
      <c r="B134" s="92" t="s">
        <v>510</v>
      </c>
      <c r="C134" s="78" t="s">
        <v>515</v>
      </c>
      <c r="D134" s="77" t="s">
        <v>78</v>
      </c>
      <c r="E134" s="76">
        <f>16746.79+(16358.99)-194.76*17-3076.43/45*17+(16358.99)-356.13*28-3076.43/45*28</f>
        <v>33105.78</v>
      </c>
      <c r="F134" s="95"/>
      <c r="G134" s="76">
        <f t="shared" si="2"/>
        <v>0</v>
      </c>
      <c r="H134" s="93" t="s">
        <v>300</v>
      </c>
    </row>
    <row r="135" ht="22.5" spans="1:8">
      <c r="A135" s="76">
        <v>133</v>
      </c>
      <c r="B135" s="92" t="s">
        <v>516</v>
      </c>
      <c r="C135" s="78" t="s">
        <v>517</v>
      </c>
      <c r="D135" s="77" t="s">
        <v>78</v>
      </c>
      <c r="E135" s="76">
        <v>19484.488</v>
      </c>
      <c r="F135" s="95"/>
      <c r="G135" s="76">
        <f t="shared" si="2"/>
        <v>0</v>
      </c>
      <c r="H135" s="93" t="s">
        <v>300</v>
      </c>
    </row>
    <row r="136" ht="22.5" spans="1:8">
      <c r="A136" s="76">
        <v>134</v>
      </c>
      <c r="B136" s="92" t="s">
        <v>516</v>
      </c>
      <c r="C136" s="78" t="s">
        <v>518</v>
      </c>
      <c r="D136" s="77" t="s">
        <v>78</v>
      </c>
      <c r="E136" s="76">
        <v>59151.87</v>
      </c>
      <c r="F136" s="95"/>
      <c r="G136" s="76">
        <f t="shared" si="2"/>
        <v>0</v>
      </c>
      <c r="H136" s="93" t="s">
        <v>300</v>
      </c>
    </row>
    <row r="137" ht="33.75" spans="1:8">
      <c r="A137" s="76">
        <v>135</v>
      </c>
      <c r="B137" s="92" t="s">
        <v>510</v>
      </c>
      <c r="C137" s="78" t="s">
        <v>519</v>
      </c>
      <c r="D137" s="77" t="s">
        <v>78</v>
      </c>
      <c r="E137" s="76">
        <v>687</v>
      </c>
      <c r="F137" s="95"/>
      <c r="G137" s="76">
        <f t="shared" si="2"/>
        <v>0</v>
      </c>
      <c r="H137" s="93" t="s">
        <v>300</v>
      </c>
    </row>
    <row r="138" ht="22.5" spans="1:8">
      <c r="A138" s="76">
        <v>136</v>
      </c>
      <c r="B138" s="92" t="s">
        <v>510</v>
      </c>
      <c r="C138" s="78" t="s">
        <v>520</v>
      </c>
      <c r="D138" s="77" t="s">
        <v>78</v>
      </c>
      <c r="E138" s="76">
        <v>108</v>
      </c>
      <c r="F138" s="95"/>
      <c r="G138" s="76">
        <f t="shared" si="2"/>
        <v>0</v>
      </c>
      <c r="H138" s="93" t="s">
        <v>300</v>
      </c>
    </row>
    <row r="139" ht="22.5" spans="1:8">
      <c r="A139" s="76">
        <v>137</v>
      </c>
      <c r="B139" s="92" t="s">
        <v>510</v>
      </c>
      <c r="C139" s="78" t="s">
        <v>521</v>
      </c>
      <c r="D139" s="77" t="s">
        <v>78</v>
      </c>
      <c r="E139" s="76">
        <v>1393</v>
      </c>
      <c r="F139" s="95"/>
      <c r="G139" s="76">
        <f t="shared" si="2"/>
        <v>0</v>
      </c>
      <c r="H139" s="93" t="s">
        <v>300</v>
      </c>
    </row>
    <row r="140" ht="22.5" spans="1:8">
      <c r="A140" s="76">
        <v>138</v>
      </c>
      <c r="B140" s="92" t="s">
        <v>510</v>
      </c>
      <c r="C140" s="78" t="s">
        <v>522</v>
      </c>
      <c r="D140" s="77" t="s">
        <v>78</v>
      </c>
      <c r="E140" s="76">
        <v>507</v>
      </c>
      <c r="F140" s="95"/>
      <c r="G140" s="76">
        <f t="shared" si="2"/>
        <v>0</v>
      </c>
      <c r="H140" s="93" t="s">
        <v>300</v>
      </c>
    </row>
    <row r="141" ht="22.5" spans="1:8">
      <c r="A141" s="76">
        <v>139</v>
      </c>
      <c r="B141" s="92" t="s">
        <v>510</v>
      </c>
      <c r="C141" s="78" t="s">
        <v>523</v>
      </c>
      <c r="D141" s="77" t="s">
        <v>78</v>
      </c>
      <c r="E141" s="76">
        <v>562</v>
      </c>
      <c r="F141" s="95"/>
      <c r="G141" s="76">
        <f t="shared" si="2"/>
        <v>0</v>
      </c>
      <c r="H141" s="93" t="s">
        <v>300</v>
      </c>
    </row>
    <row r="142" ht="22.5" spans="1:8">
      <c r="A142" s="76">
        <v>140</v>
      </c>
      <c r="B142" s="92" t="s">
        <v>524</v>
      </c>
      <c r="C142" s="78" t="s">
        <v>525</v>
      </c>
      <c r="D142" s="77" t="s">
        <v>78</v>
      </c>
      <c r="E142" s="76">
        <f>12346+(17911+3767.58)-194.76*20-4250.44/58*20+(17911+3767.58)-356.13*38-4250.44/58*38</f>
        <v>34024.58</v>
      </c>
      <c r="F142" s="95"/>
      <c r="G142" s="76">
        <f t="shared" si="2"/>
        <v>0</v>
      </c>
      <c r="H142" s="93" t="s">
        <v>300</v>
      </c>
    </row>
    <row r="143" ht="33.75" spans="1:8">
      <c r="A143" s="76">
        <v>141</v>
      </c>
      <c r="B143" s="92" t="s">
        <v>510</v>
      </c>
      <c r="C143" s="78" t="s">
        <v>526</v>
      </c>
      <c r="D143" s="77" t="s">
        <v>78</v>
      </c>
      <c r="E143" s="76">
        <v>8216</v>
      </c>
      <c r="F143" s="95"/>
      <c r="G143" s="76">
        <f t="shared" si="2"/>
        <v>0</v>
      </c>
      <c r="H143" s="93" t="s">
        <v>300</v>
      </c>
    </row>
    <row r="144" ht="22.5" spans="1:8">
      <c r="A144" s="76">
        <v>142</v>
      </c>
      <c r="B144" s="92" t="s">
        <v>524</v>
      </c>
      <c r="C144" s="78" t="s">
        <v>527</v>
      </c>
      <c r="D144" s="77" t="s">
        <v>78</v>
      </c>
      <c r="E144" s="76">
        <v>1733</v>
      </c>
      <c r="F144" s="95"/>
      <c r="G144" s="76">
        <f t="shared" si="2"/>
        <v>0</v>
      </c>
      <c r="H144" s="93" t="s">
        <v>300</v>
      </c>
    </row>
    <row r="145" ht="22.5" spans="1:8">
      <c r="A145" s="76">
        <v>143</v>
      </c>
      <c r="B145" s="92" t="s">
        <v>524</v>
      </c>
      <c r="C145" s="78" t="s">
        <v>528</v>
      </c>
      <c r="D145" s="77" t="s">
        <v>78</v>
      </c>
      <c r="E145" s="76">
        <v>1756</v>
      </c>
      <c r="F145" s="95"/>
      <c r="G145" s="76">
        <f t="shared" si="2"/>
        <v>0</v>
      </c>
      <c r="H145" s="93" t="s">
        <v>300</v>
      </c>
    </row>
    <row r="146" ht="22.5" spans="1:8">
      <c r="A146" s="76">
        <v>144</v>
      </c>
      <c r="B146" s="92" t="s">
        <v>524</v>
      </c>
      <c r="C146" s="78" t="s">
        <v>529</v>
      </c>
      <c r="D146" s="77" t="s">
        <v>78</v>
      </c>
      <c r="E146" s="76">
        <v>534</v>
      </c>
      <c r="F146" s="95"/>
      <c r="G146" s="76">
        <f t="shared" si="2"/>
        <v>0</v>
      </c>
      <c r="H146" s="93" t="s">
        <v>300</v>
      </c>
    </row>
    <row r="147" ht="22.5" spans="1:8">
      <c r="A147" s="76">
        <v>145</v>
      </c>
      <c r="B147" s="92" t="s">
        <v>489</v>
      </c>
      <c r="C147" s="78" t="s">
        <v>530</v>
      </c>
      <c r="D147" s="77" t="s">
        <v>78</v>
      </c>
      <c r="E147" s="76">
        <f>3066+1448</f>
        <v>4514</v>
      </c>
      <c r="F147" s="95"/>
      <c r="G147" s="76">
        <f t="shared" si="2"/>
        <v>0</v>
      </c>
      <c r="H147" s="93" t="s">
        <v>300</v>
      </c>
    </row>
    <row r="148" ht="56.25" spans="1:8">
      <c r="A148" s="76">
        <v>146</v>
      </c>
      <c r="B148" s="92" t="s">
        <v>531</v>
      </c>
      <c r="C148" s="78" t="s">
        <v>532</v>
      </c>
      <c r="D148" s="77" t="s">
        <v>33</v>
      </c>
      <c r="E148" s="76">
        <f>42+11</f>
        <v>53</v>
      </c>
      <c r="F148" s="76"/>
      <c r="G148" s="76">
        <f t="shared" si="2"/>
        <v>0</v>
      </c>
      <c r="H148" s="93" t="s">
        <v>300</v>
      </c>
    </row>
    <row r="149" ht="67.5" spans="1:8">
      <c r="A149" s="76">
        <v>147</v>
      </c>
      <c r="B149" s="92" t="s">
        <v>533</v>
      </c>
      <c r="C149" s="78" t="s">
        <v>534</v>
      </c>
      <c r="D149" s="77" t="s">
        <v>33</v>
      </c>
      <c r="E149" s="76">
        <v>5</v>
      </c>
      <c r="F149" s="76"/>
      <c r="G149" s="76">
        <f t="shared" si="2"/>
        <v>0</v>
      </c>
      <c r="H149" s="93" t="s">
        <v>300</v>
      </c>
    </row>
    <row r="150" ht="45" spans="1:8">
      <c r="A150" s="76">
        <v>148</v>
      </c>
      <c r="B150" s="92" t="s">
        <v>140</v>
      </c>
      <c r="C150" s="78" t="s">
        <v>535</v>
      </c>
      <c r="D150" s="77" t="s">
        <v>33</v>
      </c>
      <c r="E150" s="76">
        <v>5</v>
      </c>
      <c r="F150" s="76"/>
      <c r="G150" s="76">
        <f t="shared" si="2"/>
        <v>0</v>
      </c>
      <c r="H150" s="93" t="s">
        <v>300</v>
      </c>
    </row>
    <row r="151" ht="22.5" spans="1:8">
      <c r="A151" s="76">
        <v>149</v>
      </c>
      <c r="B151" s="92" t="s">
        <v>536</v>
      </c>
      <c r="C151" s="78" t="s">
        <v>537</v>
      </c>
      <c r="D151" s="77" t="s">
        <v>33</v>
      </c>
      <c r="E151" s="76">
        <v>2</v>
      </c>
      <c r="F151" s="76"/>
      <c r="G151" s="76">
        <f t="shared" si="2"/>
        <v>0</v>
      </c>
      <c r="H151" s="93" t="s">
        <v>300</v>
      </c>
    </row>
    <row r="152" ht="22.5" spans="1:8">
      <c r="A152" s="76">
        <v>150</v>
      </c>
      <c r="B152" s="92" t="s">
        <v>538</v>
      </c>
      <c r="C152" s="78" t="s">
        <v>539</v>
      </c>
      <c r="D152" s="77" t="s">
        <v>23</v>
      </c>
      <c r="E152" s="76">
        <v>248</v>
      </c>
      <c r="F152" s="76"/>
      <c r="G152" s="76">
        <f t="shared" si="2"/>
        <v>0</v>
      </c>
      <c r="H152" s="93" t="s">
        <v>300</v>
      </c>
    </row>
    <row r="153" ht="22.5" spans="1:8">
      <c r="A153" s="76">
        <v>151</v>
      </c>
      <c r="B153" s="92" t="s">
        <v>538</v>
      </c>
      <c r="C153" s="78" t="s">
        <v>540</v>
      </c>
      <c r="D153" s="77" t="s">
        <v>23</v>
      </c>
      <c r="E153" s="76">
        <f>42+11</f>
        <v>53</v>
      </c>
      <c r="F153" s="76"/>
      <c r="G153" s="76">
        <f t="shared" si="2"/>
        <v>0</v>
      </c>
      <c r="H153" s="93" t="s">
        <v>300</v>
      </c>
    </row>
    <row r="154" ht="33.75" spans="1:8">
      <c r="A154" s="76">
        <v>152</v>
      </c>
      <c r="B154" s="92" t="s">
        <v>47</v>
      </c>
      <c r="C154" s="78" t="s">
        <v>541</v>
      </c>
      <c r="D154" s="77" t="s">
        <v>49</v>
      </c>
      <c r="E154" s="76">
        <f>42+11</f>
        <v>53</v>
      </c>
      <c r="F154" s="76"/>
      <c r="G154" s="76">
        <f t="shared" si="2"/>
        <v>0</v>
      </c>
      <c r="H154" s="93" t="s">
        <v>300</v>
      </c>
    </row>
    <row r="155" ht="33.75" spans="1:8">
      <c r="A155" s="76">
        <v>153</v>
      </c>
      <c r="B155" s="92" t="s">
        <v>542</v>
      </c>
      <c r="C155" s="78" t="s">
        <v>543</v>
      </c>
      <c r="D155" s="77" t="s">
        <v>544</v>
      </c>
      <c r="E155" s="76">
        <v>9</v>
      </c>
      <c r="F155" s="76"/>
      <c r="G155" s="76">
        <f t="shared" si="2"/>
        <v>0</v>
      </c>
      <c r="H155" s="93" t="s">
        <v>300</v>
      </c>
    </row>
    <row r="156" ht="33.75" spans="1:8">
      <c r="A156" s="76">
        <v>154</v>
      </c>
      <c r="B156" s="92" t="s">
        <v>542</v>
      </c>
      <c r="C156" s="78" t="s">
        <v>545</v>
      </c>
      <c r="D156" s="77" t="s">
        <v>544</v>
      </c>
      <c r="E156" s="76">
        <v>9</v>
      </c>
      <c r="F156" s="76"/>
      <c r="G156" s="76">
        <f t="shared" si="2"/>
        <v>0</v>
      </c>
      <c r="H156" s="93" t="s">
        <v>300</v>
      </c>
    </row>
    <row r="157" ht="33.75" spans="1:8">
      <c r="A157" s="76">
        <v>155</v>
      </c>
      <c r="B157" s="92" t="s">
        <v>542</v>
      </c>
      <c r="C157" s="78" t="s">
        <v>546</v>
      </c>
      <c r="D157" s="77" t="s">
        <v>544</v>
      </c>
      <c r="E157" s="76">
        <v>31</v>
      </c>
      <c r="F157" s="76"/>
      <c r="G157" s="76">
        <f t="shared" si="2"/>
        <v>0</v>
      </c>
      <c r="H157" s="93" t="s">
        <v>300</v>
      </c>
    </row>
    <row r="158" ht="33.75" spans="1:8">
      <c r="A158" s="76">
        <v>156</v>
      </c>
      <c r="B158" s="92" t="s">
        <v>542</v>
      </c>
      <c r="C158" s="78" t="s">
        <v>547</v>
      </c>
      <c r="D158" s="77" t="s">
        <v>544</v>
      </c>
      <c r="E158" s="76">
        <v>31</v>
      </c>
      <c r="F158" s="76"/>
      <c r="G158" s="76">
        <f t="shared" si="2"/>
        <v>0</v>
      </c>
      <c r="H158" s="93" t="s">
        <v>300</v>
      </c>
    </row>
    <row r="159" ht="33.75" spans="1:8">
      <c r="A159" s="76">
        <v>157</v>
      </c>
      <c r="B159" s="92" t="s">
        <v>542</v>
      </c>
      <c r="C159" s="78" t="s">
        <v>548</v>
      </c>
      <c r="D159" s="77" t="s">
        <v>544</v>
      </c>
      <c r="E159" s="76">
        <v>6</v>
      </c>
      <c r="F159" s="76"/>
      <c r="G159" s="76">
        <f t="shared" si="2"/>
        <v>0</v>
      </c>
      <c r="H159" s="93" t="s">
        <v>300</v>
      </c>
    </row>
    <row r="160" ht="22.5" spans="1:8">
      <c r="A160" s="76">
        <v>158</v>
      </c>
      <c r="B160" s="92" t="s">
        <v>542</v>
      </c>
      <c r="C160" s="78" t="s">
        <v>549</v>
      </c>
      <c r="D160" s="77" t="s">
        <v>544</v>
      </c>
      <c r="E160" s="76">
        <v>11</v>
      </c>
      <c r="F160" s="76"/>
      <c r="G160" s="76">
        <f t="shared" si="2"/>
        <v>0</v>
      </c>
      <c r="H160" s="93" t="s">
        <v>300</v>
      </c>
    </row>
    <row r="161" ht="22.5" spans="1:8">
      <c r="A161" s="76">
        <v>159</v>
      </c>
      <c r="B161" s="92" t="s">
        <v>542</v>
      </c>
      <c r="C161" s="78" t="s">
        <v>550</v>
      </c>
      <c r="D161" s="77" t="s">
        <v>544</v>
      </c>
      <c r="E161" s="76">
        <v>34</v>
      </c>
      <c r="F161" s="76"/>
      <c r="G161" s="76">
        <f t="shared" si="2"/>
        <v>0</v>
      </c>
      <c r="H161" s="93" t="s">
        <v>300</v>
      </c>
    </row>
    <row r="162" ht="33.75" spans="1:8">
      <c r="A162" s="76">
        <v>160</v>
      </c>
      <c r="B162" s="92" t="s">
        <v>542</v>
      </c>
      <c r="C162" s="78" t="s">
        <v>551</v>
      </c>
      <c r="D162" s="77" t="s">
        <v>544</v>
      </c>
      <c r="E162" s="76">
        <v>6</v>
      </c>
      <c r="F162" s="76"/>
      <c r="G162" s="76">
        <f t="shared" si="2"/>
        <v>0</v>
      </c>
      <c r="H162" s="93" t="s">
        <v>300</v>
      </c>
    </row>
    <row r="163" ht="22.5" spans="1:8">
      <c r="A163" s="76">
        <v>161</v>
      </c>
      <c r="B163" s="92" t="s">
        <v>552</v>
      </c>
      <c r="C163" s="78" t="s">
        <v>553</v>
      </c>
      <c r="D163" s="77" t="s">
        <v>544</v>
      </c>
      <c r="E163" s="76">
        <v>6</v>
      </c>
      <c r="F163" s="76"/>
      <c r="G163" s="76">
        <f t="shared" si="2"/>
        <v>0</v>
      </c>
      <c r="H163" s="93" t="s">
        <v>300</v>
      </c>
    </row>
    <row r="164" ht="22.5" spans="1:8">
      <c r="A164" s="76">
        <v>162</v>
      </c>
      <c r="B164" s="92" t="s">
        <v>554</v>
      </c>
      <c r="C164" s="78" t="s">
        <v>555</v>
      </c>
      <c r="D164" s="77" t="s">
        <v>49</v>
      </c>
      <c r="E164" s="76">
        <v>3</v>
      </c>
      <c r="F164" s="76"/>
      <c r="G164" s="76">
        <f t="shared" si="2"/>
        <v>0</v>
      </c>
      <c r="H164" s="93" t="s">
        <v>300</v>
      </c>
    </row>
    <row r="165" ht="22.5" spans="1:8">
      <c r="A165" s="76">
        <v>163</v>
      </c>
      <c r="B165" s="92" t="s">
        <v>556</v>
      </c>
      <c r="C165" s="78" t="s">
        <v>557</v>
      </c>
      <c r="D165" s="77" t="s">
        <v>78</v>
      </c>
      <c r="E165" s="76">
        <f>1500+120</f>
        <v>1620</v>
      </c>
      <c r="F165" s="76"/>
      <c r="G165" s="76">
        <f t="shared" si="2"/>
        <v>0</v>
      </c>
      <c r="H165" s="93" t="s">
        <v>300</v>
      </c>
    </row>
    <row r="166" ht="22.5" spans="1:8">
      <c r="A166" s="76">
        <v>164</v>
      </c>
      <c r="B166" s="92" t="s">
        <v>558</v>
      </c>
      <c r="C166" s="78" t="s">
        <v>559</v>
      </c>
      <c r="D166" s="77" t="s">
        <v>49</v>
      </c>
      <c r="E166" s="76">
        <v>328</v>
      </c>
      <c r="F166" s="76"/>
      <c r="G166" s="76">
        <f t="shared" si="2"/>
        <v>0</v>
      </c>
      <c r="H166" s="93" t="s">
        <v>300</v>
      </c>
    </row>
    <row r="167" ht="33.75" spans="1:8">
      <c r="A167" s="76">
        <v>165</v>
      </c>
      <c r="B167" s="92" t="s">
        <v>560</v>
      </c>
      <c r="C167" s="78" t="s">
        <v>561</v>
      </c>
      <c r="D167" s="77" t="s">
        <v>23</v>
      </c>
      <c r="E167" s="76">
        <v>4</v>
      </c>
      <c r="F167" s="76"/>
      <c r="G167" s="76">
        <f t="shared" si="2"/>
        <v>0</v>
      </c>
      <c r="H167" s="93" t="s">
        <v>300</v>
      </c>
    </row>
    <row r="168" ht="22.5" spans="1:8">
      <c r="A168" s="76">
        <v>166</v>
      </c>
      <c r="B168" s="92" t="s">
        <v>562</v>
      </c>
      <c r="C168" s="78" t="s">
        <v>563</v>
      </c>
      <c r="D168" s="77" t="s">
        <v>23</v>
      </c>
      <c r="E168" s="76">
        <v>4</v>
      </c>
      <c r="F168" s="76"/>
      <c r="G168" s="76">
        <f t="shared" si="2"/>
        <v>0</v>
      </c>
      <c r="H168" s="93" t="s">
        <v>300</v>
      </c>
    </row>
    <row r="169" ht="22.5" spans="1:8">
      <c r="A169" s="76">
        <v>167</v>
      </c>
      <c r="B169" s="92" t="s">
        <v>564</v>
      </c>
      <c r="C169" s="78" t="s">
        <v>565</v>
      </c>
      <c r="D169" s="77" t="s">
        <v>33</v>
      </c>
      <c r="E169" s="76">
        <v>4</v>
      </c>
      <c r="F169" s="76"/>
      <c r="G169" s="76">
        <f t="shared" si="2"/>
        <v>0</v>
      </c>
      <c r="H169" s="93" t="s">
        <v>300</v>
      </c>
    </row>
    <row r="170" ht="22.5" spans="1:8">
      <c r="A170" s="76">
        <v>168</v>
      </c>
      <c r="B170" s="92" t="s">
        <v>566</v>
      </c>
      <c r="C170" s="78" t="s">
        <v>567</v>
      </c>
      <c r="D170" s="77" t="s">
        <v>49</v>
      </c>
      <c r="E170" s="76">
        <v>1</v>
      </c>
      <c r="F170" s="76"/>
      <c r="G170" s="76">
        <f t="shared" si="2"/>
        <v>0</v>
      </c>
      <c r="H170" s="93" t="s">
        <v>300</v>
      </c>
    </row>
    <row r="171" ht="22.5" spans="1:8">
      <c r="A171" s="76">
        <v>169</v>
      </c>
      <c r="B171" s="92" t="s">
        <v>568</v>
      </c>
      <c r="C171" s="78" t="s">
        <v>569</v>
      </c>
      <c r="D171" s="77" t="s">
        <v>49</v>
      </c>
      <c r="E171" s="76">
        <v>4</v>
      </c>
      <c r="F171" s="76"/>
      <c r="G171" s="76">
        <f t="shared" si="2"/>
        <v>0</v>
      </c>
      <c r="H171" s="93" t="s">
        <v>300</v>
      </c>
    </row>
    <row r="172" ht="22.5" spans="1:8">
      <c r="A172" s="76">
        <v>170</v>
      </c>
      <c r="B172" s="92" t="s">
        <v>570</v>
      </c>
      <c r="C172" s="78" t="s">
        <v>571</v>
      </c>
      <c r="D172" s="77" t="s">
        <v>23</v>
      </c>
      <c r="E172" s="76">
        <v>6</v>
      </c>
      <c r="F172" s="76"/>
      <c r="G172" s="76">
        <f t="shared" si="2"/>
        <v>0</v>
      </c>
      <c r="H172" s="93" t="s">
        <v>300</v>
      </c>
    </row>
    <row r="173" ht="22.5" spans="1:8">
      <c r="A173" s="76">
        <v>171</v>
      </c>
      <c r="B173" s="92" t="s">
        <v>572</v>
      </c>
      <c r="C173" s="78" t="s">
        <v>573</v>
      </c>
      <c r="D173" s="77" t="s">
        <v>477</v>
      </c>
      <c r="E173" s="76">
        <v>6</v>
      </c>
      <c r="F173" s="76"/>
      <c r="G173" s="76">
        <f t="shared" si="2"/>
        <v>0</v>
      </c>
      <c r="H173" s="93" t="s">
        <v>300</v>
      </c>
    </row>
    <row r="174" ht="33.75" spans="1:8">
      <c r="A174" s="76">
        <v>172</v>
      </c>
      <c r="B174" s="92" t="s">
        <v>574</v>
      </c>
      <c r="C174" s="78" t="s">
        <v>575</v>
      </c>
      <c r="D174" s="77" t="s">
        <v>477</v>
      </c>
      <c r="E174" s="76">
        <v>6</v>
      </c>
      <c r="F174" s="76"/>
      <c r="G174" s="76">
        <f t="shared" si="2"/>
        <v>0</v>
      </c>
      <c r="H174" s="93" t="s">
        <v>300</v>
      </c>
    </row>
    <row r="175" ht="22.5" spans="1:8">
      <c r="A175" s="76">
        <v>173</v>
      </c>
      <c r="B175" s="92" t="s">
        <v>554</v>
      </c>
      <c r="C175" s="78" t="s">
        <v>576</v>
      </c>
      <c r="D175" s="77" t="s">
        <v>49</v>
      </c>
      <c r="E175" s="76">
        <v>7</v>
      </c>
      <c r="F175" s="76"/>
      <c r="G175" s="76">
        <f t="shared" si="2"/>
        <v>0</v>
      </c>
      <c r="H175" s="93" t="s">
        <v>300</v>
      </c>
    </row>
    <row r="176" ht="22.5" spans="1:8">
      <c r="A176" s="76">
        <v>174</v>
      </c>
      <c r="B176" s="92" t="s">
        <v>577</v>
      </c>
      <c r="C176" s="78" t="s">
        <v>578</v>
      </c>
      <c r="D176" s="77" t="s">
        <v>49</v>
      </c>
      <c r="E176" s="76">
        <v>500</v>
      </c>
      <c r="F176" s="76"/>
      <c r="G176" s="76">
        <f t="shared" si="2"/>
        <v>0</v>
      </c>
      <c r="H176" s="93" t="s">
        <v>300</v>
      </c>
    </row>
    <row r="177" ht="22.5" spans="1:8">
      <c r="A177" s="76">
        <v>175</v>
      </c>
      <c r="B177" s="92" t="s">
        <v>577</v>
      </c>
      <c r="C177" s="78" t="s">
        <v>579</v>
      </c>
      <c r="D177" s="77" t="s">
        <v>49</v>
      </c>
      <c r="E177" s="76">
        <v>500</v>
      </c>
      <c r="F177" s="76"/>
      <c r="G177" s="76">
        <f t="shared" si="2"/>
        <v>0</v>
      </c>
      <c r="H177" s="93" t="s">
        <v>300</v>
      </c>
    </row>
    <row r="178" ht="22.5" spans="1:8">
      <c r="A178" s="76">
        <v>176</v>
      </c>
      <c r="B178" s="92" t="s">
        <v>580</v>
      </c>
      <c r="C178" s="78" t="s">
        <v>581</v>
      </c>
      <c r="D178" s="77" t="s">
        <v>582</v>
      </c>
      <c r="E178" s="76">
        <f>380+76.67+38.33</f>
        <v>495</v>
      </c>
      <c r="F178" s="76"/>
      <c r="G178" s="76">
        <f t="shared" si="2"/>
        <v>0</v>
      </c>
      <c r="H178" s="93" t="s">
        <v>300</v>
      </c>
    </row>
    <row r="179" ht="22.5" spans="1:8">
      <c r="A179" s="76">
        <v>177</v>
      </c>
      <c r="B179" s="81" t="s">
        <v>583</v>
      </c>
      <c r="C179" s="81" t="s">
        <v>584</v>
      </c>
      <c r="D179" s="96" t="s">
        <v>49</v>
      </c>
      <c r="E179" s="83">
        <f t="shared" ref="E179:E184" si="3">24+12</f>
        <v>36</v>
      </c>
      <c r="F179" s="83"/>
      <c r="G179" s="76">
        <f t="shared" si="2"/>
        <v>0</v>
      </c>
      <c r="H179" s="97" t="s">
        <v>300</v>
      </c>
    </row>
    <row r="180" ht="22.5" spans="1:8">
      <c r="A180" s="76">
        <v>178</v>
      </c>
      <c r="B180" s="81" t="s">
        <v>585</v>
      </c>
      <c r="C180" s="81" t="s">
        <v>586</v>
      </c>
      <c r="D180" s="96" t="s">
        <v>49</v>
      </c>
      <c r="E180" s="83">
        <f>24+15</f>
        <v>39</v>
      </c>
      <c r="F180" s="83"/>
      <c r="G180" s="76">
        <f t="shared" si="2"/>
        <v>0</v>
      </c>
      <c r="H180" s="97" t="s">
        <v>300</v>
      </c>
    </row>
    <row r="181" ht="33.75" spans="1:8">
      <c r="A181" s="76">
        <v>179</v>
      </c>
      <c r="B181" s="81" t="s">
        <v>587</v>
      </c>
      <c r="C181" s="81" t="s">
        <v>588</v>
      </c>
      <c r="D181" s="82" t="s">
        <v>23</v>
      </c>
      <c r="E181" s="83">
        <f t="shared" si="3"/>
        <v>36</v>
      </c>
      <c r="F181" s="98"/>
      <c r="G181" s="76">
        <f t="shared" si="2"/>
        <v>0</v>
      </c>
      <c r="H181" s="97" t="s">
        <v>300</v>
      </c>
    </row>
    <row r="182" ht="33.75" spans="1:8">
      <c r="A182" s="76">
        <v>180</v>
      </c>
      <c r="B182" s="81" t="s">
        <v>589</v>
      </c>
      <c r="C182" s="81" t="s">
        <v>590</v>
      </c>
      <c r="D182" s="82" t="s">
        <v>23</v>
      </c>
      <c r="E182" s="83">
        <v>37</v>
      </c>
      <c r="F182" s="98"/>
      <c r="G182" s="76">
        <f t="shared" si="2"/>
        <v>0</v>
      </c>
      <c r="H182" s="97" t="s">
        <v>300</v>
      </c>
    </row>
    <row r="183" ht="168.75" spans="1:8">
      <c r="A183" s="76">
        <v>181</v>
      </c>
      <c r="B183" s="81" t="s">
        <v>591</v>
      </c>
      <c r="C183" s="99" t="s">
        <v>592</v>
      </c>
      <c r="D183" s="82" t="s">
        <v>23</v>
      </c>
      <c r="E183" s="83">
        <f>24+13</f>
        <v>37</v>
      </c>
      <c r="F183" s="98"/>
      <c r="G183" s="76">
        <f t="shared" si="2"/>
        <v>0</v>
      </c>
      <c r="H183" s="97" t="s">
        <v>300</v>
      </c>
    </row>
    <row r="184" ht="78.75" spans="1:8">
      <c r="A184" s="76">
        <v>182</v>
      </c>
      <c r="B184" s="81" t="s">
        <v>593</v>
      </c>
      <c r="C184" s="81" t="s">
        <v>594</v>
      </c>
      <c r="D184" s="82" t="s">
        <v>23</v>
      </c>
      <c r="E184" s="83">
        <f t="shared" si="3"/>
        <v>36</v>
      </c>
      <c r="F184" s="98"/>
      <c r="G184" s="76">
        <f t="shared" si="2"/>
        <v>0</v>
      </c>
      <c r="H184" s="97" t="s">
        <v>300</v>
      </c>
    </row>
    <row r="185" ht="22.5" spans="1:8">
      <c r="A185" s="76">
        <v>183</v>
      </c>
      <c r="B185" s="81" t="s">
        <v>595</v>
      </c>
      <c r="C185" s="81" t="s">
        <v>596</v>
      </c>
      <c r="D185" s="82" t="s">
        <v>23</v>
      </c>
      <c r="E185" s="83">
        <v>1</v>
      </c>
      <c r="F185" s="98"/>
      <c r="G185" s="76">
        <f t="shared" si="2"/>
        <v>0</v>
      </c>
      <c r="H185" s="97" t="s">
        <v>300</v>
      </c>
    </row>
    <row r="186" ht="22.5" spans="1:8">
      <c r="A186" s="76">
        <v>184</v>
      </c>
      <c r="B186" s="81" t="s">
        <v>597</v>
      </c>
      <c r="C186" s="81" t="s">
        <v>598</v>
      </c>
      <c r="D186" s="82" t="s">
        <v>33</v>
      </c>
      <c r="E186" s="83">
        <v>120</v>
      </c>
      <c r="F186" s="98"/>
      <c r="G186" s="76">
        <f t="shared" si="2"/>
        <v>0</v>
      </c>
      <c r="H186" s="97" t="s">
        <v>300</v>
      </c>
    </row>
    <row r="187" ht="22.5" spans="1:8">
      <c r="A187" s="76">
        <v>185</v>
      </c>
      <c r="B187" s="81" t="s">
        <v>599</v>
      </c>
      <c r="C187" s="81" t="s">
        <v>600</v>
      </c>
      <c r="D187" s="82" t="s">
        <v>113</v>
      </c>
      <c r="E187" s="83">
        <v>8</v>
      </c>
      <c r="F187" s="98"/>
      <c r="G187" s="76">
        <f t="shared" si="2"/>
        <v>0</v>
      </c>
      <c r="H187" s="97" t="s">
        <v>300</v>
      </c>
    </row>
    <row r="188" ht="33.75" spans="1:8">
      <c r="A188" s="76">
        <v>186</v>
      </c>
      <c r="B188" s="81" t="s">
        <v>516</v>
      </c>
      <c r="C188" s="81" t="s">
        <v>601</v>
      </c>
      <c r="D188" s="82" t="s">
        <v>78</v>
      </c>
      <c r="E188" s="83">
        <f>10391.82+3259.47</f>
        <v>13651.29</v>
      </c>
      <c r="F188" s="100"/>
      <c r="G188" s="76">
        <f t="shared" si="2"/>
        <v>0</v>
      </c>
      <c r="H188" s="97" t="s">
        <v>300</v>
      </c>
    </row>
    <row r="189" ht="33.75" spans="1:8">
      <c r="A189" s="76">
        <v>187</v>
      </c>
      <c r="B189" s="81" t="s">
        <v>516</v>
      </c>
      <c r="C189" s="81" t="s">
        <v>602</v>
      </c>
      <c r="D189" s="82" t="s">
        <v>78</v>
      </c>
      <c r="E189" s="101">
        <f>(4018)-194.76*2-2916.22/4*2+1847.63</f>
        <v>4018</v>
      </c>
      <c r="F189" s="100"/>
      <c r="G189" s="76">
        <f t="shared" si="2"/>
        <v>0</v>
      </c>
      <c r="H189" s="97" t="s">
        <v>300</v>
      </c>
    </row>
    <row r="190" ht="33.75" spans="1:8">
      <c r="A190" s="76">
        <v>188</v>
      </c>
      <c r="B190" s="81" t="s">
        <v>510</v>
      </c>
      <c r="C190" s="81" t="s">
        <v>603</v>
      </c>
      <c r="D190" s="82" t="s">
        <v>78</v>
      </c>
      <c r="E190" s="101">
        <f>(2846.11)-194.76*3-481.18/8*3+764.72</f>
        <v>2846.1075</v>
      </c>
      <c r="F190" s="100"/>
      <c r="G190" s="76">
        <f t="shared" si="2"/>
        <v>0</v>
      </c>
      <c r="H190" s="97" t="s">
        <v>300</v>
      </c>
    </row>
    <row r="191" ht="22.5" spans="1:8">
      <c r="A191" s="76">
        <v>189</v>
      </c>
      <c r="B191" s="81" t="s">
        <v>524</v>
      </c>
      <c r="C191" s="81" t="s">
        <v>604</v>
      </c>
      <c r="D191" s="82" t="s">
        <v>78</v>
      </c>
      <c r="E191" s="83">
        <v>14.4</v>
      </c>
      <c r="F191" s="100"/>
      <c r="G191" s="76">
        <f t="shared" si="2"/>
        <v>0</v>
      </c>
      <c r="H191" s="97" t="s">
        <v>300</v>
      </c>
    </row>
    <row r="192" ht="22.5" spans="1:8">
      <c r="A192" s="76">
        <v>190</v>
      </c>
      <c r="B192" s="81" t="s">
        <v>524</v>
      </c>
      <c r="C192" s="81" t="s">
        <v>605</v>
      </c>
      <c r="D192" s="82" t="s">
        <v>78</v>
      </c>
      <c r="E192" s="83">
        <v>10.45</v>
      </c>
      <c r="F192" s="100"/>
      <c r="G192" s="76">
        <f t="shared" si="2"/>
        <v>0</v>
      </c>
      <c r="H192" s="97" t="s">
        <v>300</v>
      </c>
    </row>
    <row r="193" ht="22.5" spans="1:8">
      <c r="A193" s="76">
        <v>191</v>
      </c>
      <c r="B193" s="81" t="s">
        <v>524</v>
      </c>
      <c r="C193" s="81" t="s">
        <v>606</v>
      </c>
      <c r="D193" s="82" t="s">
        <v>78</v>
      </c>
      <c r="E193" s="83">
        <v>224.67</v>
      </c>
      <c r="F193" s="100"/>
      <c r="G193" s="76">
        <f t="shared" si="2"/>
        <v>0</v>
      </c>
      <c r="H193" s="97" t="s">
        <v>300</v>
      </c>
    </row>
    <row r="194" ht="22.5" spans="1:8">
      <c r="A194" s="76">
        <v>192</v>
      </c>
      <c r="B194" s="81" t="s">
        <v>607</v>
      </c>
      <c r="C194" s="81" t="s">
        <v>608</v>
      </c>
      <c r="D194" s="82" t="s">
        <v>78</v>
      </c>
      <c r="E194" s="83">
        <v>10</v>
      </c>
      <c r="F194" s="100"/>
      <c r="G194" s="76">
        <f t="shared" si="2"/>
        <v>0</v>
      </c>
      <c r="H194" s="97" t="s">
        <v>300</v>
      </c>
    </row>
    <row r="195" ht="22.5" spans="1:8">
      <c r="A195" s="76">
        <v>193</v>
      </c>
      <c r="B195" s="81" t="s">
        <v>524</v>
      </c>
      <c r="C195" s="81" t="s">
        <v>609</v>
      </c>
      <c r="D195" s="82" t="s">
        <v>78</v>
      </c>
      <c r="E195" s="83">
        <v>0</v>
      </c>
      <c r="F195" s="100"/>
      <c r="G195" s="76">
        <f t="shared" si="2"/>
        <v>0</v>
      </c>
      <c r="H195" s="97" t="s">
        <v>300</v>
      </c>
    </row>
    <row r="196" ht="22.5" spans="1:8">
      <c r="A196" s="76">
        <v>194</v>
      </c>
      <c r="B196" s="81" t="s">
        <v>524</v>
      </c>
      <c r="C196" s="81" t="s">
        <v>610</v>
      </c>
      <c r="D196" s="82" t="s">
        <v>78</v>
      </c>
      <c r="E196" s="83">
        <v>49.77</v>
      </c>
      <c r="F196" s="100"/>
      <c r="G196" s="76">
        <f t="shared" ref="G196:G241" si="4">F196*E196</f>
        <v>0</v>
      </c>
      <c r="H196" s="97" t="s">
        <v>300</v>
      </c>
    </row>
    <row r="197" ht="24.95" customHeight="1" spans="1:8">
      <c r="A197" s="76">
        <v>195</v>
      </c>
      <c r="B197" s="81" t="s">
        <v>429</v>
      </c>
      <c r="C197" s="81" t="s">
        <v>611</v>
      </c>
      <c r="D197" s="82" t="s">
        <v>49</v>
      </c>
      <c r="E197" s="83">
        <v>503</v>
      </c>
      <c r="F197" s="100"/>
      <c r="G197" s="76">
        <f t="shared" si="4"/>
        <v>0</v>
      </c>
      <c r="H197" s="97" t="s">
        <v>300</v>
      </c>
    </row>
    <row r="198" ht="22.5" spans="1:8">
      <c r="A198" s="76">
        <v>196</v>
      </c>
      <c r="B198" s="81" t="s">
        <v>431</v>
      </c>
      <c r="C198" s="81" t="s">
        <v>612</v>
      </c>
      <c r="D198" s="82" t="s">
        <v>49</v>
      </c>
      <c r="E198" s="83">
        <f>360+143</f>
        <v>503</v>
      </c>
      <c r="F198" s="98"/>
      <c r="G198" s="76">
        <f t="shared" si="4"/>
        <v>0</v>
      </c>
      <c r="H198" s="97" t="s">
        <v>300</v>
      </c>
    </row>
    <row r="199" ht="22.5" spans="1:8">
      <c r="A199" s="76">
        <v>197</v>
      </c>
      <c r="B199" s="81" t="s">
        <v>613</v>
      </c>
      <c r="C199" s="81" t="s">
        <v>612</v>
      </c>
      <c r="D199" s="82" t="s">
        <v>66</v>
      </c>
      <c r="E199" s="83">
        <v>2</v>
      </c>
      <c r="F199" s="98"/>
      <c r="G199" s="76">
        <f t="shared" si="4"/>
        <v>0</v>
      </c>
      <c r="H199" s="97" t="s">
        <v>300</v>
      </c>
    </row>
    <row r="200" ht="22.5" spans="1:8">
      <c r="A200" s="76">
        <v>198</v>
      </c>
      <c r="B200" s="81" t="s">
        <v>311</v>
      </c>
      <c r="C200" s="81" t="s">
        <v>614</v>
      </c>
      <c r="D200" s="82" t="s">
        <v>313</v>
      </c>
      <c r="E200" s="83">
        <f>185.42/(790+460)*790+185.42/(790+460)*460</f>
        <v>185.42</v>
      </c>
      <c r="F200" s="98"/>
      <c r="G200" s="76">
        <f t="shared" si="4"/>
        <v>0</v>
      </c>
      <c r="H200" s="97" t="s">
        <v>300</v>
      </c>
    </row>
    <row r="201" ht="22.5" spans="1:8">
      <c r="A201" s="76">
        <v>199</v>
      </c>
      <c r="B201" s="81" t="s">
        <v>615</v>
      </c>
      <c r="C201" s="81" t="s">
        <v>616</v>
      </c>
      <c r="D201" s="82" t="s">
        <v>299</v>
      </c>
      <c r="E201" s="83">
        <v>2.65</v>
      </c>
      <c r="F201" s="98"/>
      <c r="G201" s="76">
        <f t="shared" si="4"/>
        <v>0</v>
      </c>
      <c r="H201" s="97" t="s">
        <v>300</v>
      </c>
    </row>
    <row r="202" ht="22.5" spans="1:8">
      <c r="A202" s="76">
        <v>200</v>
      </c>
      <c r="B202" s="81" t="s">
        <v>617</v>
      </c>
      <c r="C202" s="81" t="s">
        <v>618</v>
      </c>
      <c r="D202" s="82" t="s">
        <v>49</v>
      </c>
      <c r="E202" s="83">
        <f t="shared" ref="E202:E205" si="5">142+82</f>
        <v>224</v>
      </c>
      <c r="F202" s="98"/>
      <c r="G202" s="76">
        <f t="shared" si="4"/>
        <v>0</v>
      </c>
      <c r="H202" s="97" t="s">
        <v>300</v>
      </c>
    </row>
    <row r="203" ht="22.5" spans="1:8">
      <c r="A203" s="76">
        <v>201</v>
      </c>
      <c r="B203" s="81" t="s">
        <v>619</v>
      </c>
      <c r="C203" s="81" t="s">
        <v>620</v>
      </c>
      <c r="D203" s="82" t="s">
        <v>49</v>
      </c>
      <c r="E203" s="83">
        <f t="shared" si="5"/>
        <v>224</v>
      </c>
      <c r="F203" s="98"/>
      <c r="G203" s="76">
        <f t="shared" si="4"/>
        <v>0</v>
      </c>
      <c r="H203" s="97" t="s">
        <v>300</v>
      </c>
    </row>
    <row r="204" ht="22.5" spans="1:8">
      <c r="A204" s="76">
        <v>202</v>
      </c>
      <c r="B204" s="81" t="s">
        <v>330</v>
      </c>
      <c r="C204" s="81" t="s">
        <v>621</v>
      </c>
      <c r="D204" s="82" t="s">
        <v>49</v>
      </c>
      <c r="E204" s="83">
        <f>16+8</f>
        <v>24</v>
      </c>
      <c r="F204" s="98"/>
      <c r="G204" s="76">
        <f t="shared" si="4"/>
        <v>0</v>
      </c>
      <c r="H204" s="97" t="s">
        <v>300</v>
      </c>
    </row>
    <row r="205" ht="22.5" spans="1:8">
      <c r="A205" s="76">
        <v>203</v>
      </c>
      <c r="B205" s="81" t="s">
        <v>622</v>
      </c>
      <c r="C205" s="81" t="s">
        <v>623</v>
      </c>
      <c r="D205" s="82" t="s">
        <v>477</v>
      </c>
      <c r="E205" s="83">
        <f t="shared" si="5"/>
        <v>224</v>
      </c>
      <c r="F205" s="98"/>
      <c r="G205" s="76">
        <f t="shared" si="4"/>
        <v>0</v>
      </c>
      <c r="H205" s="97" t="s">
        <v>300</v>
      </c>
    </row>
    <row r="206" ht="22.5" spans="1:8">
      <c r="A206" s="76">
        <v>204</v>
      </c>
      <c r="B206" s="81" t="s">
        <v>538</v>
      </c>
      <c r="C206" s="81" t="s">
        <v>624</v>
      </c>
      <c r="D206" s="82" t="s">
        <v>23</v>
      </c>
      <c r="E206" s="83">
        <v>9</v>
      </c>
      <c r="F206" s="98"/>
      <c r="G206" s="76">
        <f t="shared" si="4"/>
        <v>0</v>
      </c>
      <c r="H206" s="97" t="s">
        <v>300</v>
      </c>
    </row>
    <row r="207" ht="22.5" spans="1:8">
      <c r="A207" s="76">
        <v>205</v>
      </c>
      <c r="B207" s="81" t="s">
        <v>625</v>
      </c>
      <c r="C207" s="81" t="s">
        <v>626</v>
      </c>
      <c r="D207" s="102" t="s">
        <v>78</v>
      </c>
      <c r="E207" s="83">
        <v>12</v>
      </c>
      <c r="F207" s="98"/>
      <c r="G207" s="76">
        <f t="shared" si="4"/>
        <v>0</v>
      </c>
      <c r="H207" s="97" t="s">
        <v>300</v>
      </c>
    </row>
    <row r="208" ht="22.5" spans="1:8">
      <c r="A208" s="76">
        <v>206</v>
      </c>
      <c r="B208" s="81" t="s">
        <v>627</v>
      </c>
      <c r="C208" s="103" t="s">
        <v>628</v>
      </c>
      <c r="D208" s="104" t="s">
        <v>113</v>
      </c>
      <c r="E208" s="105">
        <f>5*12</f>
        <v>60</v>
      </c>
      <c r="F208" s="98"/>
      <c r="G208" s="76">
        <f t="shared" si="4"/>
        <v>0</v>
      </c>
      <c r="H208" s="97" t="s">
        <v>300</v>
      </c>
    </row>
    <row r="209" ht="22.5" spans="1:8">
      <c r="A209" s="76">
        <v>207</v>
      </c>
      <c r="B209" s="81" t="s">
        <v>554</v>
      </c>
      <c r="C209" s="81" t="s">
        <v>629</v>
      </c>
      <c r="D209" s="106" t="s">
        <v>49</v>
      </c>
      <c r="E209" s="83">
        <v>1</v>
      </c>
      <c r="F209" s="98"/>
      <c r="G209" s="76">
        <f t="shared" si="4"/>
        <v>0</v>
      </c>
      <c r="H209" s="97" t="s">
        <v>300</v>
      </c>
    </row>
    <row r="210" ht="101.25" spans="1:8">
      <c r="A210" s="76">
        <v>208</v>
      </c>
      <c r="B210" s="81" t="s">
        <v>542</v>
      </c>
      <c r="C210" s="107" t="s">
        <v>630</v>
      </c>
      <c r="D210" s="82" t="s">
        <v>544</v>
      </c>
      <c r="E210" s="83">
        <v>3</v>
      </c>
      <c r="F210" s="98"/>
      <c r="G210" s="76">
        <f t="shared" si="4"/>
        <v>0</v>
      </c>
      <c r="H210" s="97" t="s">
        <v>300</v>
      </c>
    </row>
    <row r="211" ht="33.75" spans="1:8">
      <c r="A211" s="76">
        <v>209</v>
      </c>
      <c r="B211" s="81" t="s">
        <v>542</v>
      </c>
      <c r="C211" s="81" t="s">
        <v>631</v>
      </c>
      <c r="D211" s="82" t="s">
        <v>544</v>
      </c>
      <c r="E211" s="83">
        <v>3</v>
      </c>
      <c r="F211" s="98"/>
      <c r="G211" s="76">
        <f t="shared" si="4"/>
        <v>0</v>
      </c>
      <c r="H211" s="97" t="s">
        <v>300</v>
      </c>
    </row>
    <row r="212" ht="33.75" spans="1:8">
      <c r="A212" s="76">
        <v>210</v>
      </c>
      <c r="B212" s="81" t="s">
        <v>542</v>
      </c>
      <c r="C212" s="81" t="s">
        <v>632</v>
      </c>
      <c r="D212" s="82" t="s">
        <v>544</v>
      </c>
      <c r="E212" s="83">
        <v>2</v>
      </c>
      <c r="F212" s="98"/>
      <c r="G212" s="76">
        <f t="shared" si="4"/>
        <v>0</v>
      </c>
      <c r="H212" s="97" t="s">
        <v>300</v>
      </c>
    </row>
    <row r="213" ht="45" spans="1:8">
      <c r="A213" s="76">
        <v>211</v>
      </c>
      <c r="B213" s="81" t="s">
        <v>542</v>
      </c>
      <c r="C213" s="81" t="s">
        <v>633</v>
      </c>
      <c r="D213" s="82" t="s">
        <v>544</v>
      </c>
      <c r="E213" s="83">
        <f>2+1</f>
        <v>3</v>
      </c>
      <c r="F213" s="98"/>
      <c r="G213" s="76">
        <f t="shared" si="4"/>
        <v>0</v>
      </c>
      <c r="H213" s="97" t="s">
        <v>300</v>
      </c>
    </row>
    <row r="214" ht="101.25" spans="1:8">
      <c r="A214" s="76">
        <v>212</v>
      </c>
      <c r="B214" s="81" t="s">
        <v>542</v>
      </c>
      <c r="C214" s="81" t="s">
        <v>634</v>
      </c>
      <c r="D214" s="82" t="s">
        <v>544</v>
      </c>
      <c r="E214" s="83">
        <f>6+2</f>
        <v>8</v>
      </c>
      <c r="F214" s="98"/>
      <c r="G214" s="76">
        <f t="shared" si="4"/>
        <v>0</v>
      </c>
      <c r="H214" s="97" t="s">
        <v>300</v>
      </c>
    </row>
    <row r="215" ht="45" spans="1:8">
      <c r="A215" s="76">
        <v>213</v>
      </c>
      <c r="B215" s="81" t="s">
        <v>542</v>
      </c>
      <c r="C215" s="81" t="s">
        <v>635</v>
      </c>
      <c r="D215" s="82" t="s">
        <v>544</v>
      </c>
      <c r="E215" s="83">
        <v>5</v>
      </c>
      <c r="F215" s="98"/>
      <c r="G215" s="76">
        <f t="shared" si="4"/>
        <v>0</v>
      </c>
      <c r="H215" s="97" t="s">
        <v>300</v>
      </c>
    </row>
    <row r="216" ht="45" spans="1:8">
      <c r="A216" s="76">
        <v>214</v>
      </c>
      <c r="B216" s="81" t="s">
        <v>542</v>
      </c>
      <c r="C216" s="81" t="s">
        <v>635</v>
      </c>
      <c r="D216" s="82" t="s">
        <v>544</v>
      </c>
      <c r="E216" s="83">
        <v>5</v>
      </c>
      <c r="F216" s="98"/>
      <c r="G216" s="76">
        <f t="shared" si="4"/>
        <v>0</v>
      </c>
      <c r="H216" s="97" t="s">
        <v>300</v>
      </c>
    </row>
    <row r="217" ht="56.25" spans="1:8">
      <c r="A217" s="76">
        <v>215</v>
      </c>
      <c r="B217" s="81" t="s">
        <v>542</v>
      </c>
      <c r="C217" s="81" t="s">
        <v>636</v>
      </c>
      <c r="D217" s="82" t="s">
        <v>544</v>
      </c>
      <c r="E217" s="83">
        <v>2</v>
      </c>
      <c r="F217" s="98"/>
      <c r="G217" s="76">
        <f t="shared" si="4"/>
        <v>0</v>
      </c>
      <c r="H217" s="97" t="s">
        <v>300</v>
      </c>
    </row>
    <row r="218" ht="146.25" spans="1:8">
      <c r="A218" s="76">
        <v>216</v>
      </c>
      <c r="B218" s="81" t="s">
        <v>637</v>
      </c>
      <c r="C218" s="81" t="s">
        <v>638</v>
      </c>
      <c r="D218" s="82" t="s">
        <v>544</v>
      </c>
      <c r="E218" s="83">
        <v>2</v>
      </c>
      <c r="F218" s="98"/>
      <c r="G218" s="76">
        <f t="shared" si="4"/>
        <v>0</v>
      </c>
      <c r="H218" s="97" t="s">
        <v>300</v>
      </c>
    </row>
    <row r="219" ht="22.5" spans="1:8">
      <c r="A219" s="76">
        <v>217</v>
      </c>
      <c r="B219" s="81" t="s">
        <v>566</v>
      </c>
      <c r="C219" s="81" t="s">
        <v>639</v>
      </c>
      <c r="D219" s="82" t="s">
        <v>49</v>
      </c>
      <c r="E219" s="83">
        <v>1</v>
      </c>
      <c r="F219" s="98"/>
      <c r="G219" s="76">
        <f t="shared" si="4"/>
        <v>0</v>
      </c>
      <c r="H219" s="97" t="s">
        <v>300</v>
      </c>
    </row>
    <row r="220" ht="22.5" spans="1:8">
      <c r="A220" s="76">
        <v>218</v>
      </c>
      <c r="B220" s="81" t="s">
        <v>577</v>
      </c>
      <c r="C220" s="81" t="s">
        <v>640</v>
      </c>
      <c r="D220" s="82" t="s">
        <v>49</v>
      </c>
      <c r="E220" s="83">
        <f>142+71</f>
        <v>213</v>
      </c>
      <c r="F220" s="98"/>
      <c r="G220" s="76">
        <f t="shared" si="4"/>
        <v>0</v>
      </c>
      <c r="H220" s="97" t="s">
        <v>300</v>
      </c>
    </row>
    <row r="221" ht="22.5" spans="1:8">
      <c r="A221" s="76">
        <v>219</v>
      </c>
      <c r="B221" s="81" t="s">
        <v>641</v>
      </c>
      <c r="C221" s="81" t="s">
        <v>642</v>
      </c>
      <c r="D221" s="82" t="s">
        <v>49</v>
      </c>
      <c r="E221" s="83">
        <v>3</v>
      </c>
      <c r="F221" s="98"/>
      <c r="G221" s="76">
        <f t="shared" si="4"/>
        <v>0</v>
      </c>
      <c r="H221" s="97" t="s">
        <v>300</v>
      </c>
    </row>
    <row r="222" ht="22.5" spans="1:8">
      <c r="A222" s="76">
        <v>220</v>
      </c>
      <c r="B222" s="108" t="s">
        <v>643</v>
      </c>
      <c r="C222" s="109" t="s">
        <v>644</v>
      </c>
      <c r="D222" s="110" t="s">
        <v>49</v>
      </c>
      <c r="E222" s="110">
        <v>12</v>
      </c>
      <c r="F222" s="110"/>
      <c r="G222" s="76">
        <f t="shared" si="4"/>
        <v>0</v>
      </c>
      <c r="H222" s="97" t="s">
        <v>300</v>
      </c>
    </row>
    <row r="223" ht="22.5" spans="1:8">
      <c r="A223" s="76">
        <v>221</v>
      </c>
      <c r="B223" s="108" t="s">
        <v>645</v>
      </c>
      <c r="C223" s="108" t="s">
        <v>646</v>
      </c>
      <c r="D223" s="110" t="s">
        <v>33</v>
      </c>
      <c r="E223" s="110">
        <v>12</v>
      </c>
      <c r="F223" s="110"/>
      <c r="G223" s="76">
        <f t="shared" si="4"/>
        <v>0</v>
      </c>
      <c r="H223" s="97" t="s">
        <v>300</v>
      </c>
    </row>
    <row r="224" ht="33.75" spans="1:8">
      <c r="A224" s="76">
        <v>222</v>
      </c>
      <c r="B224" s="108" t="s">
        <v>352</v>
      </c>
      <c r="C224" s="109" t="s">
        <v>647</v>
      </c>
      <c r="D224" s="110" t="s">
        <v>23</v>
      </c>
      <c r="E224" s="110">
        <v>1</v>
      </c>
      <c r="F224" s="110"/>
      <c r="G224" s="76">
        <f t="shared" si="4"/>
        <v>0</v>
      </c>
      <c r="H224" s="97" t="s">
        <v>300</v>
      </c>
    </row>
    <row r="225" ht="22.5" spans="1:8">
      <c r="A225" s="76">
        <v>223</v>
      </c>
      <c r="B225" s="108" t="s">
        <v>399</v>
      </c>
      <c r="C225" s="109" t="s">
        <v>648</v>
      </c>
      <c r="D225" s="110" t="s">
        <v>49</v>
      </c>
      <c r="E225" s="110">
        <v>1</v>
      </c>
      <c r="F225" s="110"/>
      <c r="G225" s="76">
        <f t="shared" si="4"/>
        <v>0</v>
      </c>
      <c r="H225" s="97" t="s">
        <v>300</v>
      </c>
    </row>
    <row r="226" ht="22.5" spans="1:8">
      <c r="A226" s="76">
        <v>224</v>
      </c>
      <c r="B226" s="108" t="s">
        <v>399</v>
      </c>
      <c r="C226" s="109" t="s">
        <v>649</v>
      </c>
      <c r="D226" s="110" t="s">
        <v>49</v>
      </c>
      <c r="E226" s="110">
        <v>12</v>
      </c>
      <c r="F226" s="110"/>
      <c r="G226" s="76">
        <f t="shared" si="4"/>
        <v>0</v>
      </c>
      <c r="H226" s="97" t="s">
        <v>300</v>
      </c>
    </row>
    <row r="227" ht="33.75" spans="1:8">
      <c r="A227" s="76">
        <v>225</v>
      </c>
      <c r="B227" s="111" t="s">
        <v>356</v>
      </c>
      <c r="C227" s="108" t="s">
        <v>357</v>
      </c>
      <c r="D227" s="112" t="s">
        <v>33</v>
      </c>
      <c r="E227" s="113">
        <v>15</v>
      </c>
      <c r="F227" s="113"/>
      <c r="G227" s="76">
        <f t="shared" si="4"/>
        <v>0</v>
      </c>
      <c r="H227" s="97" t="s">
        <v>300</v>
      </c>
    </row>
    <row r="228" ht="22.5" spans="1:8">
      <c r="A228" s="76">
        <v>226</v>
      </c>
      <c r="B228" s="114" t="s">
        <v>650</v>
      </c>
      <c r="C228" s="115" t="s">
        <v>651</v>
      </c>
      <c r="D228" s="113" t="s">
        <v>49</v>
      </c>
      <c r="E228" s="113">
        <v>3</v>
      </c>
      <c r="F228" s="113"/>
      <c r="G228" s="76">
        <f t="shared" si="4"/>
        <v>0</v>
      </c>
      <c r="H228" s="97" t="s">
        <v>300</v>
      </c>
    </row>
    <row r="229" ht="33.75" spans="1:8">
      <c r="A229" s="76">
        <v>227</v>
      </c>
      <c r="B229" s="109" t="s">
        <v>423</v>
      </c>
      <c r="C229" s="108" t="s">
        <v>424</v>
      </c>
      <c r="D229" s="116" t="s">
        <v>33</v>
      </c>
      <c r="E229" s="113">
        <v>1</v>
      </c>
      <c r="F229" s="113"/>
      <c r="G229" s="76">
        <f t="shared" si="4"/>
        <v>0</v>
      </c>
      <c r="H229" s="97" t="s">
        <v>300</v>
      </c>
    </row>
    <row r="230" ht="33.75" spans="1:8">
      <c r="A230" s="76">
        <v>228</v>
      </c>
      <c r="B230" s="114" t="s">
        <v>352</v>
      </c>
      <c r="C230" s="109" t="s">
        <v>652</v>
      </c>
      <c r="D230" s="110" t="s">
        <v>23</v>
      </c>
      <c r="E230" s="110">
        <v>1</v>
      </c>
      <c r="F230" s="110"/>
      <c r="G230" s="76">
        <f t="shared" si="4"/>
        <v>0</v>
      </c>
      <c r="H230" s="97" t="s">
        <v>300</v>
      </c>
    </row>
    <row r="231" ht="22.5" spans="1:8">
      <c r="A231" s="76">
        <v>229</v>
      </c>
      <c r="B231" s="109" t="s">
        <v>399</v>
      </c>
      <c r="C231" s="115" t="s">
        <v>400</v>
      </c>
      <c r="D231" s="116" t="s">
        <v>49</v>
      </c>
      <c r="E231" s="113">
        <v>3</v>
      </c>
      <c r="F231" s="113"/>
      <c r="G231" s="76">
        <f t="shared" si="4"/>
        <v>0</v>
      </c>
      <c r="H231" s="97" t="s">
        <v>300</v>
      </c>
    </row>
    <row r="232" ht="22.5" spans="1:8">
      <c r="A232" s="76">
        <v>230</v>
      </c>
      <c r="B232" s="117" t="s">
        <v>374</v>
      </c>
      <c r="C232" s="109" t="s">
        <v>653</v>
      </c>
      <c r="D232" s="118" t="s">
        <v>33</v>
      </c>
      <c r="E232" s="110">
        <v>21</v>
      </c>
      <c r="F232" s="110"/>
      <c r="G232" s="76">
        <f t="shared" si="4"/>
        <v>0</v>
      </c>
      <c r="H232" s="97" t="s">
        <v>300</v>
      </c>
    </row>
    <row r="233" ht="22.5" spans="1:8">
      <c r="A233" s="76">
        <v>231</v>
      </c>
      <c r="B233" s="117" t="s">
        <v>654</v>
      </c>
      <c r="C233" s="109"/>
      <c r="D233" s="118" t="s">
        <v>23</v>
      </c>
      <c r="E233" s="110">
        <v>2</v>
      </c>
      <c r="F233" s="110"/>
      <c r="G233" s="76">
        <f t="shared" si="4"/>
        <v>0</v>
      </c>
      <c r="H233" s="97" t="s">
        <v>300</v>
      </c>
    </row>
    <row r="234" ht="22.5" spans="1:8">
      <c r="A234" s="76">
        <v>232</v>
      </c>
      <c r="B234" s="111" t="s">
        <v>655</v>
      </c>
      <c r="C234" s="111" t="s">
        <v>656</v>
      </c>
      <c r="D234" s="112" t="s">
        <v>33</v>
      </c>
      <c r="E234" s="112">
        <v>1</v>
      </c>
      <c r="F234" s="112"/>
      <c r="G234" s="76">
        <f t="shared" si="4"/>
        <v>0</v>
      </c>
      <c r="H234" s="97" t="s">
        <v>300</v>
      </c>
    </row>
    <row r="235" ht="22.5" spans="1:8">
      <c r="A235" s="76">
        <v>233</v>
      </c>
      <c r="B235" s="111" t="s">
        <v>538</v>
      </c>
      <c r="C235" s="111" t="s">
        <v>656</v>
      </c>
      <c r="D235" s="112" t="s">
        <v>23</v>
      </c>
      <c r="E235" s="112">
        <v>1</v>
      </c>
      <c r="F235" s="112"/>
      <c r="G235" s="76">
        <f t="shared" si="4"/>
        <v>0</v>
      </c>
      <c r="H235" s="97" t="s">
        <v>300</v>
      </c>
    </row>
    <row r="236" ht="22.5" spans="1:8">
      <c r="A236" s="76">
        <v>234</v>
      </c>
      <c r="B236" s="119" t="s">
        <v>510</v>
      </c>
      <c r="C236" s="111" t="s">
        <v>657</v>
      </c>
      <c r="D236" s="120" t="s">
        <v>78</v>
      </c>
      <c r="E236" s="112">
        <v>50</v>
      </c>
      <c r="F236" s="112"/>
      <c r="G236" s="76">
        <f t="shared" si="4"/>
        <v>0</v>
      </c>
      <c r="H236" s="97" t="s">
        <v>300</v>
      </c>
    </row>
    <row r="237" ht="22.5" spans="1:8">
      <c r="A237" s="76">
        <v>235</v>
      </c>
      <c r="B237" s="119" t="s">
        <v>510</v>
      </c>
      <c r="C237" s="111" t="s">
        <v>658</v>
      </c>
      <c r="D237" s="120" t="s">
        <v>78</v>
      </c>
      <c r="E237" s="112">
        <v>105</v>
      </c>
      <c r="F237" s="112"/>
      <c r="G237" s="76">
        <f t="shared" si="4"/>
        <v>0</v>
      </c>
      <c r="H237" s="97" t="s">
        <v>300</v>
      </c>
    </row>
    <row r="238" ht="22.5" spans="1:8">
      <c r="A238" s="76">
        <v>236</v>
      </c>
      <c r="B238" s="119" t="s">
        <v>510</v>
      </c>
      <c r="C238" s="111" t="s">
        <v>659</v>
      </c>
      <c r="D238" s="120" t="s">
        <v>78</v>
      </c>
      <c r="E238" s="112">
        <v>62</v>
      </c>
      <c r="F238" s="112"/>
      <c r="G238" s="76">
        <f t="shared" si="4"/>
        <v>0</v>
      </c>
      <c r="H238" s="97" t="s">
        <v>300</v>
      </c>
    </row>
    <row r="239" ht="22.5" spans="1:8">
      <c r="A239" s="76">
        <v>237</v>
      </c>
      <c r="B239" s="119" t="s">
        <v>510</v>
      </c>
      <c r="C239" s="111" t="s">
        <v>660</v>
      </c>
      <c r="D239" s="120" t="s">
        <v>78</v>
      </c>
      <c r="E239" s="112">
        <v>400</v>
      </c>
      <c r="F239" s="112"/>
      <c r="G239" s="76">
        <f t="shared" si="4"/>
        <v>0</v>
      </c>
      <c r="H239" s="97" t="s">
        <v>300</v>
      </c>
    </row>
    <row r="240" ht="22.5" spans="1:8">
      <c r="A240" s="76">
        <v>238</v>
      </c>
      <c r="B240" s="119" t="s">
        <v>510</v>
      </c>
      <c r="C240" s="111" t="s">
        <v>661</v>
      </c>
      <c r="D240" s="120" t="s">
        <v>78</v>
      </c>
      <c r="E240" s="112">
        <v>400</v>
      </c>
      <c r="F240" s="112"/>
      <c r="G240" s="76">
        <f t="shared" si="4"/>
        <v>0</v>
      </c>
      <c r="H240" s="97" t="s">
        <v>300</v>
      </c>
    </row>
    <row r="241" ht="22.5" spans="1:8">
      <c r="A241" s="76">
        <v>239</v>
      </c>
      <c r="B241" s="119" t="s">
        <v>662</v>
      </c>
      <c r="C241" s="111" t="s">
        <v>656</v>
      </c>
      <c r="D241" s="120" t="s">
        <v>49</v>
      </c>
      <c r="E241" s="112">
        <v>10</v>
      </c>
      <c r="F241" s="112"/>
      <c r="G241" s="76">
        <f t="shared" si="4"/>
        <v>0</v>
      </c>
      <c r="H241" s="97" t="s">
        <v>300</v>
      </c>
    </row>
    <row r="242" spans="1:8">
      <c r="A242" s="84" t="s">
        <v>190</v>
      </c>
      <c r="B242" s="68"/>
      <c r="C242" s="68"/>
      <c r="D242" s="68"/>
      <c r="E242" s="68"/>
      <c r="F242" s="68"/>
      <c r="G242" s="68">
        <f>SUM(G3:G241)</f>
        <v>0</v>
      </c>
      <c r="H242" s="121"/>
    </row>
    <row r="243" spans="1:7">
      <c r="A243" s="53" t="s">
        <v>139</v>
      </c>
      <c r="B243" s="55"/>
      <c r="C243" s="55"/>
      <c r="D243" s="55"/>
      <c r="E243" s="55"/>
      <c r="F243" s="55"/>
      <c r="G243" s="55"/>
    </row>
    <row r="244" ht="45.95" customHeight="1" spans="1:7">
      <c r="A244" s="55"/>
      <c r="B244" s="55"/>
      <c r="C244" s="55"/>
      <c r="D244" s="55"/>
      <c r="E244" s="55"/>
      <c r="F244" s="55"/>
      <c r="G244" s="55"/>
    </row>
  </sheetData>
  <mergeCells count="2">
    <mergeCell ref="A1:H1"/>
    <mergeCell ref="A243:H244"/>
  </mergeCells>
  <pageMargins left="0.751388888888889" right="0.751388888888889" top="1" bottom="1" header="0.5" footer="0.5"/>
  <pageSetup paperSize="9" scale="94"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zoomScale="130" zoomScaleNormal="130" workbookViewId="0">
      <selection activeCell="F3" sqref="F3:F34"/>
    </sheetView>
  </sheetViews>
  <sheetFormatPr defaultColWidth="9.33333333333333" defaultRowHeight="12.75"/>
  <cols>
    <col min="1" max="1" width="9.33333333333333" style="68"/>
    <col min="2" max="2" width="26.1666666666667" style="69" customWidth="1"/>
    <col min="3" max="3" width="15.6666666666667" style="68" customWidth="1"/>
    <col min="4" max="4" width="15.8333333333333" style="68" customWidth="1"/>
    <col min="5" max="5" width="15" style="68" customWidth="1"/>
    <col min="6" max="6" width="17.1666666666667" style="68" customWidth="1"/>
    <col min="7" max="7" width="15" style="68" customWidth="1"/>
    <col min="8" max="8" width="23" style="68" customWidth="1"/>
  </cols>
  <sheetData>
    <row r="1" ht="32.1" customHeight="1" spans="1:8">
      <c r="A1" s="70" t="s">
        <v>9</v>
      </c>
      <c r="B1" s="71"/>
      <c r="C1" s="71"/>
      <c r="D1" s="71"/>
      <c r="E1" s="71"/>
      <c r="F1" s="71"/>
      <c r="G1" s="71"/>
      <c r="H1" s="71"/>
    </row>
    <row r="2" ht="27" customHeight="1" spans="1:8">
      <c r="A2" s="72" t="s">
        <v>1</v>
      </c>
      <c r="B2" s="72" t="s">
        <v>191</v>
      </c>
      <c r="C2" s="73" t="s">
        <v>293</v>
      </c>
      <c r="D2" s="72" t="s">
        <v>17</v>
      </c>
      <c r="E2" s="72" t="s">
        <v>18</v>
      </c>
      <c r="F2" s="74" t="s">
        <v>19</v>
      </c>
      <c r="G2" s="75" t="s">
        <v>3</v>
      </c>
      <c r="H2" s="73" t="s">
        <v>296</v>
      </c>
    </row>
    <row r="3" ht="22.5" spans="1:8">
      <c r="A3" s="76">
        <v>1</v>
      </c>
      <c r="B3" s="77" t="s">
        <v>311</v>
      </c>
      <c r="C3" s="78" t="s">
        <v>312</v>
      </c>
      <c r="D3" s="77" t="s">
        <v>313</v>
      </c>
      <c r="E3" s="76">
        <v>800.8</v>
      </c>
      <c r="F3" s="76"/>
      <c r="G3" s="76">
        <f>F3*E3</f>
        <v>0</v>
      </c>
      <c r="H3" s="77" t="s">
        <v>663</v>
      </c>
    </row>
    <row r="4" ht="45" spans="1:8">
      <c r="A4" s="76">
        <v>2</v>
      </c>
      <c r="B4" s="77" t="s">
        <v>320</v>
      </c>
      <c r="C4" s="78" t="s">
        <v>321</v>
      </c>
      <c r="D4" s="77" t="s">
        <v>33</v>
      </c>
      <c r="E4" s="76">
        <v>40</v>
      </c>
      <c r="F4" s="76"/>
      <c r="G4" s="76">
        <f t="shared" ref="G4:G15" si="0">F4*E4</f>
        <v>0</v>
      </c>
      <c r="H4" s="77" t="s">
        <v>663</v>
      </c>
    </row>
    <row r="5" ht="67.5" spans="1:8">
      <c r="A5" s="76">
        <v>3</v>
      </c>
      <c r="B5" s="77" t="s">
        <v>356</v>
      </c>
      <c r="C5" s="78" t="s">
        <v>357</v>
      </c>
      <c r="D5" s="77" t="s">
        <v>33</v>
      </c>
      <c r="E5" s="79">
        <v>80</v>
      </c>
      <c r="F5" s="76"/>
      <c r="G5" s="76">
        <f t="shared" si="0"/>
        <v>0</v>
      </c>
      <c r="H5" s="77" t="s">
        <v>663</v>
      </c>
    </row>
    <row r="6" ht="56.25" spans="1:8">
      <c r="A6" s="76">
        <v>4</v>
      </c>
      <c r="B6" s="77" t="s">
        <v>358</v>
      </c>
      <c r="C6" s="78" t="s">
        <v>359</v>
      </c>
      <c r="D6" s="77" t="s">
        <v>33</v>
      </c>
      <c r="E6" s="79">
        <v>100</v>
      </c>
      <c r="F6" s="76"/>
      <c r="G6" s="76">
        <f t="shared" si="0"/>
        <v>0</v>
      </c>
      <c r="H6" s="77" t="s">
        <v>663</v>
      </c>
    </row>
    <row r="7" ht="101.25" spans="1:8">
      <c r="A7" s="76">
        <v>5</v>
      </c>
      <c r="B7" s="77" t="s">
        <v>370</v>
      </c>
      <c r="C7" s="78" t="s">
        <v>371</v>
      </c>
      <c r="D7" s="77" t="s">
        <v>264</v>
      </c>
      <c r="E7" s="76">
        <v>145</v>
      </c>
      <c r="F7" s="76"/>
      <c r="G7" s="76">
        <f t="shared" si="0"/>
        <v>0</v>
      </c>
      <c r="H7" s="77" t="s">
        <v>663</v>
      </c>
    </row>
    <row r="8" ht="56.25" spans="1:8">
      <c r="A8" s="76">
        <v>6</v>
      </c>
      <c r="B8" s="77" t="s">
        <v>374</v>
      </c>
      <c r="C8" s="78" t="s">
        <v>375</v>
      </c>
      <c r="D8" s="77" t="s">
        <v>33</v>
      </c>
      <c r="E8" s="76">
        <v>150</v>
      </c>
      <c r="F8" s="76"/>
      <c r="G8" s="76">
        <f t="shared" si="0"/>
        <v>0</v>
      </c>
      <c r="H8" s="77" t="s">
        <v>663</v>
      </c>
    </row>
    <row r="9" ht="45" spans="1:8">
      <c r="A9" s="76">
        <v>7</v>
      </c>
      <c r="B9" s="77" t="s">
        <v>342</v>
      </c>
      <c r="C9" s="78" t="s">
        <v>386</v>
      </c>
      <c r="D9" s="77" t="s">
        <v>49</v>
      </c>
      <c r="E9" s="76">
        <v>1</v>
      </c>
      <c r="F9" s="76"/>
      <c r="G9" s="76">
        <f t="shared" si="0"/>
        <v>0</v>
      </c>
      <c r="H9" s="77" t="s">
        <v>663</v>
      </c>
    </row>
    <row r="10" ht="45" spans="1:8">
      <c r="A10" s="76">
        <v>8</v>
      </c>
      <c r="B10" s="77" t="s">
        <v>393</v>
      </c>
      <c r="C10" s="78" t="s">
        <v>394</v>
      </c>
      <c r="D10" s="77" t="s">
        <v>33</v>
      </c>
      <c r="E10" s="76">
        <v>13</v>
      </c>
      <c r="F10" s="76"/>
      <c r="G10" s="76">
        <f t="shared" si="0"/>
        <v>0</v>
      </c>
      <c r="H10" s="77" t="s">
        <v>663</v>
      </c>
    </row>
    <row r="11" ht="22.5" spans="1:8">
      <c r="A11" s="76">
        <v>9</v>
      </c>
      <c r="B11" s="77" t="s">
        <v>354</v>
      </c>
      <c r="C11" s="78" t="s">
        <v>396</v>
      </c>
      <c r="D11" s="77" t="s">
        <v>23</v>
      </c>
      <c r="E11" s="76">
        <v>2</v>
      </c>
      <c r="F11" s="76"/>
      <c r="G11" s="76">
        <f t="shared" si="0"/>
        <v>0</v>
      </c>
      <c r="H11" s="77" t="s">
        <v>663</v>
      </c>
    </row>
    <row r="12" ht="67.5" spans="1:8">
      <c r="A12" s="76">
        <v>10</v>
      </c>
      <c r="B12" s="77" t="s">
        <v>336</v>
      </c>
      <c r="C12" s="78" t="s">
        <v>412</v>
      </c>
      <c r="D12" s="77" t="s">
        <v>113</v>
      </c>
      <c r="E12" s="76">
        <v>20</v>
      </c>
      <c r="F12" s="76"/>
      <c r="G12" s="76">
        <f t="shared" si="0"/>
        <v>0</v>
      </c>
      <c r="H12" s="77" t="s">
        <v>663</v>
      </c>
    </row>
    <row r="13" ht="56.25" spans="1:8">
      <c r="A13" s="76">
        <v>11</v>
      </c>
      <c r="B13" s="77" t="s">
        <v>342</v>
      </c>
      <c r="C13" s="78" t="s">
        <v>417</v>
      </c>
      <c r="D13" s="77" t="s">
        <v>49</v>
      </c>
      <c r="E13" s="76">
        <v>4</v>
      </c>
      <c r="F13" s="76"/>
      <c r="G13" s="76">
        <f t="shared" si="0"/>
        <v>0</v>
      </c>
      <c r="H13" s="77" t="s">
        <v>663</v>
      </c>
    </row>
    <row r="14" ht="67.5" spans="1:8">
      <c r="A14" s="76">
        <v>12</v>
      </c>
      <c r="B14" s="77" t="s">
        <v>336</v>
      </c>
      <c r="C14" s="78" t="s">
        <v>418</v>
      </c>
      <c r="D14" s="77" t="s">
        <v>113</v>
      </c>
      <c r="E14" s="76">
        <v>10</v>
      </c>
      <c r="F14" s="76"/>
      <c r="G14" s="76">
        <f t="shared" si="0"/>
        <v>0</v>
      </c>
      <c r="H14" s="77" t="s">
        <v>663</v>
      </c>
    </row>
    <row r="15" spans="1:8">
      <c r="A15" s="76">
        <v>13</v>
      </c>
      <c r="B15" s="77" t="s">
        <v>664</v>
      </c>
      <c r="C15" s="78" t="s">
        <v>665</v>
      </c>
      <c r="D15" s="77" t="s">
        <v>33</v>
      </c>
      <c r="E15" s="77">
        <v>1</v>
      </c>
      <c r="F15" s="76"/>
      <c r="G15" s="76">
        <f t="shared" si="0"/>
        <v>0</v>
      </c>
      <c r="H15" s="77" t="s">
        <v>663</v>
      </c>
    </row>
    <row r="16" ht="147" customHeight="1" spans="1:8">
      <c r="A16" s="76">
        <v>14</v>
      </c>
      <c r="B16" s="77" t="s">
        <v>465</v>
      </c>
      <c r="C16" s="78" t="s">
        <v>466</v>
      </c>
      <c r="D16" s="77" t="s">
        <v>23</v>
      </c>
      <c r="E16" s="76">
        <v>2</v>
      </c>
      <c r="F16" s="76"/>
      <c r="G16" s="76">
        <f t="shared" ref="G16:G21" si="1">F16*E16</f>
        <v>0</v>
      </c>
      <c r="H16" s="77" t="s">
        <v>663</v>
      </c>
    </row>
    <row r="17" ht="33.75" spans="1:8">
      <c r="A17" s="76">
        <v>15</v>
      </c>
      <c r="B17" s="77" t="s">
        <v>499</v>
      </c>
      <c r="C17" s="78" t="s">
        <v>500</v>
      </c>
      <c r="D17" s="77" t="s">
        <v>313</v>
      </c>
      <c r="E17" s="76">
        <v>10</v>
      </c>
      <c r="F17" s="76"/>
      <c r="G17" s="76">
        <f t="shared" si="1"/>
        <v>0</v>
      </c>
      <c r="H17" s="77" t="s">
        <v>663</v>
      </c>
    </row>
    <row r="18" ht="67.5" spans="1:8">
      <c r="A18" s="76">
        <v>16</v>
      </c>
      <c r="B18" s="80" t="s">
        <v>589</v>
      </c>
      <c r="C18" s="81" t="s">
        <v>590</v>
      </c>
      <c r="D18" s="82" t="s">
        <v>23</v>
      </c>
      <c r="E18" s="83">
        <v>2</v>
      </c>
      <c r="F18" s="76"/>
      <c r="G18" s="76">
        <f t="shared" si="1"/>
        <v>0</v>
      </c>
      <c r="H18" s="77" t="s">
        <v>663</v>
      </c>
    </row>
    <row r="19" spans="1:8">
      <c r="A19" s="76">
        <v>17</v>
      </c>
      <c r="B19" s="72" t="s">
        <v>666</v>
      </c>
      <c r="C19" s="72"/>
      <c r="D19" s="72" t="s">
        <v>23</v>
      </c>
      <c r="E19" s="72">
        <v>1</v>
      </c>
      <c r="F19" s="72"/>
      <c r="G19" s="76">
        <f t="shared" si="1"/>
        <v>0</v>
      </c>
      <c r="H19" s="77" t="s">
        <v>663</v>
      </c>
    </row>
    <row r="20" spans="1:8">
      <c r="A20" s="76">
        <v>18</v>
      </c>
      <c r="B20" s="72" t="s">
        <v>667</v>
      </c>
      <c r="C20" s="72"/>
      <c r="D20" s="72" t="s">
        <v>23</v>
      </c>
      <c r="E20" s="72">
        <v>1</v>
      </c>
      <c r="F20" s="72"/>
      <c r="G20" s="76">
        <f t="shared" si="1"/>
        <v>0</v>
      </c>
      <c r="H20" s="77" t="s">
        <v>663</v>
      </c>
    </row>
    <row r="21" spans="1:8">
      <c r="A21" s="76">
        <v>19</v>
      </c>
      <c r="B21" s="72" t="s">
        <v>668</v>
      </c>
      <c r="C21" s="72"/>
      <c r="D21" s="72" t="s">
        <v>246</v>
      </c>
      <c r="E21" s="72">
        <v>1</v>
      </c>
      <c r="F21" s="72"/>
      <c r="G21" s="76">
        <f t="shared" si="1"/>
        <v>0</v>
      </c>
      <c r="H21" s="77" t="s">
        <v>663</v>
      </c>
    </row>
    <row r="22" s="66" customFormat="1" ht="24.95" customHeight="1" spans="1:8">
      <c r="A22" s="76">
        <v>20</v>
      </c>
      <c r="B22" s="77" t="s">
        <v>669</v>
      </c>
      <c r="C22" s="78" t="s">
        <v>670</v>
      </c>
      <c r="D22" s="77" t="s">
        <v>33</v>
      </c>
      <c r="E22" s="76">
        <v>23</v>
      </c>
      <c r="F22" s="76"/>
      <c r="G22" s="76">
        <f t="shared" ref="G22:G34" si="2">E22*F22</f>
        <v>0</v>
      </c>
      <c r="H22" s="77" t="s">
        <v>663</v>
      </c>
    </row>
    <row r="23" s="66" customFormat="1" ht="24.95" customHeight="1" spans="1:8">
      <c r="A23" s="76">
        <v>21</v>
      </c>
      <c r="B23" s="77" t="s">
        <v>316</v>
      </c>
      <c r="C23" s="78" t="s">
        <v>317</v>
      </c>
      <c r="D23" s="77" t="s">
        <v>78</v>
      </c>
      <c r="E23" s="76">
        <v>85</v>
      </c>
      <c r="F23" s="76"/>
      <c r="G23" s="76">
        <f t="shared" si="2"/>
        <v>0</v>
      </c>
      <c r="H23" s="77" t="s">
        <v>663</v>
      </c>
    </row>
    <row r="24" s="66" customFormat="1" ht="24.95" customHeight="1" spans="1:8">
      <c r="A24" s="76">
        <v>22</v>
      </c>
      <c r="B24" s="77" t="s">
        <v>322</v>
      </c>
      <c r="C24" s="78" t="s">
        <v>323</v>
      </c>
      <c r="D24" s="77" t="s">
        <v>23</v>
      </c>
      <c r="E24" s="76">
        <v>1</v>
      </c>
      <c r="F24" s="76"/>
      <c r="G24" s="76">
        <f t="shared" si="2"/>
        <v>0</v>
      </c>
      <c r="H24" s="77" t="s">
        <v>663</v>
      </c>
    </row>
    <row r="25" s="66" customFormat="1" ht="24.95" customHeight="1" spans="1:8">
      <c r="A25" s="76">
        <v>23</v>
      </c>
      <c r="B25" s="77" t="s">
        <v>671</v>
      </c>
      <c r="C25" s="78" t="s">
        <v>312</v>
      </c>
      <c r="D25" s="77" t="s">
        <v>313</v>
      </c>
      <c r="E25" s="76">
        <v>800</v>
      </c>
      <c r="F25" s="76"/>
      <c r="G25" s="76">
        <f t="shared" si="2"/>
        <v>0</v>
      </c>
      <c r="H25" s="77" t="s">
        <v>663</v>
      </c>
    </row>
    <row r="26" s="66" customFormat="1" ht="24.95" customHeight="1" spans="1:8">
      <c r="A26" s="76">
        <v>24</v>
      </c>
      <c r="B26" s="77" t="s">
        <v>672</v>
      </c>
      <c r="C26" s="78" t="s">
        <v>673</v>
      </c>
      <c r="D26" s="77" t="s">
        <v>49</v>
      </c>
      <c r="E26" s="76">
        <v>1</v>
      </c>
      <c r="F26" s="76"/>
      <c r="G26" s="76">
        <f t="shared" si="2"/>
        <v>0</v>
      </c>
      <c r="H26" s="77" t="s">
        <v>663</v>
      </c>
    </row>
    <row r="27" s="66" customFormat="1" ht="24.95" customHeight="1" spans="1:8">
      <c r="A27" s="76">
        <v>25</v>
      </c>
      <c r="B27" s="77" t="s">
        <v>358</v>
      </c>
      <c r="C27" s="78" t="s">
        <v>674</v>
      </c>
      <c r="D27" s="77" t="s">
        <v>33</v>
      </c>
      <c r="E27" s="76">
        <v>18</v>
      </c>
      <c r="F27" s="76"/>
      <c r="G27" s="76">
        <f t="shared" si="2"/>
        <v>0</v>
      </c>
      <c r="H27" s="77" t="s">
        <v>663</v>
      </c>
    </row>
    <row r="28" s="66" customFormat="1" ht="24.95" customHeight="1" spans="1:8">
      <c r="A28" s="76">
        <v>26</v>
      </c>
      <c r="B28" s="77" t="s">
        <v>356</v>
      </c>
      <c r="C28" s="78" t="s">
        <v>675</v>
      </c>
      <c r="D28" s="77" t="s">
        <v>33</v>
      </c>
      <c r="E28" s="76">
        <v>122</v>
      </c>
      <c r="F28" s="76"/>
      <c r="G28" s="76">
        <f t="shared" si="2"/>
        <v>0</v>
      </c>
      <c r="H28" s="77" t="s">
        <v>663</v>
      </c>
    </row>
    <row r="29" s="66" customFormat="1" ht="24.95" customHeight="1" spans="1:8">
      <c r="A29" s="76">
        <v>27</v>
      </c>
      <c r="B29" s="77" t="s">
        <v>374</v>
      </c>
      <c r="C29" s="78" t="s">
        <v>676</v>
      </c>
      <c r="D29" s="77" t="s">
        <v>33</v>
      </c>
      <c r="E29" s="76">
        <v>43</v>
      </c>
      <c r="F29" s="76"/>
      <c r="G29" s="76">
        <f t="shared" si="2"/>
        <v>0</v>
      </c>
      <c r="H29" s="77" t="s">
        <v>663</v>
      </c>
    </row>
    <row r="30" s="66" customFormat="1" ht="24.95" customHeight="1" spans="1:8">
      <c r="A30" s="76">
        <v>28</v>
      </c>
      <c r="B30" s="77" t="s">
        <v>677</v>
      </c>
      <c r="C30" s="78" t="s">
        <v>678</v>
      </c>
      <c r="D30" s="77" t="s">
        <v>23</v>
      </c>
      <c r="E30" s="76">
        <v>1</v>
      </c>
      <c r="F30" s="76"/>
      <c r="G30" s="76">
        <f t="shared" si="2"/>
        <v>0</v>
      </c>
      <c r="H30" s="77" t="s">
        <v>663</v>
      </c>
    </row>
    <row r="31" s="66" customFormat="1" ht="24.95" customHeight="1" spans="1:8">
      <c r="A31" s="76">
        <v>29</v>
      </c>
      <c r="B31" s="77" t="s">
        <v>499</v>
      </c>
      <c r="C31" s="78" t="s">
        <v>679</v>
      </c>
      <c r="D31" s="77" t="s">
        <v>313</v>
      </c>
      <c r="E31" s="76">
        <v>5</v>
      </c>
      <c r="F31" s="76"/>
      <c r="G31" s="76">
        <f t="shared" si="2"/>
        <v>0</v>
      </c>
      <c r="H31" s="77" t="s">
        <v>663</v>
      </c>
    </row>
    <row r="32" s="66" customFormat="1" ht="24.95" customHeight="1" spans="1:8">
      <c r="A32" s="76">
        <v>30</v>
      </c>
      <c r="B32" s="77" t="s">
        <v>496</v>
      </c>
      <c r="C32" s="78" t="s">
        <v>497</v>
      </c>
      <c r="D32" s="77" t="s">
        <v>23</v>
      </c>
      <c r="E32" s="76">
        <v>1</v>
      </c>
      <c r="F32" s="76"/>
      <c r="G32" s="76">
        <f t="shared" si="2"/>
        <v>0</v>
      </c>
      <c r="H32" s="77" t="s">
        <v>663</v>
      </c>
    </row>
    <row r="33" s="66" customFormat="1" ht="24.95" customHeight="1" spans="1:8">
      <c r="A33" s="76">
        <v>31</v>
      </c>
      <c r="B33" s="77" t="s">
        <v>496</v>
      </c>
      <c r="C33" s="78" t="s">
        <v>498</v>
      </c>
      <c r="D33" s="77" t="s">
        <v>23</v>
      </c>
      <c r="E33" s="76">
        <v>1</v>
      </c>
      <c r="F33" s="76"/>
      <c r="G33" s="76">
        <f t="shared" si="2"/>
        <v>0</v>
      </c>
      <c r="H33" s="77" t="s">
        <v>663</v>
      </c>
    </row>
    <row r="34" s="67" customFormat="1" ht="24.95" customHeight="1" spans="1:10">
      <c r="A34" s="76">
        <v>32</v>
      </c>
      <c r="B34" s="77" t="s">
        <v>680</v>
      </c>
      <c r="C34" s="78"/>
      <c r="D34" s="77" t="s">
        <v>246</v>
      </c>
      <c r="E34" s="76">
        <v>1</v>
      </c>
      <c r="F34" s="76"/>
      <c r="G34" s="76">
        <f t="shared" si="2"/>
        <v>0</v>
      </c>
      <c r="H34" s="77" t="s">
        <v>663</v>
      </c>
      <c r="J34" s="66"/>
    </row>
    <row r="35" spans="1:8">
      <c r="A35" s="84" t="s">
        <v>190</v>
      </c>
      <c r="G35" s="85">
        <f>SUM(G3:G34)</f>
        <v>0</v>
      </c>
      <c r="H35" s="86"/>
    </row>
    <row r="36" ht="48" customHeight="1" spans="1:8">
      <c r="A36" s="87" t="s">
        <v>139</v>
      </c>
      <c r="B36" s="88"/>
      <c r="C36" s="89"/>
      <c r="D36" s="89"/>
      <c r="E36" s="89"/>
      <c r="F36" s="89"/>
      <c r="G36" s="89"/>
      <c r="H36" s="90"/>
    </row>
  </sheetData>
  <mergeCells count="3">
    <mergeCell ref="A1:H1"/>
    <mergeCell ref="G35:H35"/>
    <mergeCell ref="A36:H36"/>
  </mergeCells>
  <pageMargins left="0.751388888888889" right="0.751388888888889" top="1" bottom="1" header="0.5" footer="0.5"/>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zoomScale="160" zoomScaleNormal="160" workbookViewId="0">
      <selection activeCell="E3" sqref="E3:E4"/>
    </sheetView>
  </sheetViews>
  <sheetFormatPr defaultColWidth="9.33333333333333" defaultRowHeight="12.75" outlineLevelRow="5" outlineLevelCol="7"/>
  <cols>
    <col min="2" max="2" width="20" customWidth="1"/>
    <col min="5" max="5" width="22.6666666666667" customWidth="1"/>
    <col min="6" max="6" width="25" customWidth="1"/>
    <col min="7" max="7" width="15.5" customWidth="1"/>
    <col min="8" max="8" width="25.6666666666667" customWidth="1"/>
  </cols>
  <sheetData>
    <row r="1" ht="20.25" spans="1:8">
      <c r="A1" s="57" t="s">
        <v>10</v>
      </c>
      <c r="B1" s="57"/>
      <c r="C1" s="57"/>
      <c r="D1" s="57"/>
      <c r="E1" s="57"/>
      <c r="F1" s="57"/>
      <c r="G1" s="57"/>
      <c r="H1" s="57"/>
    </row>
    <row r="2" spans="1:8">
      <c r="A2" s="58" t="s">
        <v>1</v>
      </c>
      <c r="B2" s="58" t="s">
        <v>191</v>
      </c>
      <c r="C2" s="58" t="s">
        <v>17</v>
      </c>
      <c r="D2" s="59" t="s">
        <v>18</v>
      </c>
      <c r="E2" s="59" t="s">
        <v>294</v>
      </c>
      <c r="F2" s="59" t="s">
        <v>295</v>
      </c>
      <c r="G2" s="58" t="s">
        <v>296</v>
      </c>
      <c r="H2" s="58" t="s">
        <v>20</v>
      </c>
    </row>
    <row r="3" ht="138.95" customHeight="1" spans="1:8">
      <c r="A3" s="60">
        <v>1</v>
      </c>
      <c r="B3" s="61" t="s">
        <v>681</v>
      </c>
      <c r="C3" s="62" t="s">
        <v>246</v>
      </c>
      <c r="D3" s="62">
        <v>1</v>
      </c>
      <c r="E3" s="62"/>
      <c r="F3" s="62">
        <f>E3*D3</f>
        <v>0</v>
      </c>
      <c r="G3" s="58" t="s">
        <v>682</v>
      </c>
      <c r="H3" s="63" t="s">
        <v>683</v>
      </c>
    </row>
    <row r="4" ht="138.95" customHeight="1" spans="1:8">
      <c r="A4" s="60">
        <v>2</v>
      </c>
      <c r="B4" s="61" t="s">
        <v>684</v>
      </c>
      <c r="C4" s="62" t="s">
        <v>246</v>
      </c>
      <c r="D4" s="62">
        <v>1</v>
      </c>
      <c r="E4" s="62"/>
      <c r="F4" s="62">
        <f>E4*D4</f>
        <v>0</v>
      </c>
      <c r="G4" s="58" t="s">
        <v>682</v>
      </c>
      <c r="H4" s="63" t="s">
        <v>685</v>
      </c>
    </row>
    <row r="5" ht="13.5" spans="1:8">
      <c r="A5" s="60">
        <v>2</v>
      </c>
      <c r="B5" s="64" t="s">
        <v>190</v>
      </c>
      <c r="C5" s="65"/>
      <c r="D5" s="65"/>
      <c r="E5" s="65"/>
      <c r="F5" s="62">
        <f>SUM(F3:F4)</f>
        <v>0</v>
      </c>
      <c r="G5" s="65"/>
      <c r="H5" s="65"/>
    </row>
    <row r="6" ht="66.95" customHeight="1" spans="1:8">
      <c r="A6" s="53" t="s">
        <v>139</v>
      </c>
      <c r="B6" s="55"/>
      <c r="C6" s="55"/>
      <c r="D6" s="55"/>
      <c r="E6" s="55"/>
      <c r="F6" s="55"/>
      <c r="G6" s="55"/>
      <c r="H6" s="55"/>
    </row>
  </sheetData>
  <mergeCells count="2">
    <mergeCell ref="A1:H1"/>
    <mergeCell ref="A6:H6"/>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selection activeCell="F5" sqref="F5:F13"/>
    </sheetView>
  </sheetViews>
  <sheetFormatPr defaultColWidth="9.33333333333333" defaultRowHeight="12.75" outlineLevelCol="7"/>
  <cols>
    <col min="2" max="2" width="14.7777777777778" style="28" customWidth="1"/>
    <col min="3" max="3" width="38.6666666666667" customWidth="1"/>
    <col min="4" max="4" width="8.83333333333333" customWidth="1"/>
    <col min="5" max="5" width="10.1666666666667" style="28" customWidth="1"/>
    <col min="6" max="7" width="22.5555555555556" style="1" customWidth="1"/>
    <col min="8" max="8" width="26.5555555555556" style="1" customWidth="1"/>
  </cols>
  <sheetData>
    <row r="1" s="27" customFormat="1" ht="34.5" customHeight="1" spans="1:8">
      <c r="A1" s="29" t="s">
        <v>11</v>
      </c>
      <c r="B1" s="29"/>
      <c r="C1" s="29"/>
      <c r="D1" s="29"/>
      <c r="E1" s="29"/>
      <c r="F1" s="29"/>
      <c r="G1" s="29"/>
      <c r="H1" s="29"/>
    </row>
    <row r="2" s="27" customFormat="1" ht="16.9" customHeight="1" spans="1:8">
      <c r="A2" s="30" t="s">
        <v>1</v>
      </c>
      <c r="B2" s="30" t="s">
        <v>686</v>
      </c>
      <c r="C2" s="30" t="s">
        <v>687</v>
      </c>
      <c r="D2" s="30" t="s">
        <v>688</v>
      </c>
      <c r="E2" s="31" t="s">
        <v>689</v>
      </c>
      <c r="F2" s="30" t="s">
        <v>19</v>
      </c>
      <c r="G2" s="30" t="s">
        <v>295</v>
      </c>
      <c r="H2" s="30" t="s">
        <v>296</v>
      </c>
    </row>
    <row r="3" s="27" customFormat="1" ht="17.65" customHeight="1" spans="1:8">
      <c r="A3" s="30"/>
      <c r="B3" s="30"/>
      <c r="C3" s="30"/>
      <c r="D3" s="30"/>
      <c r="E3" s="31"/>
      <c r="F3" s="30"/>
      <c r="G3" s="30"/>
      <c r="H3" s="30"/>
    </row>
    <row r="4" s="27" customFormat="1" ht="17.65" customHeight="1" spans="1:8">
      <c r="A4" s="30"/>
      <c r="B4" s="30"/>
      <c r="C4" s="30"/>
      <c r="D4" s="30"/>
      <c r="E4" s="31"/>
      <c r="F4" s="30"/>
      <c r="G4" s="30"/>
      <c r="H4" s="30"/>
    </row>
    <row r="5" s="27" customFormat="1" ht="174.95" customHeight="1" spans="1:8">
      <c r="A5" s="32">
        <v>1</v>
      </c>
      <c r="B5" s="33" t="s">
        <v>690</v>
      </c>
      <c r="C5" s="34" t="s">
        <v>691</v>
      </c>
      <c r="D5" s="33" t="s">
        <v>145</v>
      </c>
      <c r="E5" s="35" t="s">
        <v>692</v>
      </c>
      <c r="F5" s="36"/>
      <c r="G5" s="36">
        <f t="shared" ref="G5:G13" si="0">E5*F5</f>
        <v>0</v>
      </c>
      <c r="H5" s="37" t="s">
        <v>693</v>
      </c>
    </row>
    <row r="6" s="27" customFormat="1" ht="111" customHeight="1" spans="1:8">
      <c r="A6" s="32">
        <v>2</v>
      </c>
      <c r="B6" s="38" t="s">
        <v>694</v>
      </c>
      <c r="C6" s="39" t="s">
        <v>695</v>
      </c>
      <c r="D6" s="38" t="s">
        <v>145</v>
      </c>
      <c r="E6" s="40">
        <v>1</v>
      </c>
      <c r="F6" s="36"/>
      <c r="G6" s="36">
        <f t="shared" si="0"/>
        <v>0</v>
      </c>
      <c r="H6" s="37" t="s">
        <v>693</v>
      </c>
    </row>
    <row r="7" s="27" customFormat="1" ht="146.45" customHeight="1" spans="1:8">
      <c r="A7" s="32">
        <v>3</v>
      </c>
      <c r="B7" s="38" t="s">
        <v>696</v>
      </c>
      <c r="C7" s="39" t="s">
        <v>697</v>
      </c>
      <c r="D7" s="38" t="s">
        <v>145</v>
      </c>
      <c r="E7" s="40" t="s">
        <v>698</v>
      </c>
      <c r="F7" s="36"/>
      <c r="G7" s="36">
        <f t="shared" si="0"/>
        <v>0</v>
      </c>
      <c r="H7" s="37" t="s">
        <v>693</v>
      </c>
    </row>
    <row r="8" s="27" customFormat="1" ht="102" customHeight="1" spans="1:8">
      <c r="A8" s="32">
        <v>4</v>
      </c>
      <c r="B8" s="38" t="s">
        <v>699</v>
      </c>
      <c r="C8" s="39" t="s">
        <v>700</v>
      </c>
      <c r="D8" s="38" t="s">
        <v>145</v>
      </c>
      <c r="E8" s="40" t="s">
        <v>701</v>
      </c>
      <c r="F8" s="36"/>
      <c r="G8" s="36">
        <f t="shared" si="0"/>
        <v>0</v>
      </c>
      <c r="H8" s="37" t="s">
        <v>693</v>
      </c>
    </row>
    <row r="9" s="27" customFormat="1" ht="123" customHeight="1" spans="1:8">
      <c r="A9" s="32">
        <v>5</v>
      </c>
      <c r="B9" s="38" t="s">
        <v>702</v>
      </c>
      <c r="C9" s="39" t="s">
        <v>703</v>
      </c>
      <c r="D9" s="38" t="s">
        <v>145</v>
      </c>
      <c r="E9" s="40" t="s">
        <v>704</v>
      </c>
      <c r="F9" s="36"/>
      <c r="G9" s="36">
        <f t="shared" si="0"/>
        <v>0</v>
      </c>
      <c r="H9" s="37" t="s">
        <v>693</v>
      </c>
    </row>
    <row r="10" s="27" customFormat="1" ht="145.7" customHeight="1" spans="1:8">
      <c r="A10" s="32">
        <v>6</v>
      </c>
      <c r="B10" s="38" t="s">
        <v>705</v>
      </c>
      <c r="C10" s="39" t="s">
        <v>706</v>
      </c>
      <c r="D10" s="38" t="s">
        <v>152</v>
      </c>
      <c r="E10" s="40" t="s">
        <v>692</v>
      </c>
      <c r="F10" s="36"/>
      <c r="G10" s="36">
        <f t="shared" si="0"/>
        <v>0</v>
      </c>
      <c r="H10" s="37" t="s">
        <v>693</v>
      </c>
    </row>
    <row r="11" s="27" customFormat="1" ht="111" customHeight="1" spans="1:8">
      <c r="A11" s="32">
        <v>7</v>
      </c>
      <c r="B11" s="38" t="s">
        <v>707</v>
      </c>
      <c r="C11" s="39" t="s">
        <v>708</v>
      </c>
      <c r="D11" s="38" t="s">
        <v>150</v>
      </c>
      <c r="E11" s="40" t="s">
        <v>692</v>
      </c>
      <c r="F11" s="36"/>
      <c r="G11" s="36">
        <f t="shared" si="0"/>
        <v>0</v>
      </c>
      <c r="H11" s="37" t="s">
        <v>693</v>
      </c>
    </row>
    <row r="12" s="27" customFormat="1" ht="114" customHeight="1" spans="1:8">
      <c r="A12" s="32">
        <v>8</v>
      </c>
      <c r="B12" s="38" t="s">
        <v>709</v>
      </c>
      <c r="C12" s="39" t="s">
        <v>710</v>
      </c>
      <c r="D12" s="38" t="s">
        <v>145</v>
      </c>
      <c r="E12" s="40" t="s">
        <v>711</v>
      </c>
      <c r="F12" s="36"/>
      <c r="G12" s="36">
        <f t="shared" si="0"/>
        <v>0</v>
      </c>
      <c r="H12" s="37" t="s">
        <v>693</v>
      </c>
    </row>
    <row r="13" s="27" customFormat="1" ht="114" customHeight="1" spans="1:8">
      <c r="A13" s="41">
        <v>9</v>
      </c>
      <c r="B13" s="42" t="s">
        <v>712</v>
      </c>
      <c r="C13" s="43" t="s">
        <v>713</v>
      </c>
      <c r="D13" s="42" t="s">
        <v>152</v>
      </c>
      <c r="E13" s="44" t="s">
        <v>692</v>
      </c>
      <c r="F13" s="45"/>
      <c r="G13" s="45">
        <f t="shared" si="0"/>
        <v>0</v>
      </c>
      <c r="H13" s="46" t="s">
        <v>693</v>
      </c>
    </row>
    <row r="14" s="27" customFormat="1" ht="16.9" customHeight="1" spans="1:8">
      <c r="A14" s="47" t="s">
        <v>13</v>
      </c>
      <c r="B14" s="48"/>
      <c r="C14" s="48"/>
      <c r="D14" s="49"/>
      <c r="E14" s="48"/>
      <c r="F14" s="50">
        <f>SUM(G5:G13)</f>
        <v>0</v>
      </c>
      <c r="G14" s="51"/>
      <c r="H14" s="52"/>
    </row>
    <row r="15" ht="66" customHeight="1" spans="1:8">
      <c r="A15" s="53" t="s">
        <v>139</v>
      </c>
      <c r="B15" s="54"/>
      <c r="C15" s="55"/>
      <c r="D15" s="55"/>
      <c r="E15" s="54"/>
      <c r="F15" s="56"/>
      <c r="G15" s="56"/>
      <c r="H15" s="56"/>
    </row>
  </sheetData>
  <mergeCells count="12">
    <mergeCell ref="A1:H1"/>
    <mergeCell ref="A14:C14"/>
    <mergeCell ref="F14:H14"/>
    <mergeCell ref="A15:H15"/>
    <mergeCell ref="A2:A4"/>
    <mergeCell ref="B2:B4"/>
    <mergeCell ref="C2:C4"/>
    <mergeCell ref="D2:D4"/>
    <mergeCell ref="E2:E4"/>
    <mergeCell ref="F2:F4"/>
    <mergeCell ref="G2:G4"/>
    <mergeCell ref="H2:H4"/>
  </mergeCells>
  <pageMargins left="0.751388888888889" right="0.751388888888889" top="1" bottom="1" header="0.5" footer="0.5"/>
  <pageSetup paperSize="9" scale="9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汇总表</vt:lpstr>
      <vt:lpstr>聚龙湖公园周边亮化管护清单</vt:lpstr>
      <vt:lpstr>聚龙湖电视塔亮化管护清单</vt:lpstr>
      <vt:lpstr>聚龙湖周边闸站管护清单</vt:lpstr>
      <vt:lpstr>盐塘河公园亮化管护清单</vt:lpstr>
      <vt:lpstr>聚龙湖喷泉管护清单</vt:lpstr>
      <vt:lpstr>聚龙湖喷泉维修更换清单</vt:lpstr>
      <vt:lpstr>公园监控、电子屏维保清单</vt:lpstr>
      <vt:lpstr>热带植物园设备管护清单</vt:lpstr>
      <vt:lpstr>金鹰尚美外立面亮化管护清单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哈哈哈哈哈</cp:lastModifiedBy>
  <dcterms:created xsi:type="dcterms:W3CDTF">2022-07-09T15:13:00Z</dcterms:created>
  <cp:lastPrinted>2024-05-17T03:01:00Z</cp:lastPrinted>
  <dcterms:modified xsi:type="dcterms:W3CDTF">2025-06-13T04:25:06Z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21D2B706E0ED431FBE63DAEE9251248A_13</vt:lpwstr>
  </property>
</Properties>
</file>