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殷铭\Desktop\"/>
    </mc:Choice>
  </mc:AlternateContent>
  <xr:revisionPtr revIDLastSave="0" documentId="8_{C26A37A4-1A55-4B51-A3CD-ECE8262F1594}" xr6:coauthVersionLast="47" xr6:coauthVersionMax="47" xr10:uidLastSave="{00000000-0000-0000-0000-000000000000}"/>
  <bookViews>
    <workbookView xWindow="1020" yWindow="2440" windowWidth="19200" windowHeight="11170" activeTab="1" xr2:uid="{00000000-000D-0000-FFFF-FFFF00000000}"/>
  </bookViews>
  <sheets>
    <sheet name="清单1" sheetId="1" r:id="rId1"/>
    <sheet name="清单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2" l="1"/>
  <c r="Q58" i="2"/>
  <c r="P58" i="2"/>
  <c r="O58" i="2"/>
  <c r="N58" i="2"/>
  <c r="M58" i="2"/>
  <c r="K58" i="2"/>
  <c r="G58" i="2"/>
  <c r="F58" i="2"/>
  <c r="E58" i="2"/>
  <c r="C58" i="2"/>
  <c r="R57" i="2"/>
  <c r="E57" i="2"/>
  <c r="R56" i="2"/>
  <c r="Q56" i="2"/>
  <c r="R55" i="2"/>
  <c r="Q55" i="2"/>
  <c r="R54" i="2"/>
  <c r="R53" i="2"/>
  <c r="Q53" i="2"/>
  <c r="R52" i="2"/>
  <c r="Q52" i="2"/>
  <c r="R51" i="2"/>
  <c r="R50" i="2"/>
  <c r="Q50" i="2"/>
  <c r="R49" i="2"/>
  <c r="Q49" i="2"/>
  <c r="R48" i="2"/>
  <c r="Q48" i="2"/>
  <c r="R47" i="2"/>
  <c r="Q47" i="2"/>
  <c r="F47" i="2"/>
  <c r="E47" i="2"/>
  <c r="R46" i="2"/>
  <c r="Q46" i="2"/>
  <c r="N46" i="2"/>
  <c r="F46" i="2"/>
  <c r="E46" i="2"/>
  <c r="R45" i="2"/>
  <c r="Q45" i="2"/>
  <c r="R44" i="2"/>
  <c r="Q44" i="2"/>
  <c r="F44" i="2"/>
  <c r="E44" i="2"/>
  <c r="R43" i="2"/>
  <c r="Q43" i="2"/>
  <c r="F43" i="2"/>
  <c r="R42" i="2"/>
  <c r="Q42" i="2"/>
  <c r="F42" i="2"/>
  <c r="E42" i="2"/>
  <c r="C42" i="2"/>
  <c r="R41" i="2"/>
  <c r="Q41" i="2"/>
  <c r="N41" i="2"/>
  <c r="F41" i="2"/>
  <c r="R40" i="2"/>
  <c r="Q40" i="2"/>
  <c r="F40" i="2"/>
  <c r="E40" i="2"/>
  <c r="R39" i="2"/>
  <c r="Q39" i="2"/>
  <c r="F39" i="2"/>
  <c r="E39" i="2"/>
  <c r="C39" i="2"/>
  <c r="R38" i="2"/>
  <c r="Q38" i="2"/>
  <c r="R37" i="2"/>
  <c r="Q37" i="2"/>
  <c r="R36" i="2"/>
  <c r="Q36" i="2"/>
  <c r="R35" i="2"/>
  <c r="Q35" i="2"/>
  <c r="R34" i="2"/>
  <c r="Q34" i="2"/>
  <c r="R33" i="2"/>
  <c r="Q33" i="2"/>
  <c r="P33" i="2"/>
  <c r="R32" i="2"/>
  <c r="Q32" i="2"/>
  <c r="P32" i="2"/>
  <c r="R31" i="2"/>
  <c r="Q31" i="2"/>
  <c r="R30" i="2"/>
  <c r="Q30" i="2"/>
  <c r="R29" i="2"/>
  <c r="Q29" i="2"/>
  <c r="R28" i="2"/>
  <c r="Q28" i="2"/>
  <c r="C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R4" i="2"/>
  <c r="Q4" i="2"/>
  <c r="AA17" i="1"/>
  <c r="Z17" i="1"/>
  <c r="W17" i="1"/>
  <c r="S17" i="1"/>
  <c r="O17" i="1"/>
  <c r="K17" i="1"/>
  <c r="G17" i="1"/>
  <c r="C17" i="1"/>
  <c r="AA16" i="1"/>
  <c r="Z16" i="1"/>
  <c r="O16" i="1"/>
  <c r="AA15" i="1"/>
  <c r="Z15" i="1"/>
  <c r="O15" i="1"/>
  <c r="AA14" i="1"/>
  <c r="Z14" i="1"/>
  <c r="O14" i="1"/>
  <c r="AA13" i="1"/>
  <c r="Z13" i="1"/>
  <c r="O13" i="1"/>
  <c r="AA12" i="1"/>
  <c r="Z12" i="1"/>
  <c r="O12" i="1"/>
  <c r="AA11" i="1"/>
  <c r="Z11" i="1"/>
  <c r="O11" i="1"/>
  <c r="AA10" i="1"/>
  <c r="Z10" i="1"/>
  <c r="O10" i="1"/>
  <c r="AA9" i="1"/>
  <c r="Z9" i="1"/>
  <c r="O9" i="1"/>
  <c r="AA8" i="1"/>
  <c r="Z8" i="1"/>
  <c r="O8" i="1"/>
  <c r="AA7" i="1"/>
  <c r="Z7" i="1"/>
  <c r="O7" i="1"/>
  <c r="AA6" i="1"/>
  <c r="Z6" i="1"/>
  <c r="O6" i="1"/>
  <c r="AA5" i="1"/>
  <c r="Z5" i="1"/>
  <c r="O5" i="1"/>
  <c r="AA4" i="1"/>
  <c r="Z4" i="1"/>
  <c r="O4" i="1"/>
  <c r="AA3" i="1"/>
  <c r="Z3" i="1"/>
  <c r="O3" i="1"/>
</calcChain>
</file>

<file path=xl/sharedStrings.xml><?xml version="1.0" encoding="utf-8"?>
<sst xmlns="http://schemas.openxmlformats.org/spreadsheetml/2006/main" count="171" uniqueCount="115">
  <si>
    <t>旺庄街道公园游园清单</t>
  </si>
  <si>
    <t>编号</t>
  </si>
  <si>
    <t>养护地段名称</t>
  </si>
  <si>
    <t>绿地面积（m2）</t>
  </si>
  <si>
    <t>限价单价（元/m2*年）</t>
  </si>
  <si>
    <t>绿化养护费(元)</t>
  </si>
  <si>
    <t>道路广场面积（m2）</t>
  </si>
  <si>
    <t xml:space="preserve">环卫保洁费(元)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</si>
  <si>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设施面积（m2）</t>
  </si>
  <si>
    <t>设施维护费(元)</t>
  </si>
  <si>
    <t>安保巡防面积（m2）</t>
  </si>
  <si>
    <t>安保巡防费(元)</t>
  </si>
  <si>
    <t>水域面积（m2）</t>
  </si>
  <si>
    <t>水体养护费用(元)</t>
  </si>
  <si>
    <t>草花面积（m2）</t>
  </si>
  <si>
    <t>草花费用(元)</t>
  </si>
  <si>
    <t>占地面积（m2）</t>
  </si>
  <si>
    <t>游园总价格（元）</t>
  </si>
  <si>
    <t>岗亭(暂估价，投标报价时不可改动，否则按无效标处理，最终以实际为准)元</t>
  </si>
  <si>
    <t>红旗花园公园三级</t>
  </si>
  <si>
    <t>受理中心旁公园三级</t>
  </si>
  <si>
    <t>春潮花园公园（机场路）三级</t>
  </si>
  <si>
    <t>长欣公园三级</t>
  </si>
  <si>
    <t>春星小学旁公园三级</t>
  </si>
  <si>
    <t>春潮菜场支路公园三级</t>
  </si>
  <si>
    <t>泰山路公园三级</t>
  </si>
  <si>
    <t>兴昌路公园（wz-park）三级</t>
  </si>
  <si>
    <t>旺庄口袋公园三级</t>
  </si>
  <si>
    <t>尚泽党建公园</t>
  </si>
  <si>
    <t>联心滨水公园二级</t>
  </si>
  <si>
    <t>锡梅路公园三级</t>
  </si>
  <si>
    <t>高浪小学旁公园三级</t>
  </si>
  <si>
    <t>总计</t>
  </si>
  <si>
    <t xml:space="preserve">   公共区域绿化养护、区级移交公共区域绿化养护清单</t>
  </si>
  <si>
    <t>暖季型草坪</t>
  </si>
  <si>
    <t>冷季型草坪</t>
  </si>
  <si>
    <t>无修剪草坪</t>
  </si>
  <si>
    <t>绿篱、色块</t>
  </si>
  <si>
    <t>景观林带</t>
  </si>
  <si>
    <t>高架桥
下</t>
  </si>
  <si>
    <t>高架上花箱</t>
  </si>
  <si>
    <t>防护林</t>
  </si>
  <si>
    <t>意杨林</t>
  </si>
  <si>
    <t>临时绿化</t>
  </si>
  <si>
    <t>四季草花</t>
  </si>
  <si>
    <t>花境（宿根花卉组合）</t>
  </si>
  <si>
    <t>水体</t>
  </si>
  <si>
    <t>籽播
黑麦草</t>
  </si>
  <si>
    <t>合计面积（籽播黑麦草不含</t>
  </si>
  <si>
    <t>道理分级</t>
  </si>
  <si>
    <t>面积m2</t>
  </si>
  <si>
    <t>盆</t>
  </si>
  <si>
    <t>汉江路（新光路-黄山路）</t>
  </si>
  <si>
    <t>一级道路</t>
  </si>
  <si>
    <t>漓江路（新华路-新梅路）</t>
  </si>
  <si>
    <t>锡士路</t>
  </si>
  <si>
    <t>红旗路</t>
  </si>
  <si>
    <t>梅育路</t>
  </si>
  <si>
    <t>梅苑路</t>
  </si>
  <si>
    <t>旺庄老街，城南路与旺庄路老街交叉口小游园</t>
  </si>
  <si>
    <t>泰山路（锡士路-机场路)</t>
  </si>
  <si>
    <t>前进路新光路路口</t>
  </si>
  <si>
    <t>联心嘉园北区大门两侧（新洲路）</t>
  </si>
  <si>
    <t>红旗B区大门两侧</t>
  </si>
  <si>
    <t>旺庄街道办事处</t>
  </si>
  <si>
    <t>文体中心</t>
  </si>
  <si>
    <t>泰山路停车场</t>
  </si>
  <si>
    <t>宝龙外围绿化</t>
  </si>
  <si>
    <t>茂业外围绿化</t>
  </si>
  <si>
    <t>新光路长欣外围</t>
  </si>
  <si>
    <t>机场路受理中心</t>
  </si>
  <si>
    <t>春潮菜场周边绿化</t>
  </si>
  <si>
    <t>旺庄东路二侧</t>
  </si>
  <si>
    <t>城南路新光北桥荒地</t>
  </si>
  <si>
    <t>旺庄路与锡春路交叉口锡春华庭前绿化带内</t>
  </si>
  <si>
    <t>漓江路（宅基路-新华路）</t>
  </si>
  <si>
    <t>珠江路红蕾佳苑一期菜场周围</t>
  </si>
  <si>
    <t>龙山路（珠江路-机场路）</t>
  </si>
  <si>
    <t>天山路（珠江路-汉江路）含生态林</t>
  </si>
  <si>
    <t>湘江路（旺庄路-君山路）</t>
  </si>
  <si>
    <t>香山路（珠江路-汉江路）</t>
  </si>
  <si>
    <t>亚瑜建材码头绿化工程</t>
  </si>
  <si>
    <t>新吴区五项行动整治绿化提升工程-原邹萍建材码头区域运河沿线绿化提升工程</t>
  </si>
  <si>
    <t>新洲路停车场</t>
  </si>
  <si>
    <t>宜必思后面</t>
  </si>
  <si>
    <t>灵江路邮政储蓄银行门口到长欣B区门口</t>
  </si>
  <si>
    <t>灵江路（旺庄路-春雷老村门口）</t>
  </si>
  <si>
    <t>无名路（春雷嘉苑三期-兴昌路）</t>
  </si>
  <si>
    <t>陶塘浜</t>
  </si>
  <si>
    <t>潘甲里浜</t>
  </si>
  <si>
    <t>春雷河</t>
  </si>
  <si>
    <t>水落基浜</t>
  </si>
  <si>
    <t>李夹里浜</t>
  </si>
  <si>
    <t>小桥下浜</t>
  </si>
  <si>
    <t>周泾浜</t>
  </si>
  <si>
    <t>新光河</t>
  </si>
  <si>
    <t>李巷浜</t>
  </si>
  <si>
    <t>灵江路东侧停车场</t>
  </si>
  <si>
    <t>漓江路东侧绿化（香泾浜至宅基浜段）</t>
  </si>
  <si>
    <t>海创一路两侧绿化（长江南路至漓江路段）</t>
  </si>
  <si>
    <t>宅基路绿化</t>
  </si>
  <si>
    <t>凤凰浜绿化</t>
  </si>
  <si>
    <t>香山路（湘江路~长江路）大修工程--绿化工程</t>
  </si>
  <si>
    <t>和韵路</t>
  </si>
  <si>
    <t>行创四路（高浪路-新锡二路）东侧边绿化带</t>
  </si>
  <si>
    <t>行创四路（高浪路-新锡二路）西侧花坛</t>
  </si>
  <si>
    <t>大运河（运河西路南匝道-高凯路）沿线景观提升工程</t>
  </si>
  <si>
    <t>面积合计</t>
  </si>
  <si>
    <t>一级养护单价限价（元/㎡或盆）</t>
  </si>
  <si>
    <t>二级养护单价</t>
  </si>
  <si>
    <t>合计</t>
  </si>
  <si>
    <t>清单2合计（元）</t>
  </si>
  <si>
    <t>清单1合计(元）</t>
  </si>
  <si>
    <t>一年共计（元）</t>
  </si>
  <si>
    <t>两年共计（元）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</si>
</sst>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0_ "/>
    <numFmt numFmtId="179" formatCode="0.00_);[Red]\(0.00\)"/>
    <numFmt numFmtId="180" formatCode="0.000_);[Red]\(0.000\)"/>
    <numFmt numFmtId="181" formatCode="0.0000_ "/>
    <numFmt numFmtId="182" formatCode="0.0000_);[Red]\(0.0000\)"/>
    <numFmt numFmtId="183" formatCode="0_);[Red]\(0\)"/>
    <numFmt numFmtId="184" formatCode="0_ "/>
  </numFmts>
  <fonts count="2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36"/>
      <color theme="1"/>
      <name val="宋体"/>
      <charset val="134"/>
      <scheme val="minor"/>
    </font>
    <font>
      <sz val="14"/>
      <name val="黑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rgb="FF00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9" fontId="8" fillId="0" borderId="1" xfId="3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179" fontId="9" fillId="0" borderId="1" xfId="3" applyNumberFormat="1" applyFont="1" applyBorder="1" applyAlignment="1">
      <alignment horizontal="left" vertical="center" wrapText="1"/>
    </xf>
    <xf numFmtId="178" fontId="10" fillId="0" borderId="1" xfId="2" applyNumberFormat="1" applyFont="1" applyBorder="1" applyAlignment="1" applyProtection="1">
      <alignment horizontal="left" vertical="center" wrapText="1"/>
      <protection locked="0"/>
    </xf>
    <xf numFmtId="178" fontId="9" fillId="0" borderId="1" xfId="0" applyNumberFormat="1" applyFont="1" applyBorder="1" applyAlignment="1">
      <alignment horizontal="left" vertical="center"/>
    </xf>
    <xf numFmtId="178" fontId="1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178" fontId="0" fillId="0" borderId="4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8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180" fontId="14" fillId="0" borderId="1" xfId="0" applyNumberFormat="1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181" fontId="0" fillId="0" borderId="0" xfId="0" applyNumberFormat="1">
      <alignment vertical="center"/>
    </xf>
    <xf numFmtId="0" fontId="16" fillId="0" borderId="1" xfId="3" applyFont="1" applyBorder="1" applyAlignment="1">
      <alignment horizontal="center" vertical="center" wrapText="1"/>
    </xf>
    <xf numFmtId="178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/>
    </xf>
    <xf numFmtId="179" fontId="6" fillId="0" borderId="1" xfId="3" applyNumberFormat="1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center" vertical="center" wrapText="1"/>
    </xf>
    <xf numFmtId="179" fontId="19" fillId="0" borderId="1" xfId="3" applyNumberFormat="1" applyFon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178" fontId="19" fillId="0" borderId="1" xfId="3" applyNumberFormat="1" applyFont="1" applyBorder="1" applyAlignment="1">
      <alignment horizontal="center" vertical="center"/>
    </xf>
    <xf numFmtId="181" fontId="16" fillId="0" borderId="1" xfId="3" applyNumberFormat="1" applyFont="1" applyBorder="1" applyAlignment="1">
      <alignment horizontal="center" vertical="center" wrapText="1"/>
    </xf>
    <xf numFmtId="181" fontId="19" fillId="0" borderId="1" xfId="3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78" fontId="20" fillId="0" borderId="1" xfId="1" applyNumberFormat="1" applyFont="1" applyBorder="1" applyAlignment="1" applyProtection="1">
      <alignment horizontal="center" vertical="center" wrapText="1"/>
      <protection locked="0"/>
    </xf>
    <xf numFmtId="182" fontId="2" fillId="0" borderId="1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178" fontId="22" fillId="0" borderId="1" xfId="0" applyNumberFormat="1" applyFont="1" applyBorder="1" applyAlignment="1">
      <alignment horizontal="center" vertical="center" wrapText="1"/>
    </xf>
    <xf numFmtId="184" fontId="18" fillId="0" borderId="1" xfId="0" applyNumberFormat="1" applyFont="1" applyBorder="1" applyAlignment="1">
      <alignment horizontal="center" vertical="center"/>
    </xf>
    <xf numFmtId="184" fontId="17" fillId="0" borderId="1" xfId="3" applyNumberFormat="1" applyFont="1" applyBorder="1">
      <alignment vertical="center"/>
    </xf>
    <xf numFmtId="178" fontId="17" fillId="0" borderId="1" xfId="3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3" xfId="3" xr:uid="{00000000-0005-0000-0000-000033000000}"/>
    <cellStyle name="常规_3标绿地2016年12月养护费计量表" xfId="1" xr:uid="{00000000-0005-0000-0000-000031000000}"/>
    <cellStyle name="常规_中标单价汇总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"/>
  <sheetViews>
    <sheetView topLeftCell="C1" zoomScale="70" zoomScaleNormal="70" workbookViewId="0">
      <pane ySplit="2" topLeftCell="A3" activePane="bottomLeft" state="frozen"/>
      <selection pane="bottomLeft" activeCell="M5" sqref="M5"/>
    </sheetView>
  </sheetViews>
  <sheetFormatPr defaultColWidth="8.90625" defaultRowHeight="14" x14ac:dyDescent="0.25"/>
  <cols>
    <col min="1" max="1" width="5.90625" customWidth="1"/>
    <col min="2" max="2" width="20.90625" customWidth="1"/>
    <col min="3" max="3" width="12.6328125" style="2" customWidth="1"/>
    <col min="4" max="4" width="10.90625" customWidth="1"/>
    <col min="5" max="5" width="13.36328125" style="7" customWidth="1"/>
    <col min="6" max="6" width="5.6328125" style="7" customWidth="1"/>
    <col min="7" max="7" width="13.36328125" customWidth="1"/>
    <col min="8" max="8" width="10.90625" customWidth="1"/>
    <col min="9" max="9" width="15.6328125" style="7" customWidth="1"/>
    <col min="10" max="10" width="5.6328125" style="7" customWidth="1"/>
    <col min="11" max="11" width="15.6328125" customWidth="1"/>
    <col min="12" max="12" width="10.90625" customWidth="1"/>
    <col min="13" max="13" width="15.6328125" style="7" customWidth="1"/>
    <col min="14" max="14" width="5.6328125" style="7" customWidth="1"/>
    <col min="15" max="15" width="15.6328125" style="41" customWidth="1"/>
    <col min="16" max="16" width="10.90625" customWidth="1"/>
    <col min="17" max="17" width="15.6328125" style="7" customWidth="1"/>
    <col min="18" max="18" width="5.6328125" style="7" customWidth="1"/>
    <col min="19" max="19" width="13.08984375" customWidth="1"/>
    <col min="20" max="20" width="10.90625" style="7" customWidth="1"/>
    <col min="21" max="21" width="15.6328125" style="7" customWidth="1"/>
    <col min="22" max="22" width="5.6328125" style="7" customWidth="1"/>
    <col min="23" max="23" width="15.6328125" style="41" customWidth="1"/>
    <col min="24" max="24" width="10.90625" customWidth="1"/>
    <col min="25" max="25" width="15.6328125" style="7" customWidth="1"/>
    <col min="26" max="26" width="15.6328125" customWidth="1"/>
    <col min="27" max="27" width="15.6328125" style="7" customWidth="1"/>
    <col min="28" max="28" width="14.6328125" style="7" customWidth="1"/>
  </cols>
  <sheetData>
    <row r="1" spans="1:28" ht="50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58"/>
    </row>
    <row r="2" spans="1:28" ht="140" x14ac:dyDescent="0.25">
      <c r="A2" s="42" t="s">
        <v>1</v>
      </c>
      <c r="B2" s="42" t="s">
        <v>2</v>
      </c>
      <c r="C2" s="42" t="s">
        <v>3</v>
      </c>
      <c r="D2" s="42" t="s">
        <v>4</v>
      </c>
      <c r="E2" s="43" t="s">
        <v>5</v>
      </c>
      <c r="F2" s="43"/>
      <c r="G2" s="42" t="s">
        <v>6</v>
      </c>
      <c r="H2" s="42" t="s">
        <v>4</v>
      </c>
      <c r="I2" s="43" t="s">
        <v>7</v>
      </c>
      <c r="J2" s="43"/>
      <c r="K2" s="42" t="s">
        <v>8</v>
      </c>
      <c r="L2" s="42" t="s">
        <v>4</v>
      </c>
      <c r="M2" s="43" t="s">
        <v>9</v>
      </c>
      <c r="N2" s="43"/>
      <c r="O2" s="53" t="s">
        <v>10</v>
      </c>
      <c r="P2" s="42" t="s">
        <v>4</v>
      </c>
      <c r="Q2" s="43" t="s">
        <v>11</v>
      </c>
      <c r="R2" s="43"/>
      <c r="S2" s="42" t="s">
        <v>12</v>
      </c>
      <c r="T2" s="43" t="s">
        <v>4</v>
      </c>
      <c r="U2" s="43" t="s">
        <v>13</v>
      </c>
      <c r="V2" s="43"/>
      <c r="W2" s="53" t="s">
        <v>14</v>
      </c>
      <c r="X2" s="42" t="s">
        <v>4</v>
      </c>
      <c r="Y2" s="43" t="s">
        <v>15</v>
      </c>
      <c r="Z2" s="42" t="s">
        <v>16</v>
      </c>
      <c r="AA2" s="59" t="s">
        <v>17</v>
      </c>
      <c r="AB2" s="59" t="s">
        <v>18</v>
      </c>
    </row>
    <row r="3" spans="1:28" ht="49" customHeight="1" x14ac:dyDescent="0.25">
      <c r="A3" s="44">
        <v>1</v>
      </c>
      <c r="B3" s="45" t="s">
        <v>19</v>
      </c>
      <c r="C3" s="46">
        <v>7923.4612999999999</v>
      </c>
      <c r="D3" s="47"/>
      <c r="E3" s="48"/>
      <c r="F3" s="48"/>
      <c r="G3" s="46">
        <v>328.25229999999999</v>
      </c>
      <c r="H3" s="49"/>
      <c r="I3" s="52"/>
      <c r="J3" s="52"/>
      <c r="K3" s="46">
        <v>216.51560000000001</v>
      </c>
      <c r="L3" s="49"/>
      <c r="M3" s="52"/>
      <c r="N3" s="52"/>
      <c r="O3" s="54">
        <f>Z3-S3</f>
        <v>8552.3673999999992</v>
      </c>
      <c r="P3" s="49"/>
      <c r="Q3" s="52"/>
      <c r="R3" s="52"/>
      <c r="S3" s="55">
        <v>0</v>
      </c>
      <c r="T3" s="56"/>
      <c r="U3" s="52"/>
      <c r="V3" s="52"/>
      <c r="W3" s="46">
        <v>84.138199999999998</v>
      </c>
      <c r="X3" s="47"/>
      <c r="Y3" s="48"/>
      <c r="Z3" s="57">
        <f t="shared" ref="Z3:Z9" si="0">C3+G3+K3+S3+W3</f>
        <v>8552.3673999999992</v>
      </c>
      <c r="AA3" s="21">
        <f>E3+I3+M3+Q3+U3+Y3</f>
        <v>0</v>
      </c>
      <c r="AB3" s="60"/>
    </row>
    <row r="4" spans="1:28" ht="49" customHeight="1" x14ac:dyDescent="0.25">
      <c r="A4" s="44">
        <v>2</v>
      </c>
      <c r="B4" s="45" t="s">
        <v>20</v>
      </c>
      <c r="C4" s="46">
        <v>9260.5589</v>
      </c>
      <c r="D4" s="47"/>
      <c r="E4" s="48"/>
      <c r="F4" s="48"/>
      <c r="G4" s="46">
        <v>2005.9993999999999</v>
      </c>
      <c r="H4" s="49"/>
      <c r="I4" s="52"/>
      <c r="J4" s="52"/>
      <c r="K4" s="46">
        <v>1000.8596</v>
      </c>
      <c r="L4" s="49"/>
      <c r="M4" s="52"/>
      <c r="N4" s="52"/>
      <c r="O4" s="54">
        <f t="shared" ref="O4:O16" si="1">Z4-S4</f>
        <v>12267.4179</v>
      </c>
      <c r="P4" s="49"/>
      <c r="Q4" s="52"/>
      <c r="R4" s="52"/>
      <c r="S4" s="55">
        <v>0</v>
      </c>
      <c r="T4" s="56"/>
      <c r="U4" s="52"/>
      <c r="V4" s="52"/>
      <c r="W4" s="55">
        <v>0</v>
      </c>
      <c r="X4" s="47"/>
      <c r="Y4" s="48"/>
      <c r="Z4" s="57">
        <f t="shared" si="0"/>
        <v>12267.4179</v>
      </c>
      <c r="AA4" s="21">
        <f t="shared" ref="AA4:AA16" si="2">E4+I4+M4+Q4+U4+Y4</f>
        <v>0</v>
      </c>
      <c r="AB4" s="60"/>
    </row>
    <row r="5" spans="1:28" ht="49" customHeight="1" x14ac:dyDescent="0.25">
      <c r="A5" s="64">
        <v>3</v>
      </c>
      <c r="B5" s="66" t="s">
        <v>21</v>
      </c>
      <c r="C5" s="46">
        <v>2949.3957999999998</v>
      </c>
      <c r="D5" s="47"/>
      <c r="E5" s="48"/>
      <c r="F5" s="48"/>
      <c r="G5" s="46">
        <v>182.0335</v>
      </c>
      <c r="H5" s="49"/>
      <c r="I5" s="52"/>
      <c r="J5" s="52"/>
      <c r="K5" s="46">
        <v>535.78779999999995</v>
      </c>
      <c r="L5" s="49"/>
      <c r="M5" s="52"/>
      <c r="N5" s="52"/>
      <c r="O5" s="54">
        <f t="shared" si="1"/>
        <v>3784.7123000000001</v>
      </c>
      <c r="P5" s="49"/>
      <c r="Q5" s="52"/>
      <c r="R5" s="52"/>
      <c r="S5" s="55">
        <v>0</v>
      </c>
      <c r="T5" s="56"/>
      <c r="U5" s="52"/>
      <c r="V5" s="52"/>
      <c r="W5" s="46">
        <v>117.4952</v>
      </c>
      <c r="X5" s="47"/>
      <c r="Y5" s="48"/>
      <c r="Z5" s="57">
        <f t="shared" si="0"/>
        <v>3784.7123000000001</v>
      </c>
      <c r="AA5" s="21">
        <f t="shared" si="2"/>
        <v>0</v>
      </c>
      <c r="AB5" s="60"/>
    </row>
    <row r="6" spans="1:28" ht="49" customHeight="1" x14ac:dyDescent="0.25">
      <c r="A6" s="65"/>
      <c r="B6" s="67"/>
      <c r="C6" s="46">
        <v>6475.0684000000001</v>
      </c>
      <c r="D6" s="47"/>
      <c r="E6" s="48"/>
      <c r="F6" s="48"/>
      <c r="G6" s="46">
        <v>264.40260000000001</v>
      </c>
      <c r="H6" s="49"/>
      <c r="I6" s="52"/>
      <c r="J6" s="52"/>
      <c r="K6" s="46">
        <v>439.53710000000001</v>
      </c>
      <c r="L6" s="49"/>
      <c r="M6" s="52"/>
      <c r="N6" s="52"/>
      <c r="O6" s="54">
        <f t="shared" si="1"/>
        <v>7356.9786000000004</v>
      </c>
      <c r="P6" s="49"/>
      <c r="Q6" s="52"/>
      <c r="R6" s="52"/>
      <c r="S6" s="55">
        <v>0</v>
      </c>
      <c r="T6" s="56"/>
      <c r="U6" s="52"/>
      <c r="V6" s="52"/>
      <c r="W6" s="46">
        <v>177.97049999999999</v>
      </c>
      <c r="X6" s="47"/>
      <c r="Y6" s="48"/>
      <c r="Z6" s="57">
        <f t="shared" si="0"/>
        <v>7356.9786000000004</v>
      </c>
      <c r="AA6" s="21">
        <f t="shared" si="2"/>
        <v>0</v>
      </c>
      <c r="AB6" s="60"/>
    </row>
    <row r="7" spans="1:28" ht="49" customHeight="1" x14ac:dyDescent="0.25">
      <c r="A7" s="44">
        <v>4</v>
      </c>
      <c r="B7" s="45" t="s">
        <v>22</v>
      </c>
      <c r="C7" s="46">
        <v>6848.0797000000002</v>
      </c>
      <c r="D7" s="47"/>
      <c r="E7" s="48"/>
      <c r="F7" s="48"/>
      <c r="G7" s="46">
        <v>1987.0898</v>
      </c>
      <c r="H7" s="49"/>
      <c r="I7" s="52"/>
      <c r="J7" s="52"/>
      <c r="K7" s="46">
        <v>83.244399999999999</v>
      </c>
      <c r="L7" s="49"/>
      <c r="M7" s="52"/>
      <c r="N7" s="52"/>
      <c r="O7" s="54">
        <f t="shared" si="1"/>
        <v>9122.1746000000003</v>
      </c>
      <c r="P7" s="49"/>
      <c r="Q7" s="52"/>
      <c r="R7" s="52"/>
      <c r="S7" s="55">
        <v>0</v>
      </c>
      <c r="T7" s="56"/>
      <c r="U7" s="52"/>
      <c r="V7" s="52"/>
      <c r="W7" s="46">
        <v>203.76070000000001</v>
      </c>
      <c r="X7" s="47"/>
      <c r="Y7" s="48"/>
      <c r="Z7" s="57">
        <f t="shared" si="0"/>
        <v>9122.1746000000003</v>
      </c>
      <c r="AA7" s="21">
        <f t="shared" si="2"/>
        <v>0</v>
      </c>
      <c r="AB7" s="60"/>
    </row>
    <row r="8" spans="1:28" ht="49" customHeight="1" x14ac:dyDescent="0.25">
      <c r="A8" s="44">
        <v>5</v>
      </c>
      <c r="B8" s="45" t="s">
        <v>23</v>
      </c>
      <c r="C8" s="46">
        <v>1645.7122999999999</v>
      </c>
      <c r="D8" s="47"/>
      <c r="E8" s="48"/>
      <c r="F8" s="48"/>
      <c r="G8" s="46">
        <v>1189.5815</v>
      </c>
      <c r="H8" s="49"/>
      <c r="I8" s="52"/>
      <c r="J8" s="52"/>
      <c r="K8" s="46">
        <v>197.828</v>
      </c>
      <c r="L8" s="49"/>
      <c r="M8" s="52"/>
      <c r="N8" s="52"/>
      <c r="O8" s="54">
        <f t="shared" si="1"/>
        <v>3242.4780000000001</v>
      </c>
      <c r="P8" s="49"/>
      <c r="Q8" s="52"/>
      <c r="R8" s="52"/>
      <c r="S8" s="55">
        <v>0</v>
      </c>
      <c r="T8" s="56"/>
      <c r="U8" s="52"/>
      <c r="V8" s="52"/>
      <c r="W8" s="46">
        <v>209.3562</v>
      </c>
      <c r="X8" s="47"/>
      <c r="Y8" s="48"/>
      <c r="Z8" s="57">
        <f t="shared" si="0"/>
        <v>3242.4780000000001</v>
      </c>
      <c r="AA8" s="21">
        <f t="shared" si="2"/>
        <v>0</v>
      </c>
      <c r="AB8" s="60"/>
    </row>
    <row r="9" spans="1:28" ht="49" customHeight="1" x14ac:dyDescent="0.25">
      <c r="A9" s="44">
        <v>6</v>
      </c>
      <c r="B9" s="45" t="s">
        <v>24</v>
      </c>
      <c r="C9" s="46">
        <v>782.33</v>
      </c>
      <c r="D9" s="47"/>
      <c r="E9" s="48"/>
      <c r="F9" s="48"/>
      <c r="G9" s="46">
        <v>1428.69</v>
      </c>
      <c r="H9" s="49"/>
      <c r="I9" s="52"/>
      <c r="J9" s="52"/>
      <c r="K9" s="46">
        <v>107.86</v>
      </c>
      <c r="L9" s="49"/>
      <c r="M9" s="52"/>
      <c r="N9" s="52"/>
      <c r="O9" s="54">
        <f t="shared" si="1"/>
        <v>2394.4899999999998</v>
      </c>
      <c r="P9" s="49"/>
      <c r="Q9" s="52"/>
      <c r="R9" s="52"/>
      <c r="S9" s="55">
        <v>0</v>
      </c>
      <c r="T9" s="56"/>
      <c r="U9" s="52"/>
      <c r="V9" s="52"/>
      <c r="W9" s="46">
        <v>75.61</v>
      </c>
      <c r="X9" s="47"/>
      <c r="Y9" s="48"/>
      <c r="Z9" s="57">
        <f t="shared" si="0"/>
        <v>2394.4899999999998</v>
      </c>
      <c r="AA9" s="21">
        <f t="shared" si="2"/>
        <v>0</v>
      </c>
      <c r="AB9" s="60"/>
    </row>
    <row r="10" spans="1:28" ht="49" customHeight="1" x14ac:dyDescent="0.25">
      <c r="A10" s="44">
        <v>8</v>
      </c>
      <c r="B10" s="45" t="s">
        <v>25</v>
      </c>
      <c r="C10" s="46">
        <v>8095.2748000000001</v>
      </c>
      <c r="D10" s="47"/>
      <c r="E10" s="48"/>
      <c r="F10" s="48"/>
      <c r="G10" s="46">
        <v>3010.7352999999998</v>
      </c>
      <c r="H10" s="49"/>
      <c r="I10" s="52"/>
      <c r="J10" s="52"/>
      <c r="K10" s="46">
        <v>1118.3585</v>
      </c>
      <c r="L10" s="49"/>
      <c r="M10" s="52"/>
      <c r="N10" s="52"/>
      <c r="O10" s="54">
        <f t="shared" si="1"/>
        <v>12426.454299999999</v>
      </c>
      <c r="P10" s="49"/>
      <c r="Q10" s="52"/>
      <c r="R10" s="52"/>
      <c r="S10" s="55">
        <v>0</v>
      </c>
      <c r="T10" s="56"/>
      <c r="U10" s="52"/>
      <c r="V10" s="52"/>
      <c r="W10" s="46">
        <v>202.0857</v>
      </c>
      <c r="X10" s="47"/>
      <c r="Y10" s="48"/>
      <c r="Z10" s="57">
        <f t="shared" ref="Z10:Z16" si="3">C10+G10+K10+S10+W10</f>
        <v>12426.454299999999</v>
      </c>
      <c r="AA10" s="21">
        <f t="shared" si="2"/>
        <v>0</v>
      </c>
      <c r="AB10" s="60"/>
    </row>
    <row r="11" spans="1:28" ht="49" customHeight="1" x14ac:dyDescent="0.25">
      <c r="A11" s="44">
        <v>9</v>
      </c>
      <c r="B11" s="45" t="s">
        <v>26</v>
      </c>
      <c r="C11" s="50">
        <v>5062.4260000000004</v>
      </c>
      <c r="D11" s="47"/>
      <c r="E11" s="48"/>
      <c r="F11" s="48"/>
      <c r="G11" s="46">
        <v>1237.0745999999999</v>
      </c>
      <c r="H11" s="49"/>
      <c r="I11" s="52"/>
      <c r="J11" s="52"/>
      <c r="K11" s="46">
        <v>34.42</v>
      </c>
      <c r="L11" s="49"/>
      <c r="M11" s="52"/>
      <c r="N11" s="52"/>
      <c r="O11" s="54">
        <f t="shared" si="1"/>
        <v>6424.6154999999999</v>
      </c>
      <c r="P11" s="49"/>
      <c r="Q11" s="52"/>
      <c r="R11" s="52"/>
      <c r="S11" s="55">
        <v>0</v>
      </c>
      <c r="T11" s="56"/>
      <c r="U11" s="52"/>
      <c r="V11" s="52"/>
      <c r="W11" s="46">
        <v>90.694900000000004</v>
      </c>
      <c r="X11" s="47"/>
      <c r="Y11" s="48"/>
      <c r="Z11" s="57">
        <f t="shared" si="3"/>
        <v>6424.6154999999999</v>
      </c>
      <c r="AA11" s="21">
        <f t="shared" si="2"/>
        <v>0</v>
      </c>
      <c r="AB11" s="60"/>
    </row>
    <row r="12" spans="1:28" ht="49" customHeight="1" x14ac:dyDescent="0.25">
      <c r="A12" s="44">
        <v>10</v>
      </c>
      <c r="B12" s="45" t="s">
        <v>27</v>
      </c>
      <c r="C12" s="46">
        <v>283.0548</v>
      </c>
      <c r="D12" s="47"/>
      <c r="E12" s="48"/>
      <c r="F12" s="48"/>
      <c r="G12" s="46">
        <v>831.82399999999996</v>
      </c>
      <c r="H12" s="49"/>
      <c r="I12" s="52"/>
      <c r="J12" s="52"/>
      <c r="K12" s="46">
        <v>10.9671</v>
      </c>
      <c r="L12" s="49"/>
      <c r="M12" s="52"/>
      <c r="N12" s="52"/>
      <c r="O12" s="54">
        <f t="shared" si="1"/>
        <v>1163.8359</v>
      </c>
      <c r="P12" s="49"/>
      <c r="Q12" s="52"/>
      <c r="R12" s="52"/>
      <c r="S12" s="55">
        <v>0</v>
      </c>
      <c r="T12" s="56"/>
      <c r="U12" s="52"/>
      <c r="V12" s="52"/>
      <c r="W12" s="46">
        <v>37.99</v>
      </c>
      <c r="X12" s="47"/>
      <c r="Y12" s="48"/>
      <c r="Z12" s="57">
        <f t="shared" si="3"/>
        <v>1163.8359</v>
      </c>
      <c r="AA12" s="21">
        <f t="shared" si="2"/>
        <v>0</v>
      </c>
      <c r="AB12" s="60"/>
    </row>
    <row r="13" spans="1:28" ht="49" customHeight="1" x14ac:dyDescent="0.25">
      <c r="A13" s="44">
        <v>11</v>
      </c>
      <c r="B13" s="45" t="s">
        <v>28</v>
      </c>
      <c r="C13" s="46">
        <v>374.21839999999997</v>
      </c>
      <c r="D13" s="47"/>
      <c r="E13" s="48"/>
      <c r="F13" s="48"/>
      <c r="G13" s="46">
        <v>343.60820000000001</v>
      </c>
      <c r="H13" s="49"/>
      <c r="I13" s="52"/>
      <c r="J13" s="52"/>
      <c r="K13" s="46"/>
      <c r="L13" s="49"/>
      <c r="M13" s="52"/>
      <c r="N13" s="52"/>
      <c r="O13" s="54">
        <f t="shared" si="1"/>
        <v>746.947</v>
      </c>
      <c r="P13" s="49"/>
      <c r="Q13" s="52"/>
      <c r="R13" s="52"/>
      <c r="S13" s="55"/>
      <c r="T13" s="56"/>
      <c r="U13" s="52"/>
      <c r="V13" s="52"/>
      <c r="W13" s="46">
        <v>29.1204</v>
      </c>
      <c r="X13" s="47"/>
      <c r="Y13" s="48"/>
      <c r="Z13" s="57">
        <f t="shared" si="3"/>
        <v>746.947</v>
      </c>
      <c r="AA13" s="21">
        <f t="shared" si="2"/>
        <v>0</v>
      </c>
      <c r="AB13" s="60"/>
    </row>
    <row r="14" spans="1:28" ht="49" customHeight="1" x14ac:dyDescent="0.25">
      <c r="A14" s="44">
        <v>12</v>
      </c>
      <c r="B14" s="45" t="s">
        <v>29</v>
      </c>
      <c r="C14" s="46">
        <v>20424.1067</v>
      </c>
      <c r="D14" s="47"/>
      <c r="E14" s="48"/>
      <c r="F14" s="48"/>
      <c r="G14" s="46">
        <v>5989.3027000000002</v>
      </c>
      <c r="H14" s="49"/>
      <c r="I14" s="52"/>
      <c r="J14" s="52"/>
      <c r="K14" s="46">
        <v>1858.0941</v>
      </c>
      <c r="L14" s="49"/>
      <c r="M14" s="52"/>
      <c r="N14" s="52"/>
      <c r="O14" s="54">
        <f t="shared" si="1"/>
        <v>28389.7261</v>
      </c>
      <c r="P14" s="49"/>
      <c r="Q14" s="52"/>
      <c r="R14" s="52"/>
      <c r="S14" s="57">
        <v>5842.9114</v>
      </c>
      <c r="T14" s="56"/>
      <c r="U14" s="52"/>
      <c r="V14" s="52"/>
      <c r="W14" s="46">
        <v>118.2226</v>
      </c>
      <c r="X14" s="47"/>
      <c r="Y14" s="48"/>
      <c r="Z14" s="57">
        <f t="shared" si="3"/>
        <v>34232.637499999997</v>
      </c>
      <c r="AA14" s="21">
        <f t="shared" si="2"/>
        <v>0</v>
      </c>
      <c r="AB14" s="60"/>
    </row>
    <row r="15" spans="1:28" ht="49" customHeight="1" x14ac:dyDescent="0.25">
      <c r="A15" s="44">
        <v>13</v>
      </c>
      <c r="B15" s="45" t="s">
        <v>30</v>
      </c>
      <c r="C15" s="46">
        <v>20880.088</v>
      </c>
      <c r="D15" s="47"/>
      <c r="E15" s="48"/>
      <c r="F15" s="48"/>
      <c r="G15" s="46">
        <v>1529.3902</v>
      </c>
      <c r="H15" s="49"/>
      <c r="I15" s="52"/>
      <c r="J15" s="52"/>
      <c r="K15" s="46">
        <v>238.33449999999999</v>
      </c>
      <c r="L15" s="49"/>
      <c r="M15" s="52"/>
      <c r="N15" s="52"/>
      <c r="O15" s="54">
        <f t="shared" si="1"/>
        <v>22760.833600000002</v>
      </c>
      <c r="P15" s="49"/>
      <c r="Q15" s="52"/>
      <c r="R15" s="52"/>
      <c r="S15" s="55">
        <v>0</v>
      </c>
      <c r="T15" s="56"/>
      <c r="U15" s="52"/>
      <c r="V15" s="52"/>
      <c r="W15" s="46">
        <v>113.0209</v>
      </c>
      <c r="X15" s="47"/>
      <c r="Y15" s="48"/>
      <c r="Z15" s="57">
        <f t="shared" si="3"/>
        <v>22760.833600000002</v>
      </c>
      <c r="AA15" s="21">
        <f t="shared" si="2"/>
        <v>0</v>
      </c>
      <c r="AB15" s="60"/>
    </row>
    <row r="16" spans="1:28" ht="49" customHeight="1" x14ac:dyDescent="0.25">
      <c r="A16" s="44">
        <v>14</v>
      </c>
      <c r="B16" s="45" t="s">
        <v>31</v>
      </c>
      <c r="C16" s="46">
        <v>1272.7988</v>
      </c>
      <c r="D16" s="47"/>
      <c r="E16" s="48"/>
      <c r="F16" s="48"/>
      <c r="G16" s="46">
        <v>1287.4957999999999</v>
      </c>
      <c r="H16" s="49"/>
      <c r="I16" s="52"/>
      <c r="J16" s="52"/>
      <c r="K16" s="55">
        <v>0</v>
      </c>
      <c r="L16" s="49"/>
      <c r="M16" s="52"/>
      <c r="N16" s="52"/>
      <c r="O16" s="54">
        <f t="shared" si="1"/>
        <v>2560.2946000000002</v>
      </c>
      <c r="P16" s="49"/>
      <c r="Q16" s="52"/>
      <c r="R16" s="52"/>
      <c r="S16" s="55">
        <v>0</v>
      </c>
      <c r="T16" s="56"/>
      <c r="U16" s="52"/>
      <c r="V16" s="52"/>
      <c r="W16" s="55">
        <v>0</v>
      </c>
      <c r="X16" s="47"/>
      <c r="Y16" s="48"/>
      <c r="Z16" s="57">
        <f t="shared" si="3"/>
        <v>2560.2946000000002</v>
      </c>
      <c r="AA16" s="21">
        <f t="shared" si="2"/>
        <v>0</v>
      </c>
      <c r="AB16" s="61"/>
    </row>
    <row r="17" spans="1:28" s="2" customFormat="1" ht="49" customHeight="1" x14ac:dyDescent="0.25">
      <c r="A17" s="44">
        <v>17</v>
      </c>
      <c r="B17" s="44" t="s">
        <v>32</v>
      </c>
      <c r="C17" s="51">
        <f>SUM(C3:C16)</f>
        <v>92276.573900000003</v>
      </c>
      <c r="D17" s="51"/>
      <c r="E17" s="52"/>
      <c r="F17" s="52"/>
      <c r="G17" s="51">
        <f>SUM(G3:G16)</f>
        <v>21615.479899999998</v>
      </c>
      <c r="H17" s="51"/>
      <c r="I17" s="52"/>
      <c r="J17" s="52"/>
      <c r="K17" s="51">
        <f>SUM(K3:K16)</f>
        <v>5841.8067000000001</v>
      </c>
      <c r="L17" s="51"/>
      <c r="M17" s="52"/>
      <c r="N17" s="52"/>
      <c r="O17" s="54">
        <f>SUM(O3:O16)</f>
        <v>121193.32580000001</v>
      </c>
      <c r="P17" s="49"/>
      <c r="Q17" s="52"/>
      <c r="R17" s="52"/>
      <c r="S17" s="51">
        <f>SUM(S3:S16)</f>
        <v>5842.9114</v>
      </c>
      <c r="T17" s="52"/>
      <c r="U17" s="52"/>
      <c r="V17" s="52"/>
      <c r="W17" s="46">
        <f>SUM(W3:W16)</f>
        <v>1459.4653000000001</v>
      </c>
      <c r="X17" s="49"/>
      <c r="Y17" s="52"/>
      <c r="Z17" s="51">
        <f>SUM(Z3:Z16)</f>
        <v>127036.2372</v>
      </c>
      <c r="AA17" s="52">
        <f>SUM(AA3:AA16)</f>
        <v>0</v>
      </c>
      <c r="AB17" s="62"/>
    </row>
  </sheetData>
  <mergeCells count="3">
    <mergeCell ref="A1:AA1"/>
    <mergeCell ref="A5:A6"/>
    <mergeCell ref="B5:B6"/>
  </mergeCells>
  <phoneticPr fontId="23" type="noConversion"/>
  <printOptions horizontalCentered="1"/>
  <pageMargins left="0.118055555555556" right="7.8472222222222193E-2" top="0.62986111111111098" bottom="7.8472222222222193E-2" header="0.5" footer="0.5"/>
  <pageSetup paperSize="9" scale="4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6"/>
  <sheetViews>
    <sheetView tabSelected="1" zoomScale="85" zoomScaleNormal="85" workbookViewId="0">
      <pane ySplit="2" topLeftCell="A53" activePane="bottomLeft" state="frozen"/>
      <selection pane="bottomLeft" activeCell="D76" sqref="D76"/>
    </sheetView>
  </sheetViews>
  <sheetFormatPr defaultColWidth="9" defaultRowHeight="14" x14ac:dyDescent="0.25"/>
  <cols>
    <col min="1" max="1" width="5.90625" style="2" customWidth="1"/>
    <col min="2" max="2" width="21.08984375" style="6" customWidth="1"/>
    <col min="3" max="3" width="13.08984375" style="7" customWidth="1"/>
    <col min="4" max="5" width="11.26953125" style="7" customWidth="1"/>
    <col min="6" max="7" width="11.90625" style="7" customWidth="1"/>
    <col min="8" max="8" width="7.90625" style="7" customWidth="1"/>
    <col min="9" max="9" width="9.08984375" style="7" customWidth="1"/>
    <col min="10" max="11" width="7.90625" style="7" customWidth="1"/>
    <col min="12" max="12" width="9.08984375" style="7" customWidth="1"/>
    <col min="13" max="13" width="11.453125" style="7" customWidth="1"/>
    <col min="14" max="14" width="10.26953125" style="7" customWidth="1"/>
    <col min="15" max="16" width="11.90625" style="7" customWidth="1"/>
    <col min="17" max="17" width="13" style="7" customWidth="1"/>
    <col min="18" max="18" width="13.453125" style="7" customWidth="1"/>
    <col min="19" max="19" width="10.6328125" hidden="1" customWidth="1"/>
    <col min="20" max="20" width="10.453125" customWidth="1"/>
  </cols>
  <sheetData>
    <row r="1" spans="1:20" ht="44" customHeight="1" x14ac:dyDescent="0.25">
      <c r="A1" s="68" t="s">
        <v>33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68"/>
      <c r="T1" s="33"/>
    </row>
    <row r="2" spans="1:20" s="1" customFormat="1" ht="42" x14ac:dyDescent="0.25">
      <c r="A2" s="71" t="s">
        <v>1</v>
      </c>
      <c r="B2" s="71" t="s">
        <v>2</v>
      </c>
      <c r="C2" s="8" t="s">
        <v>34</v>
      </c>
      <c r="D2" s="8" t="s">
        <v>35</v>
      </c>
      <c r="E2" s="8" t="s">
        <v>36</v>
      </c>
      <c r="F2" s="8" t="s">
        <v>37</v>
      </c>
      <c r="G2" s="8" t="s">
        <v>38</v>
      </c>
      <c r="H2" s="8" t="s">
        <v>39</v>
      </c>
      <c r="I2" s="8" t="s">
        <v>40</v>
      </c>
      <c r="J2" s="8" t="s">
        <v>41</v>
      </c>
      <c r="K2" s="8" t="s">
        <v>42</v>
      </c>
      <c r="L2" s="8" t="s">
        <v>43</v>
      </c>
      <c r="M2" s="8" t="s">
        <v>44</v>
      </c>
      <c r="N2" s="8" t="s">
        <v>45</v>
      </c>
      <c r="O2" s="8" t="s">
        <v>8</v>
      </c>
      <c r="P2" s="8" t="s">
        <v>46</v>
      </c>
      <c r="Q2" s="8" t="s">
        <v>47</v>
      </c>
      <c r="R2" s="8" t="s">
        <v>48</v>
      </c>
      <c r="S2" s="72" t="s">
        <v>49</v>
      </c>
      <c r="T2" s="34"/>
    </row>
    <row r="3" spans="1:20" s="1" customFormat="1" x14ac:dyDescent="0.25">
      <c r="A3" s="71"/>
      <c r="B3" s="71"/>
      <c r="C3" s="9" t="s">
        <v>50</v>
      </c>
      <c r="D3" s="9" t="s">
        <v>50</v>
      </c>
      <c r="E3" s="9" t="s">
        <v>50</v>
      </c>
      <c r="F3" s="9" t="s">
        <v>50</v>
      </c>
      <c r="G3" s="9" t="s">
        <v>50</v>
      </c>
      <c r="H3" s="9" t="s">
        <v>50</v>
      </c>
      <c r="I3" s="9" t="s">
        <v>51</v>
      </c>
      <c r="J3" s="9" t="s">
        <v>50</v>
      </c>
      <c r="K3" s="9" t="s">
        <v>50</v>
      </c>
      <c r="L3" s="9" t="s">
        <v>50</v>
      </c>
      <c r="M3" s="9" t="s">
        <v>50</v>
      </c>
      <c r="N3" s="9" t="s">
        <v>50</v>
      </c>
      <c r="O3" s="9" t="s">
        <v>50</v>
      </c>
      <c r="P3" s="9" t="s">
        <v>50</v>
      </c>
      <c r="Q3" s="9" t="s">
        <v>50</v>
      </c>
      <c r="R3" s="9" t="s">
        <v>50</v>
      </c>
      <c r="S3" s="72"/>
      <c r="T3" s="34"/>
    </row>
    <row r="4" spans="1:20" s="2" customFormat="1" ht="39" customHeight="1" x14ac:dyDescent="0.25">
      <c r="A4" s="10">
        <v>1</v>
      </c>
      <c r="B4" s="11" t="s">
        <v>52</v>
      </c>
      <c r="C4" s="12">
        <v>3175.86</v>
      </c>
      <c r="D4" s="12"/>
      <c r="E4" s="12">
        <v>215.25</v>
      </c>
      <c r="F4" s="12">
        <v>6059.26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>
        <f t="shared" ref="Q4:Q23" si="0">C4</f>
        <v>3175.86</v>
      </c>
      <c r="R4" s="12">
        <f t="shared" ref="R4:R24" si="1">SUM(C4:P4)</f>
        <v>9450.3700000000008</v>
      </c>
      <c r="S4" s="10" t="s">
        <v>53</v>
      </c>
    </row>
    <row r="5" spans="1:20" s="2" customFormat="1" ht="39" customHeight="1" x14ac:dyDescent="0.25">
      <c r="A5" s="10">
        <v>2</v>
      </c>
      <c r="B5" s="11" t="s">
        <v>54</v>
      </c>
      <c r="C5" s="13">
        <v>5024.26</v>
      </c>
      <c r="D5" s="13"/>
      <c r="E5" s="13">
        <v>376.3</v>
      </c>
      <c r="F5" s="13">
        <v>3278.35</v>
      </c>
      <c r="G5" s="13"/>
      <c r="H5" s="13"/>
      <c r="I5" s="13"/>
      <c r="J5" s="13"/>
      <c r="K5" s="13"/>
      <c r="L5" s="13"/>
      <c r="M5" s="13">
        <v>8.7899999999999991</v>
      </c>
      <c r="N5" s="13">
        <v>36.81</v>
      </c>
      <c r="O5" s="13"/>
      <c r="P5" s="13"/>
      <c r="Q5" s="12">
        <f t="shared" si="0"/>
        <v>5024.26</v>
      </c>
      <c r="R5" s="13">
        <f t="shared" si="1"/>
        <v>8724.51</v>
      </c>
      <c r="S5" s="10" t="s">
        <v>53</v>
      </c>
    </row>
    <row r="6" spans="1:20" ht="22.5" customHeight="1" x14ac:dyDescent="0.25">
      <c r="A6" s="10">
        <v>3</v>
      </c>
      <c r="B6" s="11" t="s">
        <v>55</v>
      </c>
      <c r="C6" s="14">
        <v>1647.1309000000001</v>
      </c>
      <c r="D6" s="12"/>
      <c r="E6" s="12">
        <v>207.61150000000001</v>
      </c>
      <c r="F6" s="12">
        <v>523.60299999999995</v>
      </c>
      <c r="G6" s="12"/>
      <c r="H6" s="12"/>
      <c r="I6" s="12"/>
      <c r="J6" s="12"/>
      <c r="K6" s="12"/>
      <c r="L6" s="12"/>
      <c r="M6" s="12">
        <v>32.589599999999997</v>
      </c>
      <c r="N6" s="12">
        <v>787.43629999999996</v>
      </c>
      <c r="O6" s="12"/>
      <c r="P6" s="12"/>
      <c r="Q6" s="12">
        <f t="shared" si="0"/>
        <v>1647.1309000000001</v>
      </c>
      <c r="R6" s="13">
        <f t="shared" si="1"/>
        <v>3198.3712999999998</v>
      </c>
      <c r="S6" s="10" t="s">
        <v>53</v>
      </c>
    </row>
    <row r="7" spans="1:20" ht="22.5" customHeight="1" x14ac:dyDescent="0.25">
      <c r="A7" s="10">
        <v>4</v>
      </c>
      <c r="B7" s="12" t="s">
        <v>56</v>
      </c>
      <c r="C7" s="12">
        <v>488.96839999999997</v>
      </c>
      <c r="D7" s="12"/>
      <c r="E7" s="12">
        <v>292.79539999999997</v>
      </c>
      <c r="F7" s="12">
        <v>259.51679999999999</v>
      </c>
      <c r="G7" s="12"/>
      <c r="H7" s="12"/>
      <c r="I7" s="12"/>
      <c r="J7" s="12"/>
      <c r="K7" s="12"/>
      <c r="L7" s="12"/>
      <c r="M7" s="12">
        <v>7.3289</v>
      </c>
      <c r="N7" s="12">
        <v>3.3252000000000002</v>
      </c>
      <c r="O7" s="12"/>
      <c r="P7" s="12"/>
      <c r="Q7" s="12">
        <f t="shared" si="0"/>
        <v>488.96839999999997</v>
      </c>
      <c r="R7" s="12">
        <f t="shared" si="1"/>
        <v>1051.9347</v>
      </c>
      <c r="S7" s="10" t="s">
        <v>53</v>
      </c>
    </row>
    <row r="8" spans="1:20" ht="22.5" customHeight="1" x14ac:dyDescent="0.25">
      <c r="A8" s="10">
        <v>5</v>
      </c>
      <c r="B8" s="11" t="s">
        <v>57</v>
      </c>
      <c r="C8" s="12">
        <v>923.2106</v>
      </c>
      <c r="D8" s="12"/>
      <c r="E8" s="12"/>
      <c r="F8" s="12">
        <v>878.17100000000005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f t="shared" si="0"/>
        <v>923.2106</v>
      </c>
      <c r="R8" s="13">
        <f t="shared" si="1"/>
        <v>1801.3815999999999</v>
      </c>
      <c r="S8" s="10" t="s">
        <v>53</v>
      </c>
    </row>
    <row r="9" spans="1:20" ht="22.5" customHeight="1" x14ac:dyDescent="0.25">
      <c r="A9" s="10">
        <v>6</v>
      </c>
      <c r="B9" s="11" t="s">
        <v>58</v>
      </c>
      <c r="C9" s="12">
        <v>1701.0215000000001</v>
      </c>
      <c r="D9" s="12"/>
      <c r="E9" s="12"/>
      <c r="F9" s="12">
        <v>210.19720000000001</v>
      </c>
      <c r="G9" s="12"/>
      <c r="H9" s="12"/>
      <c r="I9" s="12"/>
      <c r="J9" s="12"/>
      <c r="K9" s="12"/>
      <c r="L9" s="12"/>
      <c r="M9" s="12">
        <v>65.602699999999999</v>
      </c>
      <c r="N9" s="12">
        <v>76.378299999999996</v>
      </c>
      <c r="O9" s="12"/>
      <c r="P9" s="12"/>
      <c r="Q9" s="12">
        <f t="shared" si="0"/>
        <v>1701.0215000000001</v>
      </c>
      <c r="R9" s="13">
        <f t="shared" si="1"/>
        <v>2053.1997000000001</v>
      </c>
      <c r="S9" s="10" t="s">
        <v>53</v>
      </c>
    </row>
    <row r="10" spans="1:20" ht="40" customHeight="1" x14ac:dyDescent="0.25">
      <c r="A10" s="10">
        <v>7</v>
      </c>
      <c r="B10" s="11" t="s">
        <v>59</v>
      </c>
      <c r="C10" s="12">
        <v>2458</v>
      </c>
      <c r="D10" s="12"/>
      <c r="E10" s="12"/>
      <c r="F10" s="12">
        <v>174</v>
      </c>
      <c r="G10" s="12"/>
      <c r="H10" s="12"/>
      <c r="I10" s="12"/>
      <c r="J10" s="12"/>
      <c r="K10" s="12"/>
      <c r="L10" s="12"/>
      <c r="M10" s="12">
        <v>40</v>
      </c>
      <c r="N10" s="12">
        <v>307</v>
      </c>
      <c r="O10" s="12"/>
      <c r="P10" s="12"/>
      <c r="Q10" s="12">
        <f t="shared" si="0"/>
        <v>2458</v>
      </c>
      <c r="R10" s="13">
        <f t="shared" si="1"/>
        <v>2979</v>
      </c>
      <c r="S10" s="10" t="s">
        <v>53</v>
      </c>
    </row>
    <row r="11" spans="1:20" ht="40" customHeight="1" x14ac:dyDescent="0.25">
      <c r="A11" s="10">
        <v>8</v>
      </c>
      <c r="B11" s="11" t="s">
        <v>60</v>
      </c>
      <c r="C11" s="12">
        <v>284.42669999999998</v>
      </c>
      <c r="D11" s="12"/>
      <c r="E11" s="12">
        <v>1361.36</v>
      </c>
      <c r="F11" s="12">
        <v>119.73</v>
      </c>
      <c r="G11" s="12"/>
      <c r="H11" s="12"/>
      <c r="I11" s="12"/>
      <c r="J11" s="12"/>
      <c r="K11" s="12"/>
      <c r="L11" s="12"/>
      <c r="M11" s="12">
        <v>32.520000000000003</v>
      </c>
      <c r="N11" s="12"/>
      <c r="O11" s="12"/>
      <c r="P11" s="12"/>
      <c r="Q11" s="12">
        <f t="shared" si="0"/>
        <v>284.42669999999998</v>
      </c>
      <c r="R11" s="13">
        <f t="shared" si="1"/>
        <v>1798.0367000000001</v>
      </c>
      <c r="S11" s="10" t="s">
        <v>53</v>
      </c>
    </row>
    <row r="12" spans="1:20" ht="40" customHeight="1" x14ac:dyDescent="0.25">
      <c r="A12" s="10">
        <v>9</v>
      </c>
      <c r="B12" s="12" t="s">
        <v>61</v>
      </c>
      <c r="C12" s="12">
        <v>3295.4803999999999</v>
      </c>
      <c r="D12" s="12"/>
      <c r="E12" s="12">
        <v>1055.0015000000001</v>
      </c>
      <c r="F12" s="12">
        <v>260.77870000000001</v>
      </c>
      <c r="G12" s="12"/>
      <c r="H12" s="12"/>
      <c r="I12" s="12"/>
      <c r="J12" s="12"/>
      <c r="K12" s="12"/>
      <c r="L12" s="12"/>
      <c r="M12" s="12"/>
      <c r="N12" s="12">
        <v>252.75399999999999</v>
      </c>
      <c r="O12" s="12"/>
      <c r="P12" s="12"/>
      <c r="Q12" s="12">
        <f t="shared" si="0"/>
        <v>3295.4803999999999</v>
      </c>
      <c r="R12" s="12">
        <f t="shared" si="1"/>
        <v>4864.0146000000004</v>
      </c>
      <c r="S12" s="10" t="s">
        <v>53</v>
      </c>
    </row>
    <row r="13" spans="1:20" ht="40" customHeight="1" x14ac:dyDescent="0.25">
      <c r="A13" s="10">
        <v>10</v>
      </c>
      <c r="B13" s="15" t="s">
        <v>62</v>
      </c>
      <c r="C13" s="14">
        <v>9725.6077000000005</v>
      </c>
      <c r="D13" s="12"/>
      <c r="E13" s="12"/>
      <c r="F13" s="16">
        <v>293.37689999999998</v>
      </c>
      <c r="G13" s="12"/>
      <c r="H13" s="12"/>
      <c r="I13" s="12"/>
      <c r="J13" s="12"/>
      <c r="K13" s="12"/>
      <c r="L13" s="12"/>
      <c r="M13" s="16"/>
      <c r="N13" s="16"/>
      <c r="O13" s="16"/>
      <c r="P13" s="12"/>
      <c r="Q13" s="12">
        <f t="shared" si="0"/>
        <v>9725.6077000000005</v>
      </c>
      <c r="R13" s="13">
        <f t="shared" si="1"/>
        <v>10018.9846</v>
      </c>
      <c r="S13" s="10" t="s">
        <v>53</v>
      </c>
    </row>
    <row r="14" spans="1:20" ht="40" customHeight="1" x14ac:dyDescent="0.25">
      <c r="A14" s="10">
        <v>11</v>
      </c>
      <c r="B14" s="15" t="s">
        <v>63</v>
      </c>
      <c r="C14" s="14">
        <v>1169.0616</v>
      </c>
      <c r="D14" s="12"/>
      <c r="E14" s="12">
        <v>194.65389999999999</v>
      </c>
      <c r="F14" s="16">
        <v>74.272999999999996</v>
      </c>
      <c r="G14" s="12"/>
      <c r="H14" s="12"/>
      <c r="I14" s="12"/>
      <c r="J14" s="12"/>
      <c r="K14" s="12"/>
      <c r="L14" s="12"/>
      <c r="M14" s="16"/>
      <c r="N14" s="12"/>
      <c r="O14" s="12"/>
      <c r="P14" s="12"/>
      <c r="Q14" s="12">
        <f t="shared" si="0"/>
        <v>1169.0616</v>
      </c>
      <c r="R14" s="13">
        <f t="shared" si="1"/>
        <v>1437.9884999999999</v>
      </c>
      <c r="S14" s="10" t="s">
        <v>53</v>
      </c>
    </row>
    <row r="15" spans="1:20" ht="40" customHeight="1" x14ac:dyDescent="0.25">
      <c r="A15" s="10">
        <v>12</v>
      </c>
      <c r="B15" s="12" t="s">
        <v>64</v>
      </c>
      <c r="C15" s="12">
        <v>1962.8472999999999</v>
      </c>
      <c r="D15" s="12"/>
      <c r="E15" s="12">
        <v>53.01</v>
      </c>
      <c r="F15" s="12">
        <v>604.65570000000002</v>
      </c>
      <c r="G15" s="12"/>
      <c r="H15" s="12"/>
      <c r="I15" s="12"/>
      <c r="J15" s="12"/>
      <c r="K15" s="12"/>
      <c r="L15" s="12"/>
      <c r="M15" s="12">
        <v>73.6691</v>
      </c>
      <c r="N15" s="12"/>
      <c r="O15" s="12"/>
      <c r="P15" s="12"/>
      <c r="Q15" s="12">
        <f t="shared" si="0"/>
        <v>1962.8472999999999</v>
      </c>
      <c r="R15" s="12">
        <f t="shared" si="1"/>
        <v>2694.1821</v>
      </c>
      <c r="S15" s="10" t="s">
        <v>53</v>
      </c>
    </row>
    <row r="16" spans="1:20" ht="22.5" customHeight="1" x14ac:dyDescent="0.25">
      <c r="A16" s="10">
        <v>13</v>
      </c>
      <c r="B16" s="17" t="s">
        <v>65</v>
      </c>
      <c r="C16" s="18">
        <v>4117.9133000000002</v>
      </c>
      <c r="D16" s="12"/>
      <c r="E16" s="12">
        <v>23.378</v>
      </c>
      <c r="F16" s="18">
        <v>35.075600000000001</v>
      </c>
      <c r="G16" s="12"/>
      <c r="H16" s="12"/>
      <c r="I16" s="12"/>
      <c r="J16" s="12"/>
      <c r="K16" s="12"/>
      <c r="L16" s="12"/>
      <c r="M16" s="18">
        <v>29.580400000000001</v>
      </c>
      <c r="N16" s="32"/>
      <c r="O16" s="32"/>
      <c r="P16" s="12">
        <v>619.57389999999998</v>
      </c>
      <c r="Q16" s="12">
        <f t="shared" si="0"/>
        <v>4117.9133000000002</v>
      </c>
      <c r="R16" s="13">
        <f t="shared" si="1"/>
        <v>4825.5212000000001</v>
      </c>
      <c r="S16" s="10" t="s">
        <v>53</v>
      </c>
    </row>
    <row r="17" spans="1:19" ht="22.5" customHeight="1" x14ac:dyDescent="0.25">
      <c r="A17" s="10">
        <v>14</v>
      </c>
      <c r="B17" s="17" t="s">
        <v>66</v>
      </c>
      <c r="C17" s="18">
        <v>611.39049999999997</v>
      </c>
      <c r="D17" s="12"/>
      <c r="E17" s="12">
        <v>86.091399999999993</v>
      </c>
      <c r="F17" s="18">
        <v>1473.1331</v>
      </c>
      <c r="G17" s="12"/>
      <c r="H17" s="12"/>
      <c r="I17" s="12"/>
      <c r="J17" s="12"/>
      <c r="K17" s="12"/>
      <c r="L17" s="12"/>
      <c r="M17" s="12">
        <v>4.4854000000000003</v>
      </c>
      <c r="N17" s="12"/>
      <c r="O17" s="12"/>
      <c r="P17" s="12"/>
      <c r="Q17" s="12">
        <f t="shared" si="0"/>
        <v>611.39049999999997</v>
      </c>
      <c r="R17" s="13">
        <f t="shared" si="1"/>
        <v>2175.1003999999998</v>
      </c>
      <c r="S17" s="10" t="s">
        <v>53</v>
      </c>
    </row>
    <row r="18" spans="1:19" ht="22.5" customHeight="1" x14ac:dyDescent="0.25">
      <c r="A18" s="10">
        <v>15</v>
      </c>
      <c r="B18" s="17" t="s">
        <v>67</v>
      </c>
      <c r="C18" s="18">
        <v>600.96190000000001</v>
      </c>
      <c r="D18" s="12"/>
      <c r="E18" s="18">
        <v>9.3012999999999995</v>
      </c>
      <c r="F18" s="18">
        <v>1550.7155</v>
      </c>
      <c r="G18" s="12"/>
      <c r="H18" s="12"/>
      <c r="I18" s="12"/>
      <c r="J18" s="12"/>
      <c r="K18" s="12"/>
      <c r="L18" s="12"/>
      <c r="M18" s="18"/>
      <c r="N18" s="32"/>
      <c r="O18" s="32"/>
      <c r="P18" s="12"/>
      <c r="Q18" s="12">
        <f t="shared" si="0"/>
        <v>600.96190000000001</v>
      </c>
      <c r="R18" s="13">
        <f t="shared" si="1"/>
        <v>2160.9787000000001</v>
      </c>
      <c r="S18" s="10" t="s">
        <v>53</v>
      </c>
    </row>
    <row r="19" spans="1:19" ht="22.5" customHeight="1" x14ac:dyDescent="0.25">
      <c r="A19" s="10">
        <v>16</v>
      </c>
      <c r="B19" s="17" t="s">
        <v>68</v>
      </c>
      <c r="C19" s="18">
        <v>1597.8489999999999</v>
      </c>
      <c r="D19" s="12"/>
      <c r="E19" s="18"/>
      <c r="F19" s="18">
        <v>1792.3956000000001</v>
      </c>
      <c r="G19" s="12"/>
      <c r="H19" s="12"/>
      <c r="I19" s="12"/>
      <c r="J19" s="12"/>
      <c r="K19" s="12"/>
      <c r="L19" s="12"/>
      <c r="M19" s="18">
        <v>10.6</v>
      </c>
      <c r="N19" s="32"/>
      <c r="O19" s="32"/>
      <c r="P19" s="12"/>
      <c r="Q19" s="12">
        <f t="shared" si="0"/>
        <v>1597.8489999999999</v>
      </c>
      <c r="R19" s="13">
        <f t="shared" si="1"/>
        <v>3400.8445999999999</v>
      </c>
      <c r="S19" s="10" t="s">
        <v>53</v>
      </c>
    </row>
    <row r="20" spans="1:19" ht="22.5" customHeight="1" x14ac:dyDescent="0.25">
      <c r="A20" s="10">
        <v>17</v>
      </c>
      <c r="B20" s="17" t="s">
        <v>69</v>
      </c>
      <c r="C20" s="18">
        <v>376.05119999999999</v>
      </c>
      <c r="D20" s="12"/>
      <c r="E20" s="18">
        <v>76.963800000000006</v>
      </c>
      <c r="F20" s="18">
        <v>88.02</v>
      </c>
      <c r="G20" s="12"/>
      <c r="H20" s="12"/>
      <c r="I20" s="12"/>
      <c r="J20" s="12"/>
      <c r="K20" s="12"/>
      <c r="L20" s="12"/>
      <c r="M20" s="18">
        <v>6.9195000000000002</v>
      </c>
      <c r="N20" s="32">
        <v>46.1631</v>
      </c>
      <c r="O20" s="32"/>
      <c r="P20" s="12"/>
      <c r="Q20" s="12">
        <f t="shared" si="0"/>
        <v>376.05119999999999</v>
      </c>
      <c r="R20" s="13">
        <f t="shared" si="1"/>
        <v>594.11760000000004</v>
      </c>
      <c r="S20" s="10" t="s">
        <v>53</v>
      </c>
    </row>
    <row r="21" spans="1:19" ht="22.5" customHeight="1" x14ac:dyDescent="0.25">
      <c r="A21" s="10">
        <v>18</v>
      </c>
      <c r="B21" s="17" t="s">
        <v>70</v>
      </c>
      <c r="C21" s="18">
        <v>36.916200000000003</v>
      </c>
      <c r="D21" s="12"/>
      <c r="E21" s="18"/>
      <c r="F21" s="18">
        <v>20.5806</v>
      </c>
      <c r="G21" s="12"/>
      <c r="H21" s="12"/>
      <c r="I21" s="12"/>
      <c r="J21" s="12"/>
      <c r="K21" s="12"/>
      <c r="L21" s="12"/>
      <c r="M21" s="18">
        <v>2.0468999999999999</v>
      </c>
      <c r="N21" s="32"/>
      <c r="O21" s="32"/>
      <c r="P21" s="12"/>
      <c r="Q21" s="12">
        <f t="shared" si="0"/>
        <v>36.916200000000003</v>
      </c>
      <c r="R21" s="13">
        <f t="shared" si="1"/>
        <v>59.543700000000001</v>
      </c>
      <c r="S21" s="10" t="s">
        <v>53</v>
      </c>
    </row>
    <row r="22" spans="1:19" ht="22.5" customHeight="1" x14ac:dyDescent="0.25">
      <c r="A22" s="10">
        <v>19</v>
      </c>
      <c r="B22" s="17" t="s">
        <v>71</v>
      </c>
      <c r="C22" s="18">
        <v>659.50469999999996</v>
      </c>
      <c r="D22" s="12"/>
      <c r="E22" s="18">
        <v>40.984200000000001</v>
      </c>
      <c r="F22" s="18">
        <v>122.5474</v>
      </c>
      <c r="G22" s="12"/>
      <c r="H22" s="12"/>
      <c r="I22" s="12"/>
      <c r="J22" s="12"/>
      <c r="K22" s="12"/>
      <c r="L22" s="12"/>
      <c r="M22" s="18">
        <v>102.774</v>
      </c>
      <c r="N22" s="32"/>
      <c r="O22" s="32"/>
      <c r="P22" s="12"/>
      <c r="Q22" s="12">
        <f t="shared" si="0"/>
        <v>659.50469999999996</v>
      </c>
      <c r="R22" s="13">
        <f t="shared" si="1"/>
        <v>925.81029999999998</v>
      </c>
      <c r="S22" s="10" t="s">
        <v>53</v>
      </c>
    </row>
    <row r="23" spans="1:19" ht="22.5" customHeight="1" x14ac:dyDescent="0.25">
      <c r="A23" s="10">
        <v>20</v>
      </c>
      <c r="B23" s="17" t="s">
        <v>72</v>
      </c>
      <c r="C23" s="18">
        <v>1763.0732</v>
      </c>
      <c r="D23" s="12"/>
      <c r="E23" s="18">
        <v>232.95009999999999</v>
      </c>
      <c r="F23" s="18">
        <v>2373.6246999999998</v>
      </c>
      <c r="G23" s="12"/>
      <c r="H23" s="12"/>
      <c r="I23" s="12"/>
      <c r="J23" s="12"/>
      <c r="K23" s="12"/>
      <c r="L23" s="12"/>
      <c r="M23" s="12">
        <v>8.8919999999999995</v>
      </c>
      <c r="N23" s="12"/>
      <c r="O23" s="12"/>
      <c r="P23" s="12"/>
      <c r="Q23" s="12">
        <f t="shared" si="0"/>
        <v>1763.0732</v>
      </c>
      <c r="R23" s="13">
        <f t="shared" si="1"/>
        <v>4378.54</v>
      </c>
      <c r="S23" s="10" t="s">
        <v>53</v>
      </c>
    </row>
    <row r="24" spans="1:19" ht="22.5" customHeight="1" x14ac:dyDescent="0.25">
      <c r="A24" s="10">
        <v>21</v>
      </c>
      <c r="B24" s="19" t="s">
        <v>73</v>
      </c>
      <c r="C24" s="18">
        <v>2383.3578000000002</v>
      </c>
      <c r="D24" s="12"/>
      <c r="E24" s="18"/>
      <c r="F24" s="18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8">
        <f t="shared" ref="Q24:Q31" si="2">C24</f>
        <v>2383.3578000000002</v>
      </c>
      <c r="R24" s="13">
        <f t="shared" si="1"/>
        <v>2383.3578000000002</v>
      </c>
      <c r="S24" s="10" t="s">
        <v>53</v>
      </c>
    </row>
    <row r="25" spans="1:19" ht="45" customHeight="1" x14ac:dyDescent="0.25">
      <c r="A25" s="10">
        <v>22</v>
      </c>
      <c r="B25" s="19" t="s">
        <v>74</v>
      </c>
      <c r="C25" s="18">
        <v>568.96659999999997</v>
      </c>
      <c r="D25" s="12"/>
      <c r="E25" s="18"/>
      <c r="F25" s="18">
        <v>432.97179999999997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8">
        <f t="shared" si="2"/>
        <v>568.96659999999997</v>
      </c>
      <c r="R25" s="13">
        <f t="shared" ref="R25:R47" si="3">SUM(C25:P25)</f>
        <v>1001.9384</v>
      </c>
      <c r="S25" s="10" t="s">
        <v>53</v>
      </c>
    </row>
    <row r="26" spans="1:19" ht="45" customHeight="1" x14ac:dyDescent="0.25">
      <c r="A26" s="10">
        <v>23</v>
      </c>
      <c r="B26" s="19" t="s">
        <v>75</v>
      </c>
      <c r="C26" s="18">
        <v>300.76429999999999</v>
      </c>
      <c r="D26" s="12"/>
      <c r="E26" s="18"/>
      <c r="F26" s="18">
        <v>5940.6507000000001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8">
        <f t="shared" si="2"/>
        <v>300.76429999999999</v>
      </c>
      <c r="R26" s="13">
        <f t="shared" si="3"/>
        <v>6241.415</v>
      </c>
      <c r="S26" s="10" t="s">
        <v>53</v>
      </c>
    </row>
    <row r="27" spans="1:19" ht="42" customHeight="1" x14ac:dyDescent="0.25">
      <c r="A27" s="10">
        <v>24</v>
      </c>
      <c r="B27" s="19" t="s">
        <v>76</v>
      </c>
      <c r="C27" s="18">
        <v>1205.9197999999999</v>
      </c>
      <c r="D27" s="12"/>
      <c r="E27" s="18"/>
      <c r="F27" s="18">
        <v>193.56299999999999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8">
        <f t="shared" si="2"/>
        <v>1205.9197999999999</v>
      </c>
      <c r="R27" s="13">
        <f t="shared" si="3"/>
        <v>1399.4828</v>
      </c>
      <c r="S27" s="10" t="s">
        <v>53</v>
      </c>
    </row>
    <row r="28" spans="1:19" s="3" customFormat="1" ht="42" customHeight="1" x14ac:dyDescent="0.25">
      <c r="A28" s="10">
        <v>25</v>
      </c>
      <c r="B28" s="20" t="s">
        <v>77</v>
      </c>
      <c r="C28" s="12">
        <f>4838.351+110</f>
        <v>4948.3509999999997</v>
      </c>
      <c r="D28" s="12"/>
      <c r="E28" s="12">
        <v>264.73700000000002</v>
      </c>
      <c r="F28" s="12">
        <v>2461.413</v>
      </c>
      <c r="G28" s="12"/>
      <c r="H28" s="12"/>
      <c r="I28" s="12"/>
      <c r="J28" s="12"/>
      <c r="K28" s="12"/>
      <c r="L28" s="12"/>
      <c r="M28" s="12"/>
      <c r="N28" s="12"/>
      <c r="O28" s="12"/>
      <c r="P28" s="12">
        <v>393.39100000000002</v>
      </c>
      <c r="Q28" s="12">
        <f t="shared" si="2"/>
        <v>4948.3509999999997</v>
      </c>
      <c r="R28" s="12">
        <f t="shared" si="3"/>
        <v>8067.8919999999998</v>
      </c>
      <c r="S28" s="10" t="s">
        <v>53</v>
      </c>
    </row>
    <row r="29" spans="1:19" s="3" customFormat="1" ht="42" customHeight="1" x14ac:dyDescent="0.25">
      <c r="A29" s="10">
        <v>26</v>
      </c>
      <c r="B29" s="20" t="s">
        <v>78</v>
      </c>
      <c r="C29" s="21">
        <v>6468.7169999999996</v>
      </c>
      <c r="D29" s="12"/>
      <c r="E29" s="21">
        <v>218.17099999999999</v>
      </c>
      <c r="F29" s="21">
        <v>2657.799</v>
      </c>
      <c r="G29" s="21">
        <v>6221.2740000000003</v>
      </c>
      <c r="H29" s="12"/>
      <c r="I29" s="12"/>
      <c r="J29" s="12"/>
      <c r="K29" s="12"/>
      <c r="L29" s="12"/>
      <c r="M29" s="12"/>
      <c r="N29" s="12"/>
      <c r="O29" s="12"/>
      <c r="P29" s="12"/>
      <c r="Q29" s="12">
        <f t="shared" si="2"/>
        <v>6468.7169999999996</v>
      </c>
      <c r="R29" s="12">
        <f t="shared" si="3"/>
        <v>15565.960999999999</v>
      </c>
      <c r="S29" s="10" t="s">
        <v>53</v>
      </c>
    </row>
    <row r="30" spans="1:19" s="3" customFormat="1" ht="42" customHeight="1" x14ac:dyDescent="0.25">
      <c r="A30" s="10">
        <v>27</v>
      </c>
      <c r="B30" s="20" t="s">
        <v>79</v>
      </c>
      <c r="C30" s="12">
        <v>2049.0709999999999</v>
      </c>
      <c r="D30" s="12"/>
      <c r="E30" s="12">
        <v>75.162000000000006</v>
      </c>
      <c r="F30" s="12">
        <v>4312.3220000000001</v>
      </c>
      <c r="G30" s="12">
        <v>1206.0029999999999</v>
      </c>
      <c r="H30" s="12"/>
      <c r="I30" s="12"/>
      <c r="J30" s="12"/>
      <c r="K30" s="12"/>
      <c r="L30" s="12"/>
      <c r="M30" s="12"/>
      <c r="N30" s="12"/>
      <c r="O30" s="12"/>
      <c r="P30" s="12"/>
      <c r="Q30" s="12">
        <f t="shared" si="2"/>
        <v>2049.0709999999999</v>
      </c>
      <c r="R30" s="12">
        <f t="shared" si="3"/>
        <v>7642.558</v>
      </c>
      <c r="S30" s="10" t="s">
        <v>53</v>
      </c>
    </row>
    <row r="31" spans="1:19" s="3" customFormat="1" ht="42" customHeight="1" x14ac:dyDescent="0.25">
      <c r="A31" s="10">
        <v>28</v>
      </c>
      <c r="B31" s="20" t="s">
        <v>80</v>
      </c>
      <c r="C31" s="12">
        <v>2162.9450000000002</v>
      </c>
      <c r="D31" s="12"/>
      <c r="E31" s="12">
        <v>41.843000000000004</v>
      </c>
      <c r="F31" s="12">
        <v>4098.4430000000002</v>
      </c>
      <c r="G31" s="12">
        <v>4317.3829999999998</v>
      </c>
      <c r="H31" s="12"/>
      <c r="I31" s="12"/>
      <c r="J31" s="12"/>
      <c r="K31" s="12">
        <v>48.238</v>
      </c>
      <c r="L31" s="12"/>
      <c r="M31" s="12"/>
      <c r="N31" s="12"/>
      <c r="O31" s="12"/>
      <c r="P31" s="12"/>
      <c r="Q31" s="12">
        <f t="shared" si="2"/>
        <v>2162.9450000000002</v>
      </c>
      <c r="R31" s="12">
        <f t="shared" si="3"/>
        <v>10668.852000000001</v>
      </c>
      <c r="S31" s="10" t="s">
        <v>53</v>
      </c>
    </row>
    <row r="32" spans="1:19" s="3" customFormat="1" ht="42" customHeight="1" x14ac:dyDescent="0.25">
      <c r="A32" s="10">
        <v>29</v>
      </c>
      <c r="B32" s="11" t="s">
        <v>81</v>
      </c>
      <c r="C32" s="13">
        <v>4977.68</v>
      </c>
      <c r="D32" s="13"/>
      <c r="E32" s="13">
        <v>10630.71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f>C32</f>
        <v>4977.68</v>
      </c>
      <c r="Q32" s="13">
        <f>SUM(B32:N32)</f>
        <v>15608.39</v>
      </c>
      <c r="R32" s="12">
        <f t="shared" si="3"/>
        <v>20586.07</v>
      </c>
      <c r="S32" s="10" t="s">
        <v>53</v>
      </c>
    </row>
    <row r="33" spans="1:19" s="3" customFormat="1" ht="78" customHeight="1" x14ac:dyDescent="0.25">
      <c r="A33" s="10">
        <v>30</v>
      </c>
      <c r="B33" s="11" t="s">
        <v>82</v>
      </c>
      <c r="C33" s="13">
        <v>10629.77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f>C33</f>
        <v>10629.77</v>
      </c>
      <c r="Q33" s="13">
        <f>SUM(B33:N33)</f>
        <v>10629.77</v>
      </c>
      <c r="R33" s="12">
        <f t="shared" si="3"/>
        <v>21259.54</v>
      </c>
      <c r="S33" s="10" t="s">
        <v>53</v>
      </c>
    </row>
    <row r="34" spans="1:19" s="3" customFormat="1" ht="22.5" customHeight="1" x14ac:dyDescent="0.25">
      <c r="A34" s="10">
        <v>31</v>
      </c>
      <c r="B34" s="15" t="s">
        <v>83</v>
      </c>
      <c r="C34" s="14">
        <v>1460.4734000000001</v>
      </c>
      <c r="D34" s="13"/>
      <c r="E34" s="13"/>
      <c r="F34" s="13">
        <v>264.60989999999998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>
        <f t="shared" ref="Q34:Q50" si="4">C34</f>
        <v>1460.4734000000001</v>
      </c>
      <c r="R34" s="12">
        <f t="shared" si="3"/>
        <v>1725.0833</v>
      </c>
      <c r="S34" s="10" t="s">
        <v>53</v>
      </c>
    </row>
    <row r="35" spans="1:19" s="3" customFormat="1" ht="22.5" customHeight="1" x14ac:dyDescent="0.25">
      <c r="A35" s="10">
        <v>32</v>
      </c>
      <c r="B35" s="17" t="s">
        <v>84</v>
      </c>
      <c r="C35" s="18">
        <v>1161.4058</v>
      </c>
      <c r="D35" s="13"/>
      <c r="E35" s="13"/>
      <c r="F35" s="13">
        <v>717.97140000000002</v>
      </c>
      <c r="G35" s="13"/>
      <c r="H35" s="13"/>
      <c r="I35" s="13"/>
      <c r="J35" s="13"/>
      <c r="K35" s="13"/>
      <c r="L35" s="13"/>
      <c r="M35" s="13">
        <v>11.4521</v>
      </c>
      <c r="N35" s="13">
        <v>264.82920000000001</v>
      </c>
      <c r="O35" s="13"/>
      <c r="P35" s="13"/>
      <c r="Q35" s="13">
        <f t="shared" si="4"/>
        <v>1161.4058</v>
      </c>
      <c r="R35" s="12">
        <f t="shared" si="3"/>
        <v>2155.6585</v>
      </c>
      <c r="S35" s="10" t="s">
        <v>53</v>
      </c>
    </row>
    <row r="36" spans="1:19" s="3" customFormat="1" ht="47" customHeight="1" x14ac:dyDescent="0.25">
      <c r="A36" s="10">
        <v>33</v>
      </c>
      <c r="B36" s="19" t="s">
        <v>85</v>
      </c>
      <c r="C36" s="13">
        <v>33.610599999999998</v>
      </c>
      <c r="D36" s="13"/>
      <c r="E36" s="13">
        <v>49.060400000000001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f t="shared" si="4"/>
        <v>33.610599999999998</v>
      </c>
      <c r="R36" s="12">
        <f t="shared" si="3"/>
        <v>82.671000000000006</v>
      </c>
      <c r="S36" s="10" t="s">
        <v>53</v>
      </c>
    </row>
    <row r="37" spans="1:19" s="3" customFormat="1" ht="40" customHeight="1" x14ac:dyDescent="0.25">
      <c r="A37" s="10">
        <v>34</v>
      </c>
      <c r="B37" s="19" t="s">
        <v>86</v>
      </c>
      <c r="C37" s="13">
        <v>116.3</v>
      </c>
      <c r="D37" s="13"/>
      <c r="E37" s="13">
        <v>20.25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>
        <f t="shared" si="4"/>
        <v>116.3</v>
      </c>
      <c r="R37" s="12">
        <f t="shared" si="3"/>
        <v>136.55000000000001</v>
      </c>
      <c r="S37" s="10" t="s">
        <v>53</v>
      </c>
    </row>
    <row r="38" spans="1:19" s="3" customFormat="1" ht="37" customHeight="1" x14ac:dyDescent="0.25">
      <c r="A38" s="10">
        <v>35</v>
      </c>
      <c r="B38" s="19" t="s">
        <v>87</v>
      </c>
      <c r="C38" s="13">
        <v>128.3006</v>
      </c>
      <c r="D38" s="13"/>
      <c r="E38" s="13"/>
      <c r="F38" s="13">
        <v>231.8631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>
        <f t="shared" si="4"/>
        <v>128.3006</v>
      </c>
      <c r="R38" s="12">
        <f t="shared" si="3"/>
        <v>360.16370000000001</v>
      </c>
      <c r="S38" s="10" t="s">
        <v>53</v>
      </c>
    </row>
    <row r="39" spans="1:19" s="3" customFormat="1" ht="37" customHeight="1" x14ac:dyDescent="0.25">
      <c r="A39" s="10">
        <v>36</v>
      </c>
      <c r="B39" s="19" t="s">
        <v>88</v>
      </c>
      <c r="C39" s="13">
        <f>4860</f>
        <v>4860</v>
      </c>
      <c r="D39" s="13"/>
      <c r="E39" s="13">
        <f>166+123+150+560+108+118-F39</f>
        <v>1059</v>
      </c>
      <c r="F39" s="13">
        <f>166</f>
        <v>166</v>
      </c>
      <c r="G39" s="13"/>
      <c r="H39" s="13"/>
      <c r="I39" s="13"/>
      <c r="J39" s="13"/>
      <c r="K39" s="13"/>
      <c r="L39" s="13"/>
      <c r="M39" s="13"/>
      <c r="N39" s="13"/>
      <c r="O39" s="13">
        <v>744</v>
      </c>
      <c r="P39" s="13"/>
      <c r="Q39" s="13">
        <f t="shared" si="4"/>
        <v>4860</v>
      </c>
      <c r="R39" s="12">
        <f t="shared" si="3"/>
        <v>6829</v>
      </c>
      <c r="S39" s="10"/>
    </row>
    <row r="40" spans="1:19" s="3" customFormat="1" ht="37" customHeight="1" x14ac:dyDescent="0.25">
      <c r="A40" s="10">
        <v>37</v>
      </c>
      <c r="B40" s="19" t="s">
        <v>89</v>
      </c>
      <c r="C40" s="13">
        <v>6519</v>
      </c>
      <c r="D40" s="13"/>
      <c r="E40" s="13">
        <f>326+96+180+197+250+29+123+77+903-F40</f>
        <v>1408</v>
      </c>
      <c r="F40" s="13">
        <f>326+197+250</f>
        <v>773</v>
      </c>
      <c r="G40" s="13"/>
      <c r="H40" s="13"/>
      <c r="I40" s="13"/>
      <c r="J40" s="13"/>
      <c r="K40" s="13"/>
      <c r="L40" s="13"/>
      <c r="M40" s="13"/>
      <c r="N40" s="13"/>
      <c r="O40" s="13">
        <v>7950</v>
      </c>
      <c r="P40" s="13"/>
      <c r="Q40" s="13">
        <f t="shared" si="4"/>
        <v>6519</v>
      </c>
      <c r="R40" s="12">
        <f t="shared" si="3"/>
        <v>16650</v>
      </c>
      <c r="S40" s="10"/>
    </row>
    <row r="41" spans="1:19" s="3" customFormat="1" ht="37" customHeight="1" x14ac:dyDescent="0.25">
      <c r="A41" s="10">
        <v>38</v>
      </c>
      <c r="B41" s="19" t="s">
        <v>90</v>
      </c>
      <c r="C41" s="13">
        <v>115</v>
      </c>
      <c r="D41" s="13"/>
      <c r="E41" s="13"/>
      <c r="F41" s="13">
        <f>21+21+22+7+12</f>
        <v>83</v>
      </c>
      <c r="G41" s="13"/>
      <c r="H41" s="13"/>
      <c r="I41" s="13"/>
      <c r="J41" s="13"/>
      <c r="K41" s="13"/>
      <c r="L41" s="13"/>
      <c r="M41" s="13"/>
      <c r="N41" s="13">
        <f>61</f>
        <v>61</v>
      </c>
      <c r="O41" s="13">
        <v>69</v>
      </c>
      <c r="P41" s="13"/>
      <c r="Q41" s="13">
        <f t="shared" si="4"/>
        <v>115</v>
      </c>
      <c r="R41" s="12">
        <f t="shared" si="3"/>
        <v>328</v>
      </c>
      <c r="S41" s="10"/>
    </row>
    <row r="42" spans="1:19" s="3" customFormat="1" ht="37" customHeight="1" x14ac:dyDescent="0.25">
      <c r="A42" s="10">
        <v>39</v>
      </c>
      <c r="B42" s="19" t="s">
        <v>91</v>
      </c>
      <c r="C42" s="13">
        <f>2527</f>
        <v>2527</v>
      </c>
      <c r="D42" s="13"/>
      <c r="E42" s="13">
        <f>220+87+585+10+275+142+4+209+4+5-F42</f>
        <v>1092</v>
      </c>
      <c r="F42" s="13">
        <f>220+87+142</f>
        <v>449</v>
      </c>
      <c r="G42" s="13"/>
      <c r="H42" s="13"/>
      <c r="I42" s="13"/>
      <c r="J42" s="13"/>
      <c r="K42" s="13"/>
      <c r="L42" s="13"/>
      <c r="M42" s="13"/>
      <c r="N42" s="13">
        <v>138</v>
      </c>
      <c r="O42" s="13">
        <v>3650</v>
      </c>
      <c r="P42" s="13"/>
      <c r="Q42" s="13">
        <f t="shared" si="4"/>
        <v>2527</v>
      </c>
      <c r="R42" s="12">
        <f t="shared" si="3"/>
        <v>7856</v>
      </c>
      <c r="S42" s="10"/>
    </row>
    <row r="43" spans="1:19" s="3" customFormat="1" ht="37" customHeight="1" x14ac:dyDescent="0.25">
      <c r="A43" s="10">
        <v>40</v>
      </c>
      <c r="B43" s="19" t="s">
        <v>92</v>
      </c>
      <c r="C43" s="13">
        <v>200</v>
      </c>
      <c r="D43" s="13"/>
      <c r="E43" s="13"/>
      <c r="F43" s="13">
        <f>24+7+6</f>
        <v>37</v>
      </c>
      <c r="G43" s="13"/>
      <c r="H43" s="13"/>
      <c r="I43" s="13"/>
      <c r="J43" s="13"/>
      <c r="K43" s="13"/>
      <c r="L43" s="13"/>
      <c r="M43" s="13"/>
      <c r="N43" s="13"/>
      <c r="O43" s="13">
        <v>284</v>
      </c>
      <c r="P43" s="13"/>
      <c r="Q43" s="13">
        <f t="shared" si="4"/>
        <v>200</v>
      </c>
      <c r="R43" s="12">
        <f t="shared" si="3"/>
        <v>521</v>
      </c>
      <c r="S43" s="10"/>
    </row>
    <row r="44" spans="1:19" s="3" customFormat="1" ht="37" customHeight="1" x14ac:dyDescent="0.25">
      <c r="A44" s="10">
        <v>41</v>
      </c>
      <c r="B44" s="19" t="s">
        <v>93</v>
      </c>
      <c r="C44" s="13">
        <v>1327</v>
      </c>
      <c r="D44" s="13"/>
      <c r="E44" s="13">
        <f>197+511+25+40+20+136+130+7+100+203+1235-F44</f>
        <v>1765</v>
      </c>
      <c r="F44" s="13">
        <f>511+25+40+20+136+7+100</f>
        <v>839</v>
      </c>
      <c r="G44" s="13"/>
      <c r="H44" s="13"/>
      <c r="I44" s="13"/>
      <c r="J44" s="13"/>
      <c r="K44" s="13"/>
      <c r="L44" s="13"/>
      <c r="M44" s="13"/>
      <c r="N44" s="13">
        <v>125</v>
      </c>
      <c r="O44" s="13">
        <v>2862</v>
      </c>
      <c r="P44" s="13"/>
      <c r="Q44" s="13">
        <f t="shared" si="4"/>
        <v>1327</v>
      </c>
      <c r="R44" s="12">
        <f t="shared" si="3"/>
        <v>6918</v>
      </c>
      <c r="S44" s="10"/>
    </row>
    <row r="45" spans="1:19" s="3" customFormat="1" ht="37" customHeight="1" x14ac:dyDescent="0.25">
      <c r="A45" s="10">
        <v>42</v>
      </c>
      <c r="B45" s="19" t="s">
        <v>94</v>
      </c>
      <c r="C45" s="13">
        <v>4815</v>
      </c>
      <c r="D45" s="13"/>
      <c r="E45" s="13">
        <v>821</v>
      </c>
      <c r="F45" s="13"/>
      <c r="G45" s="13"/>
      <c r="H45" s="13"/>
      <c r="I45" s="13"/>
      <c r="J45" s="13"/>
      <c r="K45" s="13"/>
      <c r="L45" s="13"/>
      <c r="M45" s="13"/>
      <c r="N45" s="13"/>
      <c r="O45" s="13">
        <v>2448</v>
      </c>
      <c r="P45" s="13"/>
      <c r="Q45" s="13">
        <f t="shared" si="4"/>
        <v>4815</v>
      </c>
      <c r="R45" s="12">
        <f t="shared" si="3"/>
        <v>8084</v>
      </c>
      <c r="S45" s="10"/>
    </row>
    <row r="46" spans="1:19" s="3" customFormat="1" ht="37" customHeight="1" x14ac:dyDescent="0.25">
      <c r="A46" s="10">
        <v>43</v>
      </c>
      <c r="B46" s="19" t="s">
        <v>95</v>
      </c>
      <c r="C46" s="13">
        <v>1219</v>
      </c>
      <c r="D46" s="13"/>
      <c r="E46" s="13">
        <f>100+98+81+57+70-F46</f>
        <v>127</v>
      </c>
      <c r="F46" s="13">
        <f>100+98+81</f>
        <v>279</v>
      </c>
      <c r="G46" s="13"/>
      <c r="H46" s="13"/>
      <c r="I46" s="13"/>
      <c r="J46" s="13"/>
      <c r="K46" s="13"/>
      <c r="L46" s="13"/>
      <c r="M46" s="13"/>
      <c r="N46" s="13">
        <f>86</f>
        <v>86</v>
      </c>
      <c r="O46" s="13">
        <v>1406.9</v>
      </c>
      <c r="P46" s="13"/>
      <c r="Q46" s="13">
        <f t="shared" si="4"/>
        <v>1219</v>
      </c>
      <c r="R46" s="12">
        <f t="shared" si="3"/>
        <v>3117.9</v>
      </c>
      <c r="S46" s="10"/>
    </row>
    <row r="47" spans="1:19" s="3" customFormat="1" ht="37" customHeight="1" x14ac:dyDescent="0.25">
      <c r="A47" s="10">
        <v>44</v>
      </c>
      <c r="B47" s="19" t="s">
        <v>96</v>
      </c>
      <c r="C47" s="13">
        <v>771</v>
      </c>
      <c r="D47" s="13"/>
      <c r="E47" s="13">
        <f>14+21-F47</f>
        <v>21</v>
      </c>
      <c r="F47" s="13">
        <f>14</f>
        <v>14</v>
      </c>
      <c r="G47" s="13"/>
      <c r="H47" s="13"/>
      <c r="I47" s="13"/>
      <c r="J47" s="13"/>
      <c r="K47" s="13"/>
      <c r="L47" s="13"/>
      <c r="M47" s="13"/>
      <c r="N47" s="13"/>
      <c r="O47" s="13">
        <v>2470</v>
      </c>
      <c r="P47" s="13"/>
      <c r="Q47" s="13">
        <f t="shared" si="4"/>
        <v>771</v>
      </c>
      <c r="R47" s="12">
        <f t="shared" si="3"/>
        <v>3276</v>
      </c>
      <c r="S47" s="10"/>
    </row>
    <row r="48" spans="1:19" s="3" customFormat="1" ht="37" customHeight="1" x14ac:dyDescent="0.25">
      <c r="A48" s="10">
        <v>45</v>
      </c>
      <c r="B48" s="19" t="s">
        <v>97</v>
      </c>
      <c r="C48" s="13">
        <v>5277.38</v>
      </c>
      <c r="D48" s="13"/>
      <c r="E48" s="13"/>
      <c r="F48" s="13">
        <v>305.05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>
        <f t="shared" si="4"/>
        <v>5277.38</v>
      </c>
      <c r="R48" s="12">
        <f t="shared" ref="R48:R57" si="5">SUM(C48:P48)</f>
        <v>5582.43</v>
      </c>
      <c r="S48" s="10"/>
    </row>
    <row r="49" spans="1:20" s="3" customFormat="1" ht="37" customHeight="1" x14ac:dyDescent="0.25">
      <c r="A49" s="10">
        <v>46</v>
      </c>
      <c r="B49" s="19" t="s">
        <v>98</v>
      </c>
      <c r="C49" s="13">
        <v>1560.16</v>
      </c>
      <c r="D49" s="13"/>
      <c r="E49" s="13"/>
      <c r="F49" s="13">
        <v>352.38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f t="shared" si="4"/>
        <v>1560.16</v>
      </c>
      <c r="R49" s="12">
        <f t="shared" si="5"/>
        <v>1912.54</v>
      </c>
      <c r="S49" s="10"/>
    </row>
    <row r="50" spans="1:20" s="3" customFormat="1" ht="45" x14ac:dyDescent="0.25">
      <c r="A50" s="10">
        <v>47</v>
      </c>
      <c r="B50" s="19" t="s">
        <v>99</v>
      </c>
      <c r="C50" s="13">
        <v>2517.42</v>
      </c>
      <c r="D50" s="13"/>
      <c r="E50" s="13"/>
      <c r="F50" s="13">
        <v>890.76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>
        <f t="shared" si="4"/>
        <v>2517.42</v>
      </c>
      <c r="R50" s="12">
        <f t="shared" si="5"/>
        <v>3408.18</v>
      </c>
      <c r="S50" s="10"/>
    </row>
    <row r="51" spans="1:20" s="3" customFormat="1" ht="37" customHeight="1" x14ac:dyDescent="0.25">
      <c r="A51" s="10">
        <v>48</v>
      </c>
      <c r="B51" s="19" t="s">
        <v>100</v>
      </c>
      <c r="C51" s="13"/>
      <c r="D51" s="13"/>
      <c r="E51" s="13"/>
      <c r="F51" s="13">
        <v>890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2">
        <f t="shared" si="5"/>
        <v>890</v>
      </c>
      <c r="S51" s="10"/>
    </row>
    <row r="52" spans="1:20" s="3" customFormat="1" ht="37" customHeight="1" x14ac:dyDescent="0.25">
      <c r="A52" s="10">
        <v>49</v>
      </c>
      <c r="B52" s="19" t="s">
        <v>101</v>
      </c>
      <c r="C52" s="13">
        <v>3491</v>
      </c>
      <c r="D52" s="13"/>
      <c r="E52" s="13"/>
      <c r="F52" s="13">
        <v>529</v>
      </c>
      <c r="G52" s="13"/>
      <c r="H52" s="13"/>
      <c r="I52" s="13"/>
      <c r="J52" s="13"/>
      <c r="K52" s="13"/>
      <c r="L52" s="13"/>
      <c r="M52" s="13">
        <v>609</v>
      </c>
      <c r="N52" s="13">
        <v>80</v>
      </c>
      <c r="O52" s="13"/>
      <c r="P52" s="13"/>
      <c r="Q52" s="13">
        <f>C52</f>
        <v>3491</v>
      </c>
      <c r="R52" s="12">
        <f t="shared" si="5"/>
        <v>4709</v>
      </c>
      <c r="S52" s="10"/>
    </row>
    <row r="53" spans="1:20" s="3" customFormat="1" ht="45" x14ac:dyDescent="0.25">
      <c r="A53" s="10">
        <v>50</v>
      </c>
      <c r="B53" s="19" t="s">
        <v>102</v>
      </c>
      <c r="C53" s="13">
        <v>657.35</v>
      </c>
      <c r="D53" s="13"/>
      <c r="E53" s="13">
        <v>6.93</v>
      </c>
      <c r="F53" s="13">
        <v>11.96</v>
      </c>
      <c r="G53" s="13"/>
      <c r="H53" s="13"/>
      <c r="I53" s="13"/>
      <c r="J53" s="13"/>
      <c r="K53" s="13"/>
      <c r="L53" s="13"/>
      <c r="M53" s="13">
        <v>26.8</v>
      </c>
      <c r="N53" s="13">
        <v>28.53</v>
      </c>
      <c r="O53" s="13"/>
      <c r="P53" s="13"/>
      <c r="Q53" s="13">
        <f>C53</f>
        <v>657.35</v>
      </c>
      <c r="R53" s="12">
        <f t="shared" si="5"/>
        <v>731.57</v>
      </c>
      <c r="S53" s="10"/>
    </row>
    <row r="54" spans="1:20" s="3" customFormat="1" ht="37" customHeight="1" x14ac:dyDescent="0.25">
      <c r="A54" s="10">
        <v>51</v>
      </c>
      <c r="B54" s="19" t="s">
        <v>103</v>
      </c>
      <c r="C54" s="13"/>
      <c r="D54" s="13"/>
      <c r="E54" s="13">
        <v>807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2">
        <f t="shared" si="5"/>
        <v>807</v>
      </c>
      <c r="S54" s="10"/>
    </row>
    <row r="55" spans="1:20" s="3" customFormat="1" ht="45" x14ac:dyDescent="0.25">
      <c r="A55" s="10">
        <v>52</v>
      </c>
      <c r="B55" s="19" t="s">
        <v>104</v>
      </c>
      <c r="C55" s="13">
        <v>1265</v>
      </c>
      <c r="D55" s="13"/>
      <c r="E55" s="13"/>
      <c r="F55" s="13">
        <v>1761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>
        <f>C55</f>
        <v>1265</v>
      </c>
      <c r="R55" s="12">
        <f t="shared" si="5"/>
        <v>3026</v>
      </c>
      <c r="S55" s="10"/>
    </row>
    <row r="56" spans="1:20" s="3" customFormat="1" ht="37" customHeight="1" x14ac:dyDescent="0.25">
      <c r="A56" s="10">
        <v>53</v>
      </c>
      <c r="B56" s="19" t="s">
        <v>105</v>
      </c>
      <c r="C56" s="13">
        <v>256</v>
      </c>
      <c r="D56" s="13"/>
      <c r="E56" s="13">
        <v>557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>
        <f>C56</f>
        <v>256</v>
      </c>
      <c r="R56" s="12">
        <f t="shared" si="5"/>
        <v>813</v>
      </c>
      <c r="S56" s="10"/>
    </row>
    <row r="57" spans="1:20" s="3" customFormat="1" ht="45" x14ac:dyDescent="0.25">
      <c r="A57" s="10">
        <v>54</v>
      </c>
      <c r="B57" s="19" t="s">
        <v>106</v>
      </c>
      <c r="C57" s="13">
        <v>7575</v>
      </c>
      <c r="D57" s="13"/>
      <c r="E57" s="13">
        <f>3872.3+70</f>
        <v>3942.3</v>
      </c>
      <c r="F57" s="13"/>
      <c r="G57" s="13"/>
      <c r="H57" s="13"/>
      <c r="I57" s="13"/>
      <c r="J57" s="13"/>
      <c r="K57" s="13"/>
      <c r="L57" s="13"/>
      <c r="M57" s="13"/>
      <c r="N57" s="13"/>
      <c r="O57" s="13">
        <v>4328.8</v>
      </c>
      <c r="P57" s="13"/>
      <c r="Q57" s="13">
        <v>7575</v>
      </c>
      <c r="R57" s="12">
        <f t="shared" si="5"/>
        <v>15846.1</v>
      </c>
      <c r="S57" s="10"/>
    </row>
    <row r="58" spans="1:20" s="3" customFormat="1" ht="22.5" customHeight="1" x14ac:dyDescent="0.25">
      <c r="A58" s="10">
        <v>55</v>
      </c>
      <c r="B58" s="19" t="s">
        <v>107</v>
      </c>
      <c r="C58" s="13">
        <f>SUM(C4:C57)</f>
        <v>125167.478</v>
      </c>
      <c r="D58" s="13"/>
      <c r="E58" s="13">
        <f t="shared" ref="E58:R58" si="6">SUM(E4:E57)</f>
        <v>27131.8145</v>
      </c>
      <c r="F58" s="13">
        <f t="shared" si="6"/>
        <v>48883.761700000003</v>
      </c>
      <c r="G58" s="13">
        <f t="shared" si="6"/>
        <v>11744.66</v>
      </c>
      <c r="H58" s="13"/>
      <c r="I58" s="13"/>
      <c r="J58" s="13"/>
      <c r="K58" s="13">
        <f t="shared" si="6"/>
        <v>48.238</v>
      </c>
      <c r="L58" s="13"/>
      <c r="M58" s="13">
        <f t="shared" si="6"/>
        <v>1073.0506</v>
      </c>
      <c r="N58" s="13">
        <f t="shared" si="6"/>
        <v>2293.2260999999999</v>
      </c>
      <c r="O58" s="13">
        <f t="shared" si="6"/>
        <v>26212.7</v>
      </c>
      <c r="P58" s="13">
        <f t="shared" si="6"/>
        <v>16620.4149</v>
      </c>
      <c r="Q58" s="13">
        <f t="shared" si="6"/>
        <v>135798.18799999999</v>
      </c>
      <c r="R58" s="13">
        <f t="shared" si="6"/>
        <v>259175.3438</v>
      </c>
      <c r="S58" s="13"/>
    </row>
    <row r="59" spans="1:20" s="4" customFormat="1" ht="39" customHeight="1" x14ac:dyDescent="0.25">
      <c r="A59" s="10">
        <v>56</v>
      </c>
      <c r="B59" s="22" t="s">
        <v>108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10"/>
    </row>
    <row r="60" spans="1:20" s="5" customFormat="1" ht="22.5" hidden="1" customHeight="1" x14ac:dyDescent="0.25">
      <c r="A60" s="10">
        <v>57</v>
      </c>
      <c r="B60" s="24" t="s">
        <v>109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35"/>
      <c r="S60" s="36"/>
    </row>
    <row r="61" spans="1:20" ht="22.5" hidden="1" customHeight="1" x14ac:dyDescent="0.25">
      <c r="A61" s="10">
        <v>58</v>
      </c>
      <c r="B61" s="24" t="s">
        <v>110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37"/>
    </row>
    <row r="62" spans="1:20" ht="22.5" hidden="1" customHeight="1" x14ac:dyDescent="0.25">
      <c r="A62" s="10">
        <v>59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38"/>
      <c r="T62" s="33"/>
    </row>
    <row r="63" spans="1:20" ht="25" customHeight="1" x14ac:dyDescent="0.25">
      <c r="A63" s="10">
        <v>60</v>
      </c>
      <c r="B63" s="28" t="s">
        <v>111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39"/>
    </row>
    <row r="64" spans="1:20" ht="24" customHeight="1" x14ac:dyDescent="0.25">
      <c r="A64" s="10">
        <v>61</v>
      </c>
      <c r="B64" s="30" t="s">
        <v>112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40"/>
    </row>
    <row r="65" spans="1:19" ht="24" customHeight="1" x14ac:dyDescent="0.25">
      <c r="A65" s="10">
        <v>62</v>
      </c>
      <c r="B65" s="30" t="s">
        <v>113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40"/>
    </row>
    <row r="66" spans="1:19" ht="27" customHeight="1" x14ac:dyDescent="0.25">
      <c r="A66" s="10">
        <v>63</v>
      </c>
      <c r="B66" s="30" t="s">
        <v>114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40"/>
    </row>
  </sheetData>
  <mergeCells count="4">
    <mergeCell ref="A1:S1"/>
    <mergeCell ref="A2:A3"/>
    <mergeCell ref="B2:B3"/>
    <mergeCell ref="S2:S3"/>
  </mergeCells>
  <phoneticPr fontId="23" type="noConversion"/>
  <pageMargins left="0.75" right="0.75" top="1" bottom="1" header="0.5" footer="0.5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清单1</vt:lpstr>
      <vt:lpstr>清单2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</dc:creator>
  <cp:lastModifiedBy>铭 殷</cp:lastModifiedBy>
  <dcterms:created xsi:type="dcterms:W3CDTF">2022-09-08T05:12:00Z</dcterms:created>
  <dcterms:modified xsi:type="dcterms:W3CDTF">2024-11-08T07:03:43Z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D131D5F70C904F2FB4C67E279282AB71_13</vt:lpwstr>
  </property>
  <property fmtid="{D5CDD505-2E9C-101B-9397-08002B2CF9AE}" pid="3" name="KSOProductBuildVer">
    <vt:lpwstr>2052-12.1.0.18276</vt:lpwstr>
  </property>
</Properties>
</file>