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879" firstSheet="3" activeTab="6"/>
  </bookViews>
  <sheets>
    <sheet name="NOJYORC" sheetId="57" state="hidden" r:id="rId1"/>
    <sheet name="封面1" sheetId="103" r:id="rId2"/>
    <sheet name="工程量清单说明" sheetId="90" r:id="rId3"/>
    <sheet name="清单汇总表" sheetId="92" r:id="rId4"/>
    <sheet name="衬砌渠道" sheetId="97" r:id="rId5"/>
    <sheet name="渡槽" sheetId="93" r:id="rId6"/>
    <sheet name="农桥" sheetId="102" r:id="rId7"/>
    <sheet name="涵洞" sheetId="99" r:id="rId8"/>
    <sheet name="放水口" sheetId="98" r:id="rId9"/>
  </sheets>
  <definedNames>
    <definedName name="_xlnm.Print_Area" localSheetId="6">农桥!$A$1:$G$49</definedName>
    <definedName name="_xlnm.Print_Titles" localSheetId="3">清单汇总表!$1:$3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<sst xmlns="http://schemas.openxmlformats.org/spreadsheetml/2006/main" count="450" uniqueCount="223">
  <si>
    <t>2022年度连云港市东海县桃林镇高标准农田建设项目(财政补助)结余资金项目（专门面向中小企业）</t>
  </si>
  <si>
    <t>工程</t>
  </si>
  <si>
    <t>工程量清单</t>
  </si>
  <si>
    <t>发  包  人：</t>
  </si>
  <si>
    <t>造价咨询人：</t>
  </si>
  <si>
    <t>（单位盖章）</t>
  </si>
  <si>
    <t>（单位资质专用章）</t>
  </si>
  <si>
    <t>法定代表人
或其授权人：</t>
  </si>
  <si>
    <t>（签字或盖章）</t>
  </si>
  <si>
    <t>编  制  人：</t>
  </si>
  <si>
    <t>核  对  人：</t>
  </si>
  <si>
    <t>（造价人员签字盖专用章）</t>
  </si>
  <si>
    <t>（造价工程师签字盖专用章）</t>
  </si>
  <si>
    <t>编 制 时 间：</t>
  </si>
  <si>
    <t>核 对 时 间：</t>
  </si>
  <si>
    <t xml:space="preserve"> 工程量清单说明</t>
  </si>
  <si>
    <t>1.1 本工程量清单是根据招标文件中包括的、有合同约束力的图纸以及有关工程量清单的国家标准、行业标准、合同条款中约定的工程量计算规则编制。约定计量规则中没有的子目，其工程量按照有合同约束力的图纸所标示尺寸的理论净量计算。计量采用中华人民共和国法定计量单位。</t>
  </si>
  <si>
    <t>1.2 本工程量清单应与招标文件中的投标人须知、通用合同条款、专用合同条款、技术规范及图纸等一起阅读和理解。</t>
  </si>
  <si>
    <t>1.3本工程量清单中所列工程数量详见各清单，除结算时按实发生的量结算，拆除、土方、清淤、围堰、排水等为总价承包，其余工程量仅作为投标报价的共同基础，不能作为最终结算与支付的依据。实际支付应按实际完成的工程量，由承包人按技术规范规定的计量方法，以监理人认可的尺寸、断面计量，按本工程量清单的单价和总额价计算支付金额；或者，根据具体情况，按合同条款规定，由监理人确定的单价或总额价计算支付额。</t>
  </si>
  <si>
    <t>1.4 工程量清单的工程子目的范围与计量等应与“技术规范”相应章节的范围、计量与支付条款结合起来理解或解释。</t>
  </si>
  <si>
    <t>1.5 对作业和材料的—般说明或规定，未重复写入工程量清单内，在给工程量清单各子目标价前，应参阅第七章“技术规范”的有关内容。</t>
  </si>
  <si>
    <t>1.6 工程量清单中所列工程量的变动，丝毫不会降低或影响合同条款的效力，也不免除承包人按规定的标准进行施工和修复缺陷的责任。</t>
  </si>
  <si>
    <t>1.7 图纸中所列的工程数量表及数量汇总表仅是提供资料，不是工程量清单的外延。当图纸与工程量清单所列数量不一致时，以工程量清单所列数量作为报价的依据。</t>
  </si>
  <si>
    <t>2．投标报价说明</t>
  </si>
  <si>
    <t>2.1 工程量清单中的每一子目须填入单价或价格，且只允许有一个报价。</t>
  </si>
  <si>
    <t>2.2 除非合同另有规定，工程量清单中有标价的单价和总额价均已包括了为实施和完成合同工程所需的劳务、材料、机械、质检（自检）、安装、缺陷修复、管理、保险、税费、利润等费用，以及合同明示或暗示的所有责任、义务和一般风险。</t>
  </si>
  <si>
    <t>2.3 工程量清单中投标人没有填入单价或价格的子目，其费用视为己分摊在工程量清单中其他相关子目的单价或价格之中。承包人必须按监理人指令完成工程量清单中未填入单价或价格的子目，但不能得到结算与支付。</t>
  </si>
  <si>
    <t>2.4 符合合同条款规定的全部费用应认为已被计入有标价的工程量清单所列各子目之中，未列子目不予计量的工作，其费用应视为已分摊在本合同工程的有关子目的单价或总额价之中。</t>
  </si>
  <si>
    <t>2.5承包人用于本合同工程的各类装备的提供、运输、维护、拆卸、拼装等支付的费用，已包括在工程量清单的单价与总额价之中。</t>
  </si>
  <si>
    <t>2.6 工程量清单中各项金额均以人民币（元）结算。</t>
  </si>
  <si>
    <r>
      <rPr>
        <sz val="11"/>
        <rFont val="宋体"/>
        <charset val="134"/>
      </rPr>
      <t>2.7 暂列金额（不含计日工总额）的数量及拟用子目的说明：</t>
    </r>
    <r>
      <rPr>
        <u/>
        <sz val="11"/>
        <rFont val="宋体"/>
        <charset val="134"/>
      </rPr>
      <t>暂列金额为清单小计的0%。</t>
    </r>
  </si>
  <si>
    <r>
      <rPr>
        <sz val="11"/>
        <rFont val="宋体"/>
        <charset val="134"/>
      </rPr>
      <t>序号</t>
    </r>
  </si>
  <si>
    <r>
      <rPr>
        <sz val="11"/>
        <rFont val="宋体"/>
        <charset val="134"/>
      </rPr>
      <t>项目名称</t>
    </r>
  </si>
  <si>
    <r>
      <rPr>
        <sz val="11"/>
        <rFont val="宋体"/>
        <charset val="134"/>
      </rPr>
      <t>规格型号</t>
    </r>
  </si>
  <si>
    <r>
      <rPr>
        <sz val="11"/>
        <rFont val="宋体"/>
        <charset val="134"/>
      </rPr>
      <t>单位</t>
    </r>
  </si>
  <si>
    <r>
      <rPr>
        <sz val="11"/>
        <rFont val="宋体"/>
        <charset val="134"/>
      </rPr>
      <t>数量</t>
    </r>
  </si>
  <si>
    <r>
      <rPr>
        <sz val="11"/>
        <rFont val="宋体"/>
        <charset val="134"/>
      </rPr>
      <t>单价（元）</t>
    </r>
  </si>
  <si>
    <r>
      <rPr>
        <sz val="11"/>
        <rFont val="宋体"/>
        <charset val="134"/>
      </rPr>
      <t>金额（元）</t>
    </r>
  </si>
  <si>
    <r>
      <rPr>
        <sz val="11"/>
        <rFont val="宋体"/>
        <charset val="134"/>
      </rPr>
      <t>工程编号</t>
    </r>
  </si>
  <si>
    <r>
      <rPr>
        <sz val="11"/>
        <rFont val="宋体"/>
        <charset val="134"/>
      </rPr>
      <t>备注</t>
    </r>
  </si>
  <si>
    <r>
      <rPr>
        <b/>
        <sz val="10"/>
        <rFont val="宋体"/>
        <charset val="134"/>
      </rPr>
      <t>一</t>
    </r>
  </si>
  <si>
    <r>
      <rPr>
        <b/>
        <sz val="11"/>
        <rFont val="宋体"/>
        <charset val="134"/>
      </rPr>
      <t>灌溉和排水</t>
    </r>
  </si>
  <si>
    <t>1</t>
  </si>
  <si>
    <r>
      <rPr>
        <b/>
        <sz val="11"/>
        <rFont val="宋体"/>
        <charset val="134"/>
      </rPr>
      <t>衬砌明渠</t>
    </r>
  </si>
  <si>
    <t>km</t>
  </si>
  <si>
    <t>1-1</t>
  </si>
  <si>
    <t>修复U型渠</t>
  </si>
  <si>
    <r>
      <t>口宽</t>
    </r>
    <r>
      <rPr>
        <sz val="9"/>
        <rFont val="Times New Roman"/>
        <charset val="134"/>
      </rPr>
      <t>1.28M,</t>
    </r>
    <r>
      <rPr>
        <sz val="9"/>
        <rFont val="宋体"/>
        <charset val="134"/>
      </rPr>
      <t>总长6300M，50%破损</t>
    </r>
  </si>
  <si>
    <t>1-2</t>
  </si>
  <si>
    <r>
      <rPr>
        <sz val="9"/>
        <rFont val="宋体"/>
        <charset val="134"/>
      </rPr>
      <t>口宽</t>
    </r>
    <r>
      <rPr>
        <sz val="9"/>
        <rFont val="Times New Roman"/>
        <charset val="134"/>
      </rPr>
      <t>B1=3.9MB2=2.0M,H=1.5M</t>
    </r>
  </si>
  <si>
    <t>2</t>
  </si>
  <si>
    <r>
      <rPr>
        <b/>
        <sz val="11"/>
        <rFont val="宋体"/>
        <charset val="134"/>
      </rPr>
      <t>渠系建筑物</t>
    </r>
  </si>
  <si>
    <r>
      <rPr>
        <b/>
        <sz val="9"/>
        <rFont val="宋体"/>
        <charset val="134"/>
      </rPr>
      <t>座</t>
    </r>
  </si>
  <si>
    <t>2-1</t>
  </si>
  <si>
    <t>渡槽</t>
  </si>
  <si>
    <t>个</t>
  </si>
  <si>
    <t>2-1-1</t>
  </si>
  <si>
    <r>
      <rPr>
        <sz val="9"/>
        <rFont val="Times New Roman"/>
        <charset val="134"/>
      </rPr>
      <t>1×6m</t>
    </r>
    <r>
      <rPr>
        <sz val="9"/>
        <rFont val="宋体"/>
        <charset val="134"/>
      </rPr>
      <t>跨，</t>
    </r>
    <r>
      <rPr>
        <sz val="9"/>
        <rFont val="Times New Roman"/>
        <charset val="134"/>
      </rPr>
      <t>L=12.04m</t>
    </r>
    <r>
      <rPr>
        <sz val="9"/>
        <rFont val="宋体"/>
        <charset val="134"/>
      </rPr>
      <t>，槽身净断面</t>
    </r>
    <r>
      <rPr>
        <sz val="9"/>
        <rFont val="Times New Roman"/>
        <charset val="134"/>
      </rPr>
      <t>B×h=0.7×0.7m</t>
    </r>
  </si>
  <si>
    <t>2-2</t>
  </si>
  <si>
    <t>农桥</t>
  </si>
  <si>
    <t>2-2-1</t>
  </si>
  <si>
    <t>1*4M,B=5.2M,L=10.8M</t>
  </si>
  <si>
    <r>
      <rPr>
        <sz val="9"/>
        <rFont val="宋体"/>
        <charset val="134"/>
      </rPr>
      <t>座</t>
    </r>
  </si>
  <si>
    <t>2-3</t>
  </si>
  <si>
    <t>涵洞</t>
  </si>
  <si>
    <t>2-3-1</t>
  </si>
  <si>
    <r>
      <rPr>
        <sz val="9"/>
        <rFont val="Times New Roman"/>
        <charset val="134"/>
      </rPr>
      <t>ɸ60×6m</t>
    </r>
    <r>
      <rPr>
        <sz val="9"/>
        <rFont val="宋体"/>
        <charset val="134"/>
      </rPr>
      <t>涵洞（带节制闸）</t>
    </r>
  </si>
  <si>
    <t>2-4</t>
  </si>
  <si>
    <t>放水口</t>
  </si>
  <si>
    <t>2-4-1</t>
  </si>
  <si>
    <r>
      <rPr>
        <sz val="9"/>
        <rFont val="Times New Roman"/>
        <charset val="134"/>
      </rPr>
      <t>Φ30*4M</t>
    </r>
    <r>
      <rPr>
        <sz val="9"/>
        <rFont val="宋体"/>
        <charset val="134"/>
      </rPr>
      <t>（梯形）</t>
    </r>
  </si>
  <si>
    <r>
      <rPr>
        <b/>
        <sz val="11"/>
        <rFont val="宋体"/>
        <charset val="134"/>
      </rPr>
      <t>投标总报价</t>
    </r>
  </si>
  <si>
    <r>
      <rPr>
        <sz val="10"/>
        <rFont val="宋体"/>
        <charset val="134"/>
      </rPr>
      <t>注：进退场费等临时费用及税收等均包含在工程单价内，不单列。</t>
    </r>
  </si>
  <si>
    <t>工程量清单表1-1</t>
  </si>
  <si>
    <t>工程名称:修复U型渠1(口宽1.28M，总长6300M,50%破损)</t>
  </si>
  <si>
    <t>序号</t>
  </si>
  <si>
    <t>项目名称</t>
  </si>
  <si>
    <t>项目特征描述</t>
  </si>
  <si>
    <t>单位</t>
  </si>
  <si>
    <t>数量</t>
  </si>
  <si>
    <t>单价</t>
  </si>
  <si>
    <t>合价</t>
  </si>
  <si>
    <t>U型板拆除</t>
  </si>
  <si>
    <t>拆除破损预制U型板
1、拆除破损U型预制板块
2、按要求堆放到指定地点
3、投标人自行考察，按现场实际情况综合报价</t>
  </si>
  <si>
    <t>m</t>
  </si>
  <si>
    <t>土(石)方开挖</t>
  </si>
  <si>
    <t>1.土壤类别:根据现场情况确认土质类别
2.挖土深度:根据设计管道深度
3.根据现场情况自行报价，结算时综合单价不做调整</t>
  </si>
  <si>
    <t>m3</t>
  </si>
  <si>
    <t>3</t>
  </si>
  <si>
    <t>土(石)方回填</t>
  </si>
  <si>
    <t>1.管顶覆土至少30cm，回填土分层夯实，
2、密实度要求:压实度不小于0.91
3.填方材料品种:利用挖出的土
4.填方粒径要求:符合设计要求
5.填方来源、运距:利用挖出的土</t>
  </si>
  <si>
    <t>5</t>
  </si>
  <si>
    <t>口1.28mU型槽混凝土</t>
  </si>
  <si>
    <t xml:space="preserve">1、预制U型槽混凝土
2、混凝土强度等级：C25 口宽1.28M
3、厚度：7cm
4、详见设计图纸要求                                                                                                                                                                                       5. Φ3.8mm冷拔钢丝                                                                                                                                                                                     6. 板与板之间设3cm缝，内用M15砂浆勾缝    </t>
  </si>
  <si>
    <t>6</t>
  </si>
  <si>
    <t>压顶混凝土</t>
  </si>
  <si>
    <t>1、压顶C25混凝土
2、规格：15*12cm
3、含模板
4、详见设计图纸要求</t>
  </si>
  <si>
    <t>本表合计（结转至工程量清单汇总表）</t>
  </si>
  <si>
    <t>注：1、本表单价为综合单价(含模板费、材料费、运输费、人工费、机械费、管理费、利润、规费、税金、临时设施、安全文明施工费等完成项目的全部费用)。
   2、本工程量为3.15km工程量。</t>
  </si>
  <si>
    <r>
      <rPr>
        <sz val="11"/>
        <rFont val="宋体"/>
        <charset val="134"/>
      </rPr>
      <t>投标人名称：</t>
    </r>
    <r>
      <rPr>
        <u/>
        <sz val="11"/>
        <rFont val="宋体"/>
        <charset val="134"/>
      </rPr>
      <t xml:space="preserve">          </t>
    </r>
    <r>
      <rPr>
        <sz val="11"/>
        <rFont val="宋体"/>
        <charset val="134"/>
      </rPr>
      <t>（公章）</t>
    </r>
  </si>
  <si>
    <r>
      <rPr>
        <sz val="11"/>
        <rFont val="宋体"/>
        <charset val="134"/>
      </rPr>
      <t>法定代表人或委托代理人：</t>
    </r>
    <r>
      <rPr>
        <u/>
        <sz val="11"/>
        <rFont val="宋体"/>
        <charset val="134"/>
      </rPr>
      <t xml:space="preserve">          </t>
    </r>
    <r>
      <rPr>
        <sz val="11"/>
        <rFont val="宋体"/>
        <charset val="134"/>
      </rPr>
      <t>（签字）</t>
    </r>
  </si>
  <si>
    <r>
      <rPr>
        <sz val="11"/>
        <rFont val="宋体"/>
        <charset val="134"/>
      </rPr>
      <t>日期：</t>
    </r>
    <r>
      <rPr>
        <u/>
        <sz val="11"/>
        <rFont val="宋体"/>
        <charset val="134"/>
      </rPr>
      <t xml:space="preserve">    </t>
    </r>
    <r>
      <rPr>
        <sz val="11"/>
        <rFont val="宋体"/>
        <charset val="134"/>
      </rPr>
      <t>年</t>
    </r>
    <r>
      <rPr>
        <u/>
        <sz val="11"/>
        <rFont val="宋体"/>
        <charset val="134"/>
      </rPr>
      <t xml:space="preserve">    </t>
    </r>
    <r>
      <rPr>
        <sz val="11"/>
        <rFont val="宋体"/>
        <charset val="134"/>
      </rPr>
      <t>月</t>
    </r>
    <r>
      <rPr>
        <u/>
        <sz val="11"/>
        <rFont val="宋体"/>
        <charset val="134"/>
      </rPr>
      <t xml:space="preserve">    </t>
    </r>
    <r>
      <rPr>
        <sz val="11"/>
        <rFont val="宋体"/>
        <charset val="134"/>
      </rPr>
      <t>日</t>
    </r>
  </si>
  <si>
    <t>工程量清单表1-2</t>
  </si>
  <si>
    <t>工程名称:修复U型渠2(口宽B1=3.9MB2=2.0M,H=1.5M，总长1300M)</t>
  </si>
  <si>
    <t>3.9m口U型板拆除</t>
  </si>
  <si>
    <t>拆除破损预制3.9m口U型板
1、拆除破损U型预制板块
2、按要求堆放到指定地点
3、投标人自行考察，按现场实际情况综合报价</t>
  </si>
  <si>
    <t>650</t>
  </si>
  <si>
    <t>4</t>
  </si>
  <si>
    <t>口3.9m预制U型混凝土板</t>
  </si>
  <si>
    <t xml:space="preserve">1、预制U型混凝土板
2、混凝土强度等级：C25 口宽B1=3.9M B2=2.0M,H=1.5M
3、厚度：6cm
4、详见设计图纸要求                                                                                                                                                                                          5.Φ3.8mm冷拔钢丝                                                                                                                                                                                        6.板与板之间设3cm缝，内用M15砂浆勾缝  </t>
  </si>
  <si>
    <t>聚乙烯泡沫板</t>
  </si>
  <si>
    <t>1、聚乙烯泡沫板
2、缝宽2cm,内填聚乙烯泡沫板，聚乙烯泡沫板抗拉抗压强度≥0.15MPa,撕裂强度≥4.0N/mm，延伸率≥100%</t>
  </si>
  <si>
    <t>m2</t>
  </si>
  <si>
    <t>27.67</t>
  </si>
  <si>
    <t>7</t>
  </si>
  <si>
    <t>46.8</t>
  </si>
  <si>
    <t>注：1、本表单价为综合单价(含模板费、材料费、运输费、人工费、机械费、管理费、利润、规费、税金、临时设施、安全文明施工费等完成项目的全部费用)。
   2、本工程量为1.3km工程量。</t>
  </si>
  <si>
    <t>东海县2022年东海县桃林镇高标准农田项目</t>
  </si>
  <si>
    <t>工程量清单表2-1-1</t>
  </si>
  <si>
    <t>工程名称:渡槽</t>
  </si>
  <si>
    <t>垫层</t>
  </si>
  <si>
    <t>混凝土强度等级：C25
2、含模板
3、厚度：10cm</t>
  </si>
  <si>
    <t>渡槽混凝土下部结构</t>
  </si>
  <si>
    <t>1、渡槽下部结构混凝土
2、强度等级：C25
3、含模板
4、详见设计图纸要求</t>
  </si>
  <si>
    <t>渡槽混凝土</t>
  </si>
  <si>
    <t>1、渡槽混凝土
2、强度等级：C25
3、含模板
4、详见设计图纸要求</t>
  </si>
  <si>
    <t>钢筋</t>
  </si>
  <si>
    <t>1、型号、规格： HPB300 A10以内、 HRB400钢筋C12以上</t>
  </si>
  <si>
    <t>t</t>
  </si>
  <si>
    <t>止水工程</t>
  </si>
  <si>
    <t>1、橡胶止水带
2、宽度：100mm</t>
  </si>
  <si>
    <t>8</t>
  </si>
  <si>
    <t>注：1、本表单价为综合单价(含模板费、材料费、运输费、人工费、机械费、管理费、利润、规费、税金、临时设施、安全文明施工费等完成项目的全部费用)。
   2、本工程量为1座工程量。</t>
  </si>
  <si>
    <t>工程量清单表2-2-1</t>
  </si>
  <si>
    <t>工程名称:农桥(1*4M,B=5.2M,L=10.8M)</t>
  </si>
  <si>
    <t>490.54</t>
  </si>
  <si>
    <t>440.57</t>
  </si>
  <si>
    <t>5.4</t>
  </si>
  <si>
    <t>底板混凝土</t>
  </si>
  <si>
    <t>1、桥底板混凝土
2、混凝土强度等级：C30
3、含模板
4、详见设计图纸</t>
  </si>
  <si>
    <t>19.87</t>
  </si>
  <si>
    <t>桥下部结构混凝土</t>
  </si>
  <si>
    <t>1、桥70cm混凝土墙
2、混凝土强度等级：C30
3、含模板
4、详见设计图纸要求</t>
  </si>
  <si>
    <t>25.4</t>
  </si>
  <si>
    <t>八字墙混凝土</t>
  </si>
  <si>
    <t>1、一侧八字翼墙，一侧翼墙
2、厚度：40cm
3、强度等级：C30
4、含模板
5、详见设计图纸要求</t>
  </si>
  <si>
    <t>13.57</t>
  </si>
  <si>
    <t>防撞墙混凝土</t>
  </si>
  <si>
    <t>1、防撞墙混凝土
2、强度等级：C30
3、含模板
4、详见设计图纸要求</t>
  </si>
  <si>
    <t>5.36</t>
  </si>
  <si>
    <t>桥板混凝土</t>
  </si>
  <si>
    <t>1、桥板混凝土
2、厚度：30cm
3、强度等级：C30
4、含模板
5、详见设计图纸要求</t>
  </si>
  <si>
    <t>8.64</t>
  </si>
  <si>
    <t>9</t>
  </si>
  <si>
    <t>5.333</t>
  </si>
  <si>
    <t>10</t>
  </si>
  <si>
    <t>桥面铺装混凝土</t>
  </si>
  <si>
    <t>1、桥面铺装混凝土
2、厚度：10cm
3、强度等级：C40
4、详见设计图纸要求</t>
  </si>
  <si>
    <t>2.88</t>
  </si>
  <si>
    <t>11</t>
  </si>
  <si>
    <t>桥头搭板混凝土</t>
  </si>
  <si>
    <t>1、桥头搭板混凝土
2、厚度：30cm
3、强度等级：C40
4、详见设计图纸要求</t>
  </si>
  <si>
    <t>10.46</t>
  </si>
  <si>
    <t>12</t>
  </si>
  <si>
    <t>格梗混凝土</t>
  </si>
  <si>
    <t>1、30*50cm格梗混凝土
2、混凝土强度等级：C25
3、含模板
4、详见设计图纸要求</t>
  </si>
  <si>
    <t>8.61</t>
  </si>
  <si>
    <t>工程量清单表2-2-2</t>
  </si>
  <si>
    <t>合计</t>
  </si>
  <si>
    <t>垫层料填筑</t>
  </si>
  <si>
    <t>1、岸底砂石垫层
2、10cm砂石混合垫层
3、详见设计图纸</t>
  </si>
  <si>
    <t>4.76</t>
  </si>
  <si>
    <t>1、护坡砂石垫层
2、10cm砂石混合垫层
3、详见设计图纸</t>
  </si>
  <si>
    <t>5.83</t>
  </si>
  <si>
    <t>481.07</t>
  </si>
  <si>
    <t>岸底混凝土</t>
  </si>
  <si>
    <t>1、  10cmC25素混凝土岸底
2、详见设计图纸要求</t>
  </si>
  <si>
    <t>护坡混凝土</t>
  </si>
  <si>
    <t>1、  10cmC25素混凝土护坡
2、详见设计图纸要求</t>
  </si>
  <si>
    <t>透水土工布</t>
  </si>
  <si>
    <t>1、岸底350g/m2透水土工布
2、详见设计图纸要求</t>
  </si>
  <si>
    <t>58.28</t>
  </si>
  <si>
    <t>1、坡面350g/m2透水土工布
2、详见设计图纸要求</t>
  </si>
  <si>
    <t>砂砾石铺筑</t>
  </si>
  <si>
    <t>1、砂砾石路基
2、10cm砂砾石路基压实
3、详见设计图纸要求</t>
  </si>
  <si>
    <t>52</t>
  </si>
  <si>
    <t>水泥混凝土面层</t>
  </si>
  <si>
    <t>1、水泥混凝土路面
2、强度等级：C25
3、厚度：18cm
4、详见设计图纸要求</t>
  </si>
  <si>
    <t>排水管道安装</t>
  </si>
  <si>
    <t>1、Φ75PVC排水管</t>
  </si>
  <si>
    <t>1、Φ50PVC排水管</t>
  </si>
  <si>
    <t>26.5</t>
  </si>
  <si>
    <t>3.84</t>
  </si>
  <si>
    <t>1、聚乙烯泡沫板
2、缝宽1cm,内填聚乙烯泡沫板，聚乙烯泡沫板抗拉抗压强度≥0.15MPa,撕裂强度≥4.0N/mm，延伸率≥100%</t>
  </si>
  <si>
    <t>4.03</t>
  </si>
  <si>
    <t>工程量清单表2-3-1</t>
  </si>
  <si>
    <t>工程名称:涵洞(Φ60*6M 带节制闸)</t>
  </si>
  <si>
    <t>混凝土垫层</t>
  </si>
  <si>
    <t>挡土墙混凝土</t>
  </si>
  <si>
    <t>1、挡土墙混凝土
2、强度等级：C25
3、含模板
4、详见设计图纸</t>
  </si>
  <si>
    <t>节制闸混凝土</t>
  </si>
  <si>
    <t>1、节制闸混凝土
2、强度等级：C25
3、含模板
4、详见设计图纸</t>
  </si>
  <si>
    <t>钢筋加工及安装</t>
  </si>
  <si>
    <t>1、型号、规格： HRB400钢筋C14内</t>
  </si>
  <si>
    <t>闸门</t>
  </si>
  <si>
    <t>1、型号、规格：760*700*8mm闸板
2、混凝土强度等级：C30
3、周边L80*8角钢及中间6mm钢板及板内配筋
4、金属构件外露表面防锈漆二度，银灰调和漆一度                                                                                                                                                                 5、吊耳铁件详见图纸                                                                                                                                                                                                 6、1t手摇螺杆启闭机
7、其他详见设计图纸</t>
  </si>
  <si>
    <t>套</t>
  </si>
  <si>
    <t>DN600管道安装</t>
  </si>
  <si>
    <t>1、Ⅱ级承插式C35预制钢筋砼管DN600mm
2、管底240mmC30混凝土
3、180°  C30混凝土包封
4、两侧支模版
5、详见设计图纸</t>
  </si>
  <si>
    <t>进水口混凝土</t>
  </si>
  <si>
    <t>1、进水口C-C剖面混凝土
2、混凝土强度等级：C25
3、含模板
4、详见设计图纸</t>
  </si>
  <si>
    <t>工程量清单表2-4-2</t>
  </si>
  <si>
    <t>工程名称:放水口(Φ30*4M)</t>
  </si>
  <si>
    <t>4.495</t>
  </si>
  <si>
    <t>混凝土强度等级：C25
2、厚度：10cm</t>
  </si>
  <si>
    <t>0.0702</t>
  </si>
  <si>
    <t>砌砖</t>
  </si>
  <si>
    <t>1、品种、规格及强度等级：混凝土实心砖C25
2、砂浆强度等级及配合比：M20水泥砂浆
3、表面要求：表面1：2.5水泥砂浆抹面</t>
  </si>
  <si>
    <t>0.053</t>
  </si>
  <si>
    <t>水泥管道安装</t>
  </si>
  <si>
    <t>1、管道规格：RCP Ⅱ 300×1000mm  C3.5钢筋混凝土管
2、水泥砂浆接口</t>
  </si>
  <si>
    <t>预制混凝土放水口</t>
  </si>
  <si>
    <t>1、构件结构尺寸：详见设计图纸
2、混凝土强度等级：C25
3、含预制钢筋
4、安装坐浆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</si>
</sst>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0_ "/>
  </numFmts>
  <fonts count="50">
    <font>
      <sz val="12"/>
      <name val="宋体"/>
      <charset val="134"/>
    </font>
    <font>
      <sz val="11"/>
      <name val="宋体"/>
      <charset val="134"/>
    </font>
    <font>
      <sz val="11"/>
      <name val="黑体"/>
      <charset val="134"/>
    </font>
    <font>
      <sz val="10"/>
      <name val="宋体"/>
      <charset val="134"/>
    </font>
    <font>
      <sz val="11"/>
      <name val="Times New Roman"/>
      <charset val="134"/>
    </font>
    <font>
      <sz val="12"/>
      <name val="黑体"/>
      <charset val="134"/>
    </font>
    <font>
      <sz val="10.5"/>
      <color indexed="8"/>
      <name val="宋体"/>
      <charset val="1"/>
    </font>
    <font>
      <sz val="10"/>
      <name val="宋体"/>
      <charset val="134"/>
      <scheme val="minor"/>
    </font>
    <font>
      <sz val="10"/>
      <color indexed="8"/>
      <name val="宋体"/>
      <charset val="1"/>
    </font>
    <font>
      <sz val="10"/>
      <name val="宋体"/>
      <charset val="1"/>
    </font>
    <font>
      <sz val="9"/>
      <name val="宋体"/>
      <charset val="134"/>
    </font>
    <font>
      <b/>
      <sz val="14"/>
      <name val="宋体"/>
      <charset val="134"/>
    </font>
    <font>
      <b/>
      <sz val="14"/>
      <name val="Times New Roman"/>
      <charset val="134"/>
    </font>
    <font>
      <b/>
      <sz val="9"/>
      <name val="Times New Roman"/>
      <charset val="134"/>
    </font>
    <font>
      <sz val="14"/>
      <name val="Times New Roman"/>
      <charset val="134"/>
    </font>
    <font>
      <b/>
      <sz val="10"/>
      <name val="Times New Roman"/>
      <charset val="134"/>
    </font>
    <font>
      <b/>
      <sz val="11"/>
      <name val="Times New Roman"/>
      <charset val="134"/>
    </font>
    <font>
      <sz val="9"/>
      <name val="Times New Roman"/>
      <charset val="134"/>
    </font>
    <font>
      <sz val="10"/>
      <name val="Times New Roman"/>
      <charset val="134"/>
    </font>
    <font>
      <b/>
      <sz val="9"/>
      <name val="宋体"/>
      <charset val="134"/>
    </font>
    <font>
      <b/>
      <sz val="8"/>
      <name val="Times New Roman"/>
      <charset val="134"/>
    </font>
    <font>
      <sz val="8"/>
      <name val="Times New Roman"/>
      <charset val="134"/>
    </font>
    <font>
      <sz val="14"/>
      <name val="黑体"/>
      <charset val="134"/>
    </font>
    <font>
      <sz val="17.25"/>
      <name val="宋体"/>
      <charset val="134"/>
    </font>
    <font>
      <b/>
      <sz val="21"/>
      <name val="宋体"/>
      <charset val="134"/>
    </font>
    <font>
      <b/>
      <sz val="17"/>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MS Sans Serif"/>
      <charset val="134"/>
    </font>
    <font>
      <u/>
      <sz val="11"/>
      <name val="宋体"/>
      <charset val="134"/>
    </font>
    <font>
      <b/>
      <sz val="10"/>
      <name val="宋体"/>
      <charset val="134"/>
    </font>
    <font>
      <b/>
      <sz val="11"/>
      <name val="宋体"/>
      <charset val="134"/>
    </font>
  </fonts>
  <fills count="37">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indexed="4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top style="thin">
        <color indexed="8"/>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6" borderId="10"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1" applyNumberFormat="0" applyFill="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4" fillId="0" borderId="0" applyNumberFormat="0" applyFill="0" applyBorder="0" applyAlignment="0" applyProtection="0">
      <alignment vertical="center"/>
    </xf>
    <xf numFmtId="0" fontId="35" fillId="7" borderId="13" applyNumberFormat="0" applyAlignment="0" applyProtection="0">
      <alignment vertical="center"/>
    </xf>
    <xf numFmtId="0" fontId="36" fillId="8" borderId="14" applyNumberFormat="0" applyAlignment="0" applyProtection="0">
      <alignment vertical="center"/>
    </xf>
    <xf numFmtId="0" fontId="37" fillId="8" borderId="13" applyNumberFormat="0" applyAlignment="0" applyProtection="0">
      <alignment vertical="center"/>
    </xf>
    <xf numFmtId="0" fontId="38" fillId="9" borderId="15" applyNumberFormat="0" applyAlignment="0" applyProtection="0">
      <alignment vertical="center"/>
    </xf>
    <xf numFmtId="0" fontId="39" fillId="0" borderId="16" applyNumberFormat="0" applyFill="0" applyAlignment="0" applyProtection="0">
      <alignment vertical="center"/>
    </xf>
    <xf numFmtId="0" fontId="40" fillId="0" borderId="17" applyNumberFormat="0" applyFill="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5" fillId="34" borderId="0" applyNumberFormat="0" applyBorder="0" applyAlignment="0" applyProtection="0">
      <alignment vertical="center"/>
    </xf>
    <xf numFmtId="0" fontId="45" fillId="35" borderId="0" applyNumberFormat="0" applyBorder="0" applyAlignment="0" applyProtection="0">
      <alignment vertical="center"/>
    </xf>
    <xf numFmtId="0" fontId="44" fillId="36" borderId="0" applyNumberFormat="0" applyBorder="0" applyAlignment="0" applyProtection="0">
      <alignment vertical="center"/>
    </xf>
    <xf numFmtId="0" fontId="46" fillId="0" borderId="0" applyNumberFormat="0" applyFill="0" applyBorder="0" applyAlignment="0" applyProtection="0"/>
    <xf numFmtId="0" fontId="0" fillId="0" borderId="0">
      <alignment vertical="center"/>
    </xf>
    <xf numFmtId="0" fontId="0" fillId="0" borderId="0">
      <alignment vertical="center"/>
    </xf>
    <xf numFmtId="0" fontId="46" fillId="0" borderId="0" applyNumberFormat="0" applyFill="0" applyBorder="0" applyAlignment="0" applyProtection="0"/>
    <xf numFmtId="0" fontId="0" fillId="0" borderId="0"/>
    <xf numFmtId="0" fontId="0" fillId="0" borderId="0">
      <alignment vertical="center"/>
    </xf>
  </cellStyleXfs>
  <cellXfs count="184">
    <xf numFmtId="0" fontId="0" fillId="0" borderId="0" xfId="0"/>
    <xf numFmtId="0" fontId="0" fillId="0" borderId="0" xfId="0" applyAlignment="1" applyProtection="1">
      <alignment wrapText="1"/>
      <protection hidden="1"/>
    </xf>
    <xf numFmtId="176" fontId="0" fillId="0" borderId="0" xfId="0" applyNumberFormat="1" applyAlignment="1" applyProtection="1">
      <alignment wrapText="1"/>
      <protection locked="0"/>
    </xf>
    <xf numFmtId="176" fontId="0" fillId="0" borderId="0" xfId="0" applyNumberFormat="1" applyAlignment="1" applyProtection="1">
      <alignment wrapText="1"/>
      <protection hidden="1"/>
    </xf>
    <xf numFmtId="0" fontId="0" fillId="0" borderId="0" xfId="0" applyProtection="1">
      <protection locked="0"/>
    </xf>
    <xf numFmtId="0" fontId="0" fillId="0" borderId="0" xfId="0" applyNumberFormat="1" applyFont="1" applyFill="1" applyAlignment="1" applyProtection="1">
      <alignment horizontal="center" vertical="center" wrapText="1"/>
      <protection hidden="1"/>
    </xf>
    <xf numFmtId="176" fontId="0" fillId="0" borderId="0" xfId="0" applyNumberFormat="1" applyFont="1" applyFill="1" applyAlignment="1" applyProtection="1">
      <alignment horizontal="center" vertical="center" wrapText="1"/>
      <protection locked="0"/>
    </xf>
    <xf numFmtId="176" fontId="0" fillId="0" borderId="0" xfId="0" applyNumberFormat="1" applyFont="1" applyFill="1" applyAlignment="1" applyProtection="1">
      <alignment horizontal="center" vertical="center" wrapText="1"/>
      <protection hidden="1"/>
    </xf>
    <xf numFmtId="0" fontId="1" fillId="0" borderId="0" xfId="0" applyNumberFormat="1" applyFont="1" applyFill="1" applyAlignment="1" applyProtection="1">
      <alignment horizontal="center" wrapText="1"/>
      <protection hidden="1"/>
    </xf>
    <xf numFmtId="176" fontId="1" fillId="0" borderId="0" xfId="0" applyNumberFormat="1" applyFont="1" applyFill="1" applyAlignment="1" applyProtection="1">
      <alignment horizontal="center" wrapText="1"/>
      <protection locked="0"/>
    </xf>
    <xf numFmtId="176" fontId="1" fillId="0" borderId="0" xfId="0" applyNumberFormat="1" applyFont="1" applyFill="1" applyAlignment="1" applyProtection="1">
      <alignment horizontal="center" wrapText="1"/>
      <protection hidden="1"/>
    </xf>
    <xf numFmtId="0" fontId="2" fillId="0" borderId="0" xfId="0" applyNumberFormat="1" applyFont="1" applyFill="1" applyBorder="1" applyAlignment="1" applyProtection="1">
      <alignment horizontal="left" vertical="center" wrapText="1"/>
      <protection hidden="1"/>
    </xf>
    <xf numFmtId="176" fontId="2" fillId="0" borderId="0" xfId="0" applyNumberFormat="1" applyFont="1" applyFill="1" applyBorder="1" applyAlignment="1" applyProtection="1">
      <alignment horizontal="left" vertical="center" wrapText="1"/>
      <protection locked="0"/>
    </xf>
    <xf numFmtId="176" fontId="2" fillId="0" borderId="0" xfId="0" applyNumberFormat="1" applyFont="1" applyFill="1" applyBorder="1" applyAlignment="1" applyProtection="1">
      <alignment horizontal="left" vertical="center" wrapText="1"/>
      <protection hidden="1"/>
    </xf>
    <xf numFmtId="0" fontId="1" fillId="0" borderId="1" xfId="0" applyFont="1" applyFill="1" applyBorder="1" applyAlignment="1" applyProtection="1">
      <alignment vertical="center" wrapText="1"/>
      <protection hidden="1"/>
    </xf>
    <xf numFmtId="0" fontId="1" fillId="0" borderId="1" xfId="0" applyFont="1" applyFill="1" applyBorder="1" applyAlignment="1" applyProtection="1">
      <alignment horizontal="center" vertical="center" wrapText="1"/>
      <protection hidden="1"/>
    </xf>
    <xf numFmtId="0" fontId="1" fillId="0" borderId="2" xfId="54" applyFont="1" applyFill="1" applyBorder="1" applyAlignment="1" applyProtection="1">
      <alignment horizontal="center" vertical="center" wrapText="1"/>
      <protection hidden="1"/>
    </xf>
    <xf numFmtId="176" fontId="1" fillId="0" borderId="2" xfId="54" applyNumberFormat="1" applyFont="1" applyFill="1" applyBorder="1" applyAlignment="1" applyProtection="1">
      <alignment horizontal="center" vertical="center" wrapText="1"/>
      <protection locked="0"/>
    </xf>
    <xf numFmtId="176" fontId="1" fillId="0" borderId="2" xfId="54" applyNumberFormat="1" applyFont="1" applyFill="1" applyBorder="1" applyAlignment="1" applyProtection="1">
      <alignment horizontal="center" vertical="center" wrapText="1"/>
      <protection hidden="1"/>
    </xf>
    <xf numFmtId="49" fontId="3" fillId="0" borderId="2" xfId="0" applyNumberFormat="1" applyFont="1" applyFill="1" applyBorder="1" applyAlignment="1" applyProtection="1">
      <alignment horizontal="center" vertical="center" wrapText="1"/>
      <protection hidden="1"/>
    </xf>
    <xf numFmtId="49" fontId="3" fillId="0" borderId="2" xfId="0" applyNumberFormat="1" applyFont="1" applyFill="1" applyBorder="1" applyAlignment="1" applyProtection="1">
      <alignment horizontal="left" vertical="center" wrapText="1"/>
      <protection hidden="1"/>
    </xf>
    <xf numFmtId="176" fontId="3" fillId="0" borderId="2" xfId="0" applyNumberFormat="1" applyFont="1" applyFill="1" applyBorder="1" applyAlignment="1" applyProtection="1">
      <alignment horizontal="left" vertical="center" wrapText="1"/>
      <protection hidden="1"/>
    </xf>
    <xf numFmtId="49" fontId="3" fillId="0" borderId="2" xfId="0" applyNumberFormat="1" applyFont="1" applyFill="1" applyBorder="1" applyAlignment="1" applyProtection="1">
      <alignment horizontal="left" vertical="center" wrapText="1"/>
      <protection locked="0"/>
    </xf>
    <xf numFmtId="177" fontId="1" fillId="0" borderId="3" xfId="0" applyNumberFormat="1" applyFont="1" applyFill="1" applyBorder="1" applyAlignment="1" applyProtection="1">
      <alignment horizontal="center" vertical="center" wrapText="1"/>
      <protection hidden="1"/>
    </xf>
    <xf numFmtId="177" fontId="1" fillId="0" borderId="4" xfId="0" applyNumberFormat="1" applyFont="1" applyFill="1" applyBorder="1" applyAlignment="1" applyProtection="1">
      <alignment horizontal="center" vertical="center" wrapText="1"/>
      <protection hidden="1"/>
    </xf>
    <xf numFmtId="176" fontId="1" fillId="0" borderId="4" xfId="0" applyNumberFormat="1" applyFont="1" applyFill="1" applyBorder="1" applyAlignment="1" applyProtection="1">
      <alignment horizontal="center" vertical="center" wrapText="1"/>
      <protection locked="0"/>
    </xf>
    <xf numFmtId="176" fontId="3" fillId="0" borderId="2" xfId="0" applyNumberFormat="1" applyFont="1" applyFill="1" applyBorder="1" applyAlignment="1" applyProtection="1">
      <alignment horizontal="center" vertical="center" wrapText="1"/>
      <protection hidden="1"/>
    </xf>
    <xf numFmtId="177" fontId="3" fillId="0" borderId="5" xfId="0" applyNumberFormat="1" applyFont="1" applyFill="1" applyBorder="1" applyAlignment="1" applyProtection="1">
      <alignment horizontal="left" vertical="center" wrapText="1"/>
      <protection hidden="1"/>
    </xf>
    <xf numFmtId="177" fontId="3" fillId="0" borderId="5" xfId="0" applyNumberFormat="1" applyFont="1" applyFill="1" applyBorder="1" applyAlignment="1" applyProtection="1">
      <alignment horizontal="center" vertical="center" wrapText="1"/>
      <protection hidden="1"/>
    </xf>
    <xf numFmtId="176" fontId="3" fillId="0" borderId="5" xfId="0" applyNumberFormat="1" applyFont="1" applyFill="1" applyBorder="1" applyAlignment="1" applyProtection="1">
      <alignment horizontal="center" vertical="center" wrapText="1"/>
      <protection locked="0"/>
    </xf>
    <xf numFmtId="176" fontId="3" fillId="0" borderId="5" xfId="0" applyNumberFormat="1" applyFont="1" applyFill="1" applyBorder="1" applyAlignment="1" applyProtection="1">
      <alignment horizontal="center" vertical="center" wrapText="1"/>
      <protection hidden="1"/>
    </xf>
    <xf numFmtId="0" fontId="1" fillId="0" borderId="0" xfId="0" applyFont="1" applyFill="1" applyAlignment="1" applyProtection="1">
      <alignment horizontal="right" wrapText="1"/>
      <protection hidden="1"/>
    </xf>
    <xf numFmtId="176" fontId="1" fillId="0" borderId="0" xfId="0" applyNumberFormat="1" applyFont="1" applyFill="1" applyAlignment="1" applyProtection="1">
      <alignment horizontal="right" wrapText="1"/>
      <protection locked="0"/>
    </xf>
    <xf numFmtId="176" fontId="1" fillId="0" borderId="0" xfId="0" applyNumberFormat="1" applyFont="1" applyFill="1" applyAlignment="1" applyProtection="1">
      <alignment horizontal="right" wrapText="1"/>
      <protection hidden="1"/>
    </xf>
    <xf numFmtId="0" fontId="4" fillId="0" borderId="0" xfId="0" applyFont="1" applyFill="1" applyAlignment="1" applyProtection="1">
      <alignment horizontal="right" wrapText="1"/>
      <protection hidden="1"/>
    </xf>
    <xf numFmtId="176" fontId="4" fillId="0" borderId="0" xfId="0" applyNumberFormat="1" applyFont="1" applyFill="1" applyAlignment="1" applyProtection="1">
      <alignment horizontal="right" wrapText="1"/>
      <protection locked="0"/>
    </xf>
    <xf numFmtId="176" fontId="4" fillId="0" borderId="0" xfId="0" applyNumberFormat="1" applyFont="1" applyFill="1" applyAlignment="1" applyProtection="1">
      <alignment horizontal="right" wrapText="1"/>
      <protection hidden="1"/>
    </xf>
    <xf numFmtId="0" fontId="0" fillId="0" borderId="0" xfId="0" applyAlignment="1" applyProtection="1">
      <alignment wrapText="1"/>
      <protection locked="0"/>
    </xf>
    <xf numFmtId="176" fontId="0" fillId="0" borderId="0" xfId="0" applyNumberFormat="1" applyFont="1" applyFill="1" applyAlignment="1" applyProtection="1">
      <alignment horizontal="center" wrapText="1"/>
      <protection hidden="1"/>
    </xf>
    <xf numFmtId="176" fontId="0" fillId="0" borderId="0" xfId="0" applyNumberFormat="1" applyFont="1" applyFill="1" applyAlignment="1" applyProtection="1">
      <alignment horizontal="center" wrapText="1"/>
      <protection locked="0"/>
    </xf>
    <xf numFmtId="176" fontId="5" fillId="0" borderId="0" xfId="53" applyNumberFormat="1" applyFont="1" applyFill="1" applyBorder="1" applyAlignment="1" applyProtection="1">
      <alignment horizontal="left" vertical="center" wrapText="1"/>
      <protection hidden="1"/>
    </xf>
    <xf numFmtId="176" fontId="5" fillId="0" borderId="0" xfId="53" applyNumberFormat="1" applyFont="1" applyFill="1" applyBorder="1" applyAlignment="1" applyProtection="1">
      <alignment horizontal="left" vertical="center" wrapText="1"/>
      <protection locked="0"/>
    </xf>
    <xf numFmtId="176" fontId="1" fillId="0" borderId="1" xfId="53" applyNumberFormat="1" applyFont="1" applyFill="1" applyBorder="1" applyAlignment="1" applyProtection="1">
      <alignment horizontal="center" vertical="center" wrapText="1"/>
      <protection hidden="1"/>
    </xf>
    <xf numFmtId="176" fontId="1" fillId="0" borderId="1" xfId="0" applyNumberFormat="1" applyFont="1" applyFill="1" applyBorder="1" applyAlignment="1" applyProtection="1">
      <alignment horizontal="center" vertical="center" wrapText="1"/>
      <protection hidden="1"/>
    </xf>
    <xf numFmtId="49" fontId="3" fillId="0" borderId="2" xfId="53" applyNumberFormat="1" applyFont="1" applyFill="1" applyBorder="1" applyAlignment="1" applyProtection="1">
      <alignment horizontal="center" vertical="center" wrapText="1"/>
      <protection hidden="1"/>
    </xf>
    <xf numFmtId="0" fontId="6" fillId="0" borderId="6" xfId="0" applyFont="1" applyFill="1" applyBorder="1" applyAlignment="1" applyProtection="1">
      <alignment horizontal="left" vertical="center" wrapText="1"/>
      <protection hidden="1"/>
    </xf>
    <xf numFmtId="176" fontId="3" fillId="0" borderId="2" xfId="53" applyNumberFormat="1" applyFont="1" applyFill="1" applyBorder="1" applyAlignment="1" applyProtection="1">
      <alignment horizontal="center" vertical="center" wrapText="1"/>
      <protection hidden="1"/>
    </xf>
    <xf numFmtId="0" fontId="6" fillId="0" borderId="6" xfId="0" applyFont="1" applyFill="1" applyBorder="1" applyAlignment="1" applyProtection="1">
      <alignment horizontal="right" vertical="center" wrapText="1"/>
      <protection hidden="1"/>
    </xf>
    <xf numFmtId="0" fontId="6" fillId="0" borderId="6" xfId="0" applyFont="1" applyFill="1" applyBorder="1" applyAlignment="1" applyProtection="1">
      <alignment horizontal="right" vertical="center" wrapText="1"/>
      <protection locked="0"/>
    </xf>
    <xf numFmtId="176" fontId="7" fillId="0" borderId="2" xfId="53" applyNumberFormat="1" applyFont="1" applyFill="1" applyBorder="1" applyAlignment="1" applyProtection="1">
      <alignment horizontal="center" vertical="center" wrapText="1"/>
      <protection hidden="1"/>
    </xf>
    <xf numFmtId="0" fontId="6" fillId="0" borderId="6" xfId="0" applyFont="1" applyFill="1" applyBorder="1" applyAlignment="1" applyProtection="1">
      <alignment horizontal="center" vertical="center" wrapText="1"/>
      <protection hidden="1"/>
    </xf>
    <xf numFmtId="176" fontId="1" fillId="0" borderId="3" xfId="53" applyNumberFormat="1" applyFont="1" applyFill="1" applyBorder="1" applyAlignment="1" applyProtection="1">
      <alignment horizontal="center" vertical="center" wrapText="1"/>
      <protection hidden="1"/>
    </xf>
    <xf numFmtId="176" fontId="1" fillId="0" borderId="4" xfId="53" applyNumberFormat="1" applyFont="1" applyFill="1" applyBorder="1" applyAlignment="1" applyProtection="1">
      <alignment horizontal="center" vertical="center" wrapText="1"/>
      <protection hidden="1"/>
    </xf>
    <xf numFmtId="176" fontId="1" fillId="0" borderId="4" xfId="53" applyNumberFormat="1" applyFont="1" applyFill="1" applyBorder="1" applyAlignment="1" applyProtection="1">
      <alignment horizontal="center" vertical="center" wrapText="1"/>
      <protection locked="0"/>
    </xf>
    <xf numFmtId="176" fontId="3" fillId="0" borderId="5" xfId="53" applyNumberFormat="1" applyFont="1" applyFill="1" applyBorder="1" applyAlignment="1" applyProtection="1">
      <alignment horizontal="left" vertical="center" wrapText="1"/>
      <protection hidden="1"/>
    </xf>
    <xf numFmtId="176" fontId="3" fillId="0" borderId="5" xfId="53" applyNumberFormat="1" applyFont="1" applyFill="1" applyBorder="1" applyAlignment="1" applyProtection="1">
      <alignment horizontal="left" vertical="center" wrapText="1"/>
      <protection locked="0"/>
    </xf>
    <xf numFmtId="0" fontId="1" fillId="0" borderId="0" xfId="0" applyFont="1" applyFill="1" applyAlignment="1" applyProtection="1">
      <alignment horizontal="right" wrapText="1"/>
      <protection locked="0"/>
    </xf>
    <xf numFmtId="0" fontId="4" fillId="0" borderId="0" xfId="0" applyFont="1" applyFill="1" applyAlignment="1" applyProtection="1">
      <alignment horizontal="right" wrapText="1"/>
      <protection locked="0"/>
    </xf>
    <xf numFmtId="0" fontId="3" fillId="0" borderId="0" xfId="0" applyFont="1" applyAlignment="1" applyProtection="1">
      <alignment wrapText="1"/>
      <protection hidden="1"/>
    </xf>
    <xf numFmtId="0" fontId="3" fillId="0" borderId="0" xfId="0" applyFont="1" applyAlignment="1" applyProtection="1">
      <alignment wrapText="1"/>
      <protection locked="0"/>
    </xf>
    <xf numFmtId="0" fontId="0" fillId="0" borderId="0" xfId="0" applyAlignment="1" applyProtection="1">
      <alignment horizontal="center" wrapText="1"/>
      <protection hidden="1"/>
    </xf>
    <xf numFmtId="176" fontId="0" fillId="0" borderId="0" xfId="0" applyNumberFormat="1" applyAlignment="1" applyProtection="1">
      <alignment horizontal="center" wrapText="1"/>
      <protection locked="0"/>
    </xf>
    <xf numFmtId="176" fontId="0" fillId="0" borderId="0" xfId="0" applyNumberFormat="1" applyAlignment="1" applyProtection="1">
      <alignment horizontal="center" wrapText="1"/>
      <protection hidden="1"/>
    </xf>
    <xf numFmtId="176" fontId="0" fillId="0" borderId="0" xfId="0" applyNumberFormat="1" applyFont="1" applyAlignment="1" applyProtection="1">
      <alignment horizontal="center" wrapText="1"/>
      <protection hidden="1"/>
    </xf>
    <xf numFmtId="176" fontId="0" fillId="0" borderId="0" xfId="0" applyNumberFormat="1" applyFont="1" applyAlignment="1" applyProtection="1">
      <alignment horizontal="center" wrapText="1"/>
      <protection locked="0"/>
    </xf>
    <xf numFmtId="0" fontId="2" fillId="0" borderId="0" xfId="0" applyNumberFormat="1" applyFont="1" applyFill="1" applyBorder="1" applyAlignment="1" applyProtection="1">
      <alignment horizontal="left" vertical="center" wrapText="1"/>
      <protection locked="0"/>
    </xf>
    <xf numFmtId="0" fontId="1" fillId="0" borderId="2" xfId="54" applyFont="1" applyFill="1" applyBorder="1" applyAlignment="1" applyProtection="1">
      <alignment horizontal="center" vertical="center" wrapText="1"/>
      <protection locked="0"/>
    </xf>
    <xf numFmtId="0" fontId="8" fillId="0" borderId="6" xfId="0" applyFont="1" applyFill="1" applyBorder="1" applyAlignment="1" applyProtection="1">
      <alignment horizontal="left" vertical="center" wrapText="1"/>
      <protection hidden="1"/>
    </xf>
    <xf numFmtId="0" fontId="8" fillId="0" borderId="6" xfId="0" applyFont="1" applyFill="1" applyBorder="1" applyAlignment="1" applyProtection="1">
      <alignment horizontal="left" vertical="center" wrapText="1"/>
      <protection locked="0"/>
    </xf>
    <xf numFmtId="176" fontId="8" fillId="0" borderId="6" xfId="0" applyNumberFormat="1" applyFont="1" applyFill="1" applyBorder="1" applyAlignment="1" applyProtection="1">
      <alignment horizontal="left" vertical="center" wrapText="1"/>
      <protection hidden="1"/>
    </xf>
    <xf numFmtId="176" fontId="1" fillId="0" borderId="3" xfId="0" applyNumberFormat="1" applyFont="1" applyFill="1" applyBorder="1" applyAlignment="1" applyProtection="1">
      <alignment horizontal="center" vertical="center" wrapText="1"/>
      <protection hidden="1"/>
    </xf>
    <xf numFmtId="176" fontId="1" fillId="0" borderId="4" xfId="0" applyNumberFormat="1" applyFont="1" applyFill="1" applyBorder="1" applyAlignment="1" applyProtection="1">
      <alignment horizontal="center" vertical="center" wrapText="1"/>
      <protection hidden="1"/>
    </xf>
    <xf numFmtId="176" fontId="3" fillId="0" borderId="5" xfId="0" applyNumberFormat="1" applyFont="1" applyFill="1" applyBorder="1" applyAlignment="1" applyProtection="1">
      <alignment horizontal="left" vertical="center" wrapText="1"/>
      <protection hidden="1"/>
    </xf>
    <xf numFmtId="176" fontId="4" fillId="0" borderId="0" xfId="0" applyNumberFormat="1" applyFont="1" applyFill="1" applyAlignment="1" applyProtection="1">
      <alignment horizontal="center" wrapText="1"/>
      <protection hidden="1"/>
    </xf>
    <xf numFmtId="176" fontId="4" fillId="0" borderId="0" xfId="0" applyNumberFormat="1" applyFont="1" applyFill="1" applyAlignment="1" applyProtection="1">
      <alignment horizontal="center" wrapText="1"/>
      <protection locked="0"/>
    </xf>
    <xf numFmtId="176" fontId="5" fillId="0" borderId="0" xfId="0" applyNumberFormat="1" applyFont="1" applyFill="1" applyBorder="1" applyAlignment="1" applyProtection="1">
      <alignment horizontal="left" vertical="center" wrapText="1"/>
      <protection hidden="1"/>
    </xf>
    <xf numFmtId="176" fontId="5" fillId="0" borderId="0" xfId="0" applyNumberFormat="1" applyFont="1" applyFill="1" applyBorder="1" applyAlignment="1" applyProtection="1">
      <alignment horizontal="center" vertical="center" wrapText="1"/>
      <protection hidden="1"/>
    </xf>
    <xf numFmtId="176" fontId="5" fillId="0" borderId="0" xfId="0" applyNumberFormat="1" applyFont="1" applyFill="1" applyBorder="1" applyAlignment="1" applyProtection="1">
      <alignment horizontal="center" vertical="center" wrapText="1"/>
      <protection locked="0"/>
    </xf>
    <xf numFmtId="176" fontId="1" fillId="0" borderId="1" xfId="0" applyNumberFormat="1" applyFont="1" applyBorder="1" applyAlignment="1" applyProtection="1">
      <alignment vertical="center" wrapText="1"/>
      <protection hidden="1"/>
    </xf>
    <xf numFmtId="176" fontId="1" fillId="0" borderId="1" xfId="0" applyNumberFormat="1" applyFont="1" applyBorder="1" applyAlignment="1" applyProtection="1">
      <alignment horizontal="center" vertical="center" wrapText="1"/>
      <protection hidden="1"/>
    </xf>
    <xf numFmtId="0" fontId="3" fillId="0" borderId="2" xfId="0" applyNumberFormat="1" applyFont="1" applyFill="1" applyBorder="1" applyAlignment="1" applyProtection="1">
      <alignment horizontal="center" vertical="center" wrapText="1"/>
      <protection hidden="1"/>
    </xf>
    <xf numFmtId="0" fontId="0" fillId="2" borderId="0" xfId="0" applyFill="1" applyProtection="1">
      <protection locked="0"/>
    </xf>
    <xf numFmtId="0" fontId="0" fillId="0" borderId="0" xfId="0" applyNumberFormat="1" applyFont="1" applyFill="1" applyAlignment="1" applyProtection="1">
      <alignment horizontal="center" vertical="center" wrapText="1"/>
      <protection locked="0"/>
    </xf>
    <xf numFmtId="0" fontId="1" fillId="0" borderId="0" xfId="0" applyNumberFormat="1" applyFont="1" applyFill="1" applyAlignment="1" applyProtection="1">
      <alignment horizontal="center" wrapText="1"/>
      <protection locked="0"/>
    </xf>
    <xf numFmtId="177" fontId="3" fillId="0" borderId="3" xfId="0" applyNumberFormat="1" applyFont="1" applyFill="1" applyBorder="1" applyAlignment="1" applyProtection="1">
      <alignment horizontal="center" vertical="center" wrapText="1"/>
      <protection hidden="1"/>
    </xf>
    <xf numFmtId="177" fontId="3" fillId="0" borderId="4" xfId="0" applyNumberFormat="1" applyFont="1" applyFill="1" applyBorder="1" applyAlignment="1" applyProtection="1">
      <alignment horizontal="center" vertical="center" wrapText="1"/>
      <protection hidden="1"/>
    </xf>
    <xf numFmtId="177" fontId="3" fillId="0" borderId="4" xfId="0" applyNumberFormat="1" applyFont="1" applyFill="1" applyBorder="1" applyAlignment="1" applyProtection="1">
      <alignment horizontal="center" vertical="center" wrapText="1"/>
      <protection locked="0"/>
    </xf>
    <xf numFmtId="177" fontId="3" fillId="0"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left" vertical="center" wrapText="1"/>
      <protection hidden="1"/>
    </xf>
    <xf numFmtId="176" fontId="9" fillId="0" borderId="6" xfId="0" applyNumberFormat="1" applyFont="1" applyFill="1" applyBorder="1" applyAlignment="1" applyProtection="1">
      <alignment horizontal="left" vertical="center" wrapText="1"/>
      <protection hidden="1"/>
    </xf>
    <xf numFmtId="176" fontId="3" fillId="0" borderId="4" xfId="0" applyNumberFormat="1" applyFont="1" applyFill="1" applyBorder="1" applyAlignment="1" applyProtection="1">
      <alignment horizontal="center" vertical="center" wrapText="1"/>
      <protection locked="0"/>
    </xf>
    <xf numFmtId="0" fontId="0" fillId="0" borderId="0" xfId="0" applyFont="1" applyAlignment="1" applyProtection="1">
      <alignment wrapText="1"/>
      <protection hidden="1"/>
    </xf>
    <xf numFmtId="0" fontId="0" fillId="0" borderId="0" xfId="0" applyFont="1" applyAlignment="1" applyProtection="1">
      <alignment horizontal="center" wrapText="1"/>
      <protection hidden="1"/>
    </xf>
    <xf numFmtId="0" fontId="10" fillId="0" borderId="0" xfId="0" applyFont="1" applyAlignment="1" applyProtection="1">
      <alignment wrapText="1"/>
      <protection hidden="1"/>
    </xf>
    <xf numFmtId="176" fontId="0" fillId="0" borderId="0" xfId="0" applyNumberFormat="1" applyFont="1" applyAlignment="1" applyProtection="1">
      <alignment wrapText="1"/>
      <protection hidden="1"/>
    </xf>
    <xf numFmtId="0" fontId="0" fillId="0" borderId="0" xfId="0" applyFont="1" applyProtection="1">
      <protection hidden="1"/>
    </xf>
    <xf numFmtId="0" fontId="11" fillId="0" borderId="0" xfId="50" applyFont="1" applyFill="1" applyAlignment="1" applyProtection="1">
      <alignment horizontal="center" vertical="center" wrapText="1"/>
      <protection hidden="1"/>
    </xf>
    <xf numFmtId="0" fontId="12" fillId="0" borderId="0" xfId="50" applyFont="1" applyFill="1" applyAlignment="1" applyProtection="1">
      <alignment horizontal="center" vertical="center" wrapText="1"/>
      <protection hidden="1"/>
    </xf>
    <xf numFmtId="0" fontId="13" fillId="0" borderId="0" xfId="50" applyFont="1" applyFill="1" applyAlignment="1" applyProtection="1">
      <alignment horizontal="center" vertical="center" wrapText="1"/>
      <protection hidden="1"/>
    </xf>
    <xf numFmtId="176" fontId="14" fillId="0" borderId="0" xfId="50" applyNumberFormat="1" applyFont="1" applyFill="1" applyAlignment="1" applyProtection="1">
      <alignment horizontal="center" vertical="center" wrapText="1"/>
      <protection hidden="1"/>
    </xf>
    <xf numFmtId="176" fontId="12" fillId="0" borderId="0" xfId="50" applyNumberFormat="1" applyFont="1" applyFill="1" applyAlignment="1" applyProtection="1">
      <alignment horizontal="center" vertical="center" wrapText="1"/>
      <protection hidden="1"/>
    </xf>
    <xf numFmtId="49" fontId="4" fillId="0" borderId="1" xfId="0" applyNumberFormat="1"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4" fillId="0" borderId="2" xfId="54" applyFont="1" applyFill="1" applyBorder="1" applyAlignment="1" applyProtection="1">
      <alignment horizontal="center" vertical="center" wrapText="1"/>
      <protection hidden="1"/>
    </xf>
    <xf numFmtId="176" fontId="4" fillId="0" borderId="2" xfId="54" applyNumberFormat="1" applyFont="1" applyFill="1" applyBorder="1" applyAlignment="1" applyProtection="1">
      <alignment horizontal="center" vertical="center" wrapText="1"/>
      <protection hidden="1"/>
    </xf>
    <xf numFmtId="49" fontId="15" fillId="3" borderId="2" xfId="0" applyNumberFormat="1" applyFont="1" applyFill="1" applyBorder="1" applyAlignment="1" applyProtection="1">
      <alignment horizontal="center" vertical="center" wrapText="1"/>
      <protection hidden="1"/>
    </xf>
    <xf numFmtId="0" fontId="16" fillId="3" borderId="2" xfId="0" applyFont="1" applyFill="1" applyBorder="1" applyAlignment="1" applyProtection="1">
      <alignment horizontal="center" vertical="center" wrapText="1"/>
      <protection hidden="1"/>
    </xf>
    <xf numFmtId="0" fontId="17" fillId="3" borderId="2" xfId="54" applyFont="1" applyFill="1" applyBorder="1" applyAlignment="1" applyProtection="1">
      <alignment horizontal="center" vertical="center" wrapText="1"/>
      <protection hidden="1"/>
    </xf>
    <xf numFmtId="176" fontId="17" fillId="3" borderId="2" xfId="54" applyNumberFormat="1" applyFont="1" applyFill="1" applyBorder="1" applyAlignment="1" applyProtection="1">
      <alignment horizontal="center" vertical="center" wrapText="1"/>
      <protection hidden="1"/>
    </xf>
    <xf numFmtId="176" fontId="15" fillId="3" borderId="2" xfId="54" applyNumberFormat="1" applyFont="1" applyFill="1" applyBorder="1" applyAlignment="1" applyProtection="1">
      <alignment horizontal="center" vertical="center" wrapText="1"/>
      <protection hidden="1"/>
    </xf>
    <xf numFmtId="176" fontId="18" fillId="3" borderId="2" xfId="54" applyNumberFormat="1" applyFont="1" applyFill="1" applyBorder="1" applyAlignment="1" applyProtection="1">
      <alignment horizontal="center" vertical="center" wrapText="1"/>
      <protection hidden="1"/>
    </xf>
    <xf numFmtId="49" fontId="13" fillId="4" borderId="2" xfId="50" applyNumberFormat="1" applyFont="1" applyFill="1" applyBorder="1" applyAlignment="1" applyProtection="1">
      <alignment horizontal="center" vertical="center" wrapText="1"/>
      <protection hidden="1"/>
    </xf>
    <xf numFmtId="0" fontId="16" fillId="4" borderId="2" xfId="50" applyFont="1" applyFill="1" applyBorder="1" applyAlignment="1" applyProtection="1">
      <alignment horizontal="center" vertical="center" wrapText="1"/>
      <protection hidden="1"/>
    </xf>
    <xf numFmtId="176" fontId="16" fillId="4" borderId="2" xfId="50" applyNumberFormat="1" applyFont="1" applyFill="1" applyBorder="1" applyAlignment="1" applyProtection="1">
      <alignment horizontal="center" vertical="center" wrapText="1"/>
      <protection hidden="1"/>
    </xf>
    <xf numFmtId="176" fontId="13" fillId="4" borderId="2" xfId="50" applyNumberFormat="1" applyFont="1" applyFill="1" applyBorder="1" applyAlignment="1" applyProtection="1">
      <alignment horizontal="center" vertical="center" wrapText="1"/>
      <protection hidden="1"/>
    </xf>
    <xf numFmtId="176" fontId="17" fillId="4" borderId="2" xfId="50" applyNumberFormat="1" applyFont="1" applyFill="1" applyBorder="1" applyAlignment="1" applyProtection="1">
      <alignment horizontal="center" vertical="center" wrapText="1"/>
      <protection hidden="1"/>
    </xf>
    <xf numFmtId="49" fontId="17" fillId="0" borderId="2" xfId="50" applyNumberFormat="1" applyFont="1" applyFill="1" applyBorder="1" applyAlignment="1" applyProtection="1">
      <alignment horizontal="center" vertical="center" wrapText="1"/>
      <protection hidden="1"/>
    </xf>
    <xf numFmtId="0" fontId="10" fillId="0" borderId="2" xfId="0" applyFont="1" applyFill="1" applyBorder="1" applyAlignment="1" applyProtection="1">
      <alignment horizontal="center" vertical="center" wrapText="1"/>
      <protection hidden="1"/>
    </xf>
    <xf numFmtId="0" fontId="17" fillId="0" borderId="2" xfId="51" applyFont="1" applyFill="1" applyBorder="1" applyAlignment="1" applyProtection="1">
      <alignment horizontal="center" vertical="center" wrapText="1"/>
      <protection hidden="1"/>
    </xf>
    <xf numFmtId="176" fontId="17" fillId="0" borderId="2" xfId="0" applyNumberFormat="1" applyFont="1" applyFill="1" applyBorder="1" applyAlignment="1" applyProtection="1">
      <alignment horizontal="center" vertical="center" wrapText="1"/>
      <protection hidden="1"/>
    </xf>
    <xf numFmtId="176" fontId="17" fillId="0" borderId="2" xfId="50" applyNumberFormat="1" applyFont="1" applyFill="1" applyBorder="1" applyAlignment="1" applyProtection="1">
      <alignment horizontal="center" vertical="center" wrapText="1"/>
      <protection hidden="1"/>
    </xf>
    <xf numFmtId="178" fontId="13" fillId="4" borderId="2" xfId="50" applyNumberFormat="1" applyFont="1" applyFill="1" applyBorder="1" applyAlignment="1" applyProtection="1">
      <alignment horizontal="center" vertical="center" wrapText="1"/>
      <protection hidden="1"/>
    </xf>
    <xf numFmtId="49" fontId="13" fillId="5" borderId="2" xfId="50" applyNumberFormat="1" applyFont="1" applyFill="1" applyBorder="1" applyAlignment="1" applyProtection="1">
      <alignment horizontal="center" vertical="center" wrapText="1"/>
      <protection hidden="1"/>
    </xf>
    <xf numFmtId="0" fontId="19" fillId="5" borderId="2" xfId="50" applyFont="1" applyFill="1" applyBorder="1" applyAlignment="1" applyProtection="1">
      <alignment horizontal="center" vertical="center" wrapText="1"/>
      <protection hidden="1"/>
    </xf>
    <xf numFmtId="176" fontId="13" fillId="5" borderId="2" xfId="50" applyNumberFormat="1" applyFont="1" applyFill="1" applyBorder="1" applyAlignment="1" applyProtection="1">
      <alignment horizontal="center" vertical="center" wrapText="1"/>
      <protection hidden="1"/>
    </xf>
    <xf numFmtId="176" fontId="19" fillId="5" borderId="2" xfId="50" applyNumberFormat="1" applyFont="1" applyFill="1" applyBorder="1" applyAlignment="1" applyProtection="1">
      <alignment horizontal="center" vertical="center" wrapText="1"/>
      <protection hidden="1"/>
    </xf>
    <xf numFmtId="0" fontId="13" fillId="5" borderId="2" xfId="3" applyNumberFormat="1" applyFont="1" applyFill="1" applyBorder="1" applyAlignment="1" applyProtection="1">
      <alignment horizontal="center" vertical="center" wrapText="1"/>
      <protection hidden="1"/>
    </xf>
    <xf numFmtId="176" fontId="17" fillId="5" borderId="2" xfId="50" applyNumberFormat="1" applyFont="1" applyFill="1" applyBorder="1" applyAlignment="1" applyProtection="1">
      <alignment horizontal="center" vertical="center" wrapText="1"/>
      <protection hidden="1"/>
    </xf>
    <xf numFmtId="0" fontId="17" fillId="0" borderId="2" xfId="0" applyFont="1" applyFill="1" applyBorder="1" applyAlignment="1" applyProtection="1">
      <alignment horizontal="center" vertical="center" wrapText="1"/>
      <protection hidden="1"/>
    </xf>
    <xf numFmtId="0" fontId="10" fillId="0" borderId="2" xfId="51" applyFont="1" applyFill="1" applyBorder="1" applyAlignment="1" applyProtection="1">
      <alignment horizontal="center" vertical="center" wrapText="1"/>
      <protection hidden="1"/>
    </xf>
    <xf numFmtId="0" fontId="10" fillId="0" borderId="2" xfId="0" applyNumberFormat="1" applyFont="1" applyFill="1" applyBorder="1" applyAlignment="1" applyProtection="1">
      <alignment horizontal="center" vertical="center" wrapText="1"/>
      <protection hidden="1"/>
    </xf>
    <xf numFmtId="0" fontId="17" fillId="0" borderId="2" xfId="0" applyNumberFormat="1" applyFont="1" applyFill="1" applyBorder="1" applyAlignment="1" applyProtection="1">
      <alignment horizontal="center" vertical="center" wrapText="1"/>
      <protection hidden="1"/>
    </xf>
    <xf numFmtId="178" fontId="13" fillId="5" borderId="2" xfId="50" applyNumberFormat="1" applyFont="1" applyFill="1" applyBorder="1" applyAlignment="1" applyProtection="1">
      <alignment horizontal="center" vertical="center" wrapText="1"/>
      <protection hidden="1"/>
    </xf>
    <xf numFmtId="0" fontId="10" fillId="0" borderId="2" xfId="50" applyFont="1" applyFill="1" applyBorder="1" applyAlignment="1" applyProtection="1">
      <alignment horizontal="center" vertical="center" wrapText="1"/>
      <protection hidden="1"/>
    </xf>
    <xf numFmtId="176" fontId="10" fillId="0" borderId="2" xfId="50" applyNumberFormat="1" applyFont="1" applyFill="1" applyBorder="1" applyAlignment="1" applyProtection="1">
      <alignment horizontal="center" vertical="center" wrapText="1"/>
      <protection hidden="1"/>
    </xf>
    <xf numFmtId="178" fontId="17" fillId="0" borderId="2" xfId="50" applyNumberFormat="1" applyFont="1" applyFill="1" applyBorder="1" applyAlignment="1" applyProtection="1">
      <alignment horizontal="center" vertical="center" wrapText="1"/>
      <protection hidden="1"/>
    </xf>
    <xf numFmtId="49" fontId="13" fillId="0" borderId="2" xfId="0" applyNumberFormat="1" applyFont="1" applyFill="1" applyBorder="1" applyAlignment="1" applyProtection="1">
      <alignment horizontal="center" vertical="center" wrapText="1"/>
      <protection hidden="1"/>
    </xf>
    <xf numFmtId="0" fontId="16" fillId="0" borderId="2" xfId="50" applyFont="1" applyFill="1" applyBorder="1" applyAlignment="1" applyProtection="1">
      <alignment horizontal="center" vertical="center" wrapText="1"/>
      <protection hidden="1"/>
    </xf>
    <xf numFmtId="0" fontId="13" fillId="0" borderId="2" xfId="50" applyFont="1" applyFill="1" applyBorder="1" applyAlignment="1" applyProtection="1">
      <alignment horizontal="center" vertical="center" wrapText="1"/>
      <protection hidden="1"/>
    </xf>
    <xf numFmtId="176" fontId="4" fillId="0" borderId="2" xfId="50" applyNumberFormat="1" applyFont="1" applyFill="1" applyBorder="1" applyAlignment="1" applyProtection="1">
      <alignment horizontal="center" vertical="center" wrapText="1"/>
      <protection hidden="1"/>
    </xf>
    <xf numFmtId="176" fontId="16" fillId="0" borderId="2" xfId="50" applyNumberFormat="1" applyFont="1" applyFill="1" applyBorder="1" applyAlignment="1" applyProtection="1">
      <alignment horizontal="center" vertical="center" wrapText="1"/>
      <protection hidden="1"/>
    </xf>
    <xf numFmtId="49" fontId="18" fillId="0" borderId="0" xfId="0" applyNumberFormat="1" applyFont="1" applyFill="1" applyAlignment="1" applyProtection="1">
      <alignment horizontal="left" vertical="center" wrapText="1"/>
      <protection hidden="1"/>
    </xf>
    <xf numFmtId="49" fontId="18" fillId="0" borderId="0" xfId="0" applyNumberFormat="1" applyFont="1" applyFill="1" applyAlignment="1" applyProtection="1">
      <alignment horizontal="center" vertical="center" wrapText="1"/>
      <protection hidden="1"/>
    </xf>
    <xf numFmtId="49" fontId="17" fillId="0" borderId="0" xfId="0" applyNumberFormat="1" applyFont="1" applyFill="1" applyAlignment="1" applyProtection="1">
      <alignment horizontal="left" vertical="center" wrapText="1"/>
      <protection hidden="1"/>
    </xf>
    <xf numFmtId="176" fontId="18" fillId="0" borderId="0" xfId="0" applyNumberFormat="1" applyFont="1" applyFill="1" applyAlignment="1" applyProtection="1">
      <alignment horizontal="left" vertical="center" wrapText="1"/>
      <protection hidden="1"/>
    </xf>
    <xf numFmtId="176" fontId="18" fillId="0" borderId="0" xfId="0" applyNumberFormat="1" applyFont="1" applyFill="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18" fillId="3" borderId="2" xfId="0" applyFont="1" applyFill="1" applyBorder="1" applyAlignment="1" applyProtection="1">
      <alignment horizontal="center" vertical="center" wrapText="1"/>
      <protection hidden="1"/>
    </xf>
    <xf numFmtId="0" fontId="20" fillId="0" borderId="2" xfId="50" applyFont="1" applyFill="1" applyBorder="1" applyAlignment="1" applyProtection="1">
      <alignment vertical="center" wrapText="1"/>
      <protection hidden="1"/>
    </xf>
    <xf numFmtId="176" fontId="20" fillId="5" borderId="2" xfId="50" applyNumberFormat="1" applyFont="1" applyFill="1" applyBorder="1" applyAlignment="1" applyProtection="1">
      <alignment horizontal="center" vertical="center" wrapText="1"/>
      <protection hidden="1"/>
    </xf>
    <xf numFmtId="176" fontId="21" fillId="0" borderId="2" xfId="50" applyNumberFormat="1" applyFont="1" applyFill="1" applyBorder="1" applyAlignment="1" applyProtection="1">
      <alignment horizontal="center" vertical="center" wrapText="1"/>
      <protection hidden="1"/>
    </xf>
    <xf numFmtId="176" fontId="20" fillId="0" borderId="2" xfId="50" applyNumberFormat="1" applyFont="1" applyFill="1" applyBorder="1" applyAlignment="1" applyProtection="1">
      <alignment horizontal="center" vertical="center" wrapText="1"/>
      <protection hidden="1"/>
    </xf>
    <xf numFmtId="0" fontId="4" fillId="0" borderId="2" xfId="50" applyFont="1" applyFill="1" applyBorder="1" applyAlignment="1" applyProtection="1">
      <alignment vertical="center" wrapText="1"/>
      <protection hidden="1"/>
    </xf>
    <xf numFmtId="0" fontId="21" fillId="0" borderId="0" xfId="50" applyFont="1" applyFill="1" applyAlignment="1" applyProtection="1">
      <alignment vertical="center" wrapText="1"/>
      <protection hidden="1"/>
    </xf>
    <xf numFmtId="0" fontId="0" fillId="0" borderId="0" xfId="0" applyAlignment="1">
      <alignment vertical="center"/>
    </xf>
    <xf numFmtId="0" fontId="22" fillId="0" borderId="0" xfId="0" applyFont="1" applyAlignment="1">
      <alignment horizontal="center" vertical="center"/>
    </xf>
    <xf numFmtId="0" fontId="1" fillId="0" borderId="0" xfId="0" applyFont="1" applyAlignment="1">
      <alignment horizontal="justify" vertical="center"/>
    </xf>
    <xf numFmtId="0" fontId="22" fillId="0" borderId="0" xfId="0" applyFont="1" applyFill="1" applyAlignment="1">
      <alignment horizontal="justify" vertical="center"/>
    </xf>
    <xf numFmtId="0" fontId="1" fillId="0" borderId="0" xfId="0" applyFont="1" applyFill="1" applyAlignment="1">
      <alignment horizontal="justify" vertical="center"/>
    </xf>
    <xf numFmtId="0" fontId="1" fillId="0" borderId="0" xfId="0" applyFont="1" applyAlignment="1">
      <alignment horizontal="left" vertical="center" wrapText="1"/>
    </xf>
    <xf numFmtId="0" fontId="0" fillId="0" borderId="0" xfId="0" applyFont="1"/>
    <xf numFmtId="0" fontId="10" fillId="0" borderId="0" xfId="0" applyFont="1"/>
    <xf numFmtId="0" fontId="23" fillId="0" borderId="7" xfId="0" applyNumberFormat="1" applyFont="1" applyFill="1" applyBorder="1" applyAlignment="1" applyProtection="1">
      <alignment horizontal="center" wrapText="1" readingOrder="1"/>
    </xf>
    <xf numFmtId="0" fontId="0" fillId="0" borderId="8" xfId="0" applyNumberFormat="1" applyFont="1" applyFill="1" applyBorder="1" applyAlignment="1" applyProtection="1">
      <alignment vertical="top"/>
    </xf>
    <xf numFmtId="0" fontId="24" fillId="0" borderId="0" xfId="0" applyNumberFormat="1" applyFont="1" applyFill="1" applyBorder="1" applyAlignment="1" applyProtection="1">
      <alignment horizontal="center" vertical="center" readingOrder="1"/>
    </xf>
    <xf numFmtId="0" fontId="0" fillId="0" borderId="0" xfId="0" applyNumberFormat="1" applyFont="1" applyFill="1" applyBorder="1" applyAlignment="1" applyProtection="1">
      <alignment vertical="top"/>
    </xf>
    <xf numFmtId="0" fontId="0" fillId="0" borderId="0" xfId="0" applyNumberFormat="1" applyFont="1" applyFill="1" applyBorder="1" applyAlignment="1" applyProtection="1">
      <alignment horizontal="left" readingOrder="1"/>
    </xf>
    <xf numFmtId="2" fontId="0" fillId="0" borderId="0" xfId="0" applyNumberFormat="1" applyFont="1" applyFill="1" applyBorder="1" applyAlignment="1" applyProtection="1">
      <alignment horizontal="center" wrapText="1" readingOrder="1"/>
    </xf>
    <xf numFmtId="0" fontId="10" fillId="0" borderId="0" xfId="0" applyNumberFormat="1" applyFont="1" applyFill="1" applyBorder="1" applyAlignment="1" applyProtection="1">
      <alignment horizontal="left" readingOrder="1"/>
    </xf>
    <xf numFmtId="0" fontId="0" fillId="0" borderId="9" xfId="0" applyNumberFormat="1" applyFont="1" applyFill="1" applyBorder="1" applyAlignment="1" applyProtection="1">
      <alignment horizontal="center" wrapText="1" readingOrder="1"/>
    </xf>
    <xf numFmtId="0" fontId="3" fillId="0" borderId="0" xfId="0" applyNumberFormat="1" applyFont="1" applyFill="1" applyBorder="1" applyAlignment="1" applyProtection="1">
      <alignment horizontal="center" vertical="center" readingOrder="1"/>
    </xf>
    <xf numFmtId="0" fontId="10" fillId="0" borderId="0" xfId="0" applyNumberFormat="1" applyFont="1" applyFill="1" applyBorder="1" applyAlignment="1" applyProtection="1">
      <alignment horizontal="left" wrapText="1" readingOrder="1"/>
    </xf>
    <xf numFmtId="0" fontId="0" fillId="0" borderId="0" xfId="0" applyNumberFormat="1" applyFont="1" applyFill="1" applyBorder="1" applyAlignment="1" applyProtection="1">
      <alignment readingOrder="1"/>
    </xf>
    <xf numFmtId="14" fontId="0" fillId="0" borderId="0" xfId="0" applyNumberFormat="1" applyFont="1" applyFill="1" applyBorder="1" applyAlignment="1" applyProtection="1">
      <alignment horizontal="center" wrapText="1" readingOrder="1"/>
    </xf>
    <xf numFmtId="0" fontId="0" fillId="0" borderId="0" xfId="0" applyNumberFormat="1" applyFont="1" applyFill="1" applyBorder="1" applyAlignment="1" applyProtection="1">
      <alignment horizontal="right" readingOrder="1"/>
    </xf>
    <xf numFmtId="4" fontId="0" fillId="0" borderId="0" xfId="0" applyNumberFormat="1" applyFont="1" applyFill="1" applyBorder="1" applyAlignment="1" applyProtection="1">
      <alignment horizontal="center" wrapText="1" readingOrder="1"/>
    </xf>
    <xf numFmtId="0" fontId="0" fillId="0" borderId="0" xfId="0" applyNumberFormat="1" applyFont="1" applyFill="1" applyAlignment="1" applyProtection="1">
      <alignment wrapText="1" readingOrder="1"/>
    </xf>
    <xf numFmtId="0" fontId="0" fillId="0" borderId="0" xfId="0" applyNumberFormat="1" applyFont="1" applyFill="1" applyAlignment="1" applyProtection="1">
      <alignment horizontal="center" wrapText="1" readingOrder="1"/>
    </xf>
    <xf numFmtId="0" fontId="0" fillId="0" borderId="9" xfId="0" applyFont="1" applyBorder="1" applyAlignment="1">
      <alignment horizontal="center"/>
    </xf>
    <xf numFmtId="0" fontId="0" fillId="0" borderId="0" xfId="0" applyNumberFormat="1" applyFont="1" applyFill="1" applyAlignment="1" applyProtection="1">
      <alignment horizontal="left" wrapText="1" readingOrder="1"/>
    </xf>
    <xf numFmtId="0" fontId="0" fillId="0" borderId="0" xfId="0" applyNumberFormat="1" applyFont="1" applyFill="1" applyAlignment="1" applyProtection="1">
      <alignment horizontal="center" readingOrder="1"/>
    </xf>
    <xf numFmtId="0" fontId="0" fillId="0" borderId="7" xfId="0" applyNumberFormat="1" applyFont="1" applyFill="1" applyBorder="1" applyAlignment="1" applyProtection="1">
      <alignment horizontal="center" wrapText="1" readingOrder="1"/>
    </xf>
    <xf numFmtId="0" fontId="3" fillId="0" borderId="8" xfId="0" applyNumberFormat="1" applyFont="1" applyFill="1" applyBorder="1" applyAlignment="1" applyProtection="1">
      <alignment horizontal="center" vertical="center" readingOrder="1"/>
    </xf>
    <xf numFmtId="0" fontId="25" fillId="0" borderId="0" xfId="0" applyNumberFormat="1" applyFont="1" applyFill="1" applyBorder="1" applyAlignment="1" applyProtection="1">
      <alignment horizontal="left" readingOrder="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RowLevel_0" xfId="49"/>
    <cellStyle name="常规_定点定位表" xfId="50"/>
    <cellStyle name="常规_2011年土地治理项目投资概算和工程定点定位表（表式）" xfId="51"/>
    <cellStyle name="ColLevel_0" xfId="52"/>
    <cellStyle name="常规 2" xfId="53"/>
    <cellStyle name="常规_2009年土地治理项目建设内容和投资明细表"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65536" workbookViewId="0">
      <selection activeCell="A1" sqref="A1"/>
    </sheetView>
  </sheetViews>
  <sheetFormatPr defaultColWidth="9" defaultRowHeight="14.25"/>
  <sheetData/>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zoomScale="70" zoomScaleNormal="70" workbookViewId="0">
      <selection activeCell="AB34" sqref="AB34"/>
    </sheetView>
  </sheetViews>
  <sheetFormatPr defaultColWidth="9" defaultRowHeight="14.25"/>
  <cols>
    <col min="1" max="1" width="1.75" style="160" customWidth="1"/>
    <col min="2" max="2" width="10.125" style="161" customWidth="1"/>
    <col min="3" max="3" width="1.75" style="160" customWidth="1"/>
    <col min="4" max="5" width="5.25" style="160" customWidth="1"/>
    <col min="6" max="6" width="4.5" style="160" customWidth="1"/>
    <col min="7" max="7" width="7.125" style="160" customWidth="1"/>
    <col min="8" max="8" width="2.625" style="160" customWidth="1"/>
    <col min="9" max="9" width="0.875" style="160" customWidth="1"/>
    <col min="10" max="10" width="1.75" style="160" customWidth="1"/>
    <col min="11" max="11" width="8.875" style="160" customWidth="1"/>
    <col min="12" max="12" width="0.875" style="160" customWidth="1"/>
    <col min="13" max="13" width="1.63333333333333" style="160" customWidth="1"/>
    <col min="14" max="15" width="1.75" style="160" customWidth="1"/>
    <col min="16" max="16" width="4.375" style="160" customWidth="1"/>
    <col min="17" max="17" width="6.25" style="160" customWidth="1"/>
    <col min="18" max="18" width="3.625" style="160" customWidth="1"/>
    <col min="19" max="19" width="7.125" style="160" customWidth="1"/>
    <col min="20" max="20" width="3.5" style="160" customWidth="1"/>
    <col min="21" max="16384" width="9" style="160"/>
  </cols>
  <sheetData>
    <row r="1" ht="28.7" customHeight="1"/>
    <row r="2" s="160" customFormat="1" ht="63.95" customHeight="1" spans="2:18">
      <c r="B2" s="161"/>
      <c r="C2" s="162" t="s">
        <v>0</v>
      </c>
      <c r="D2" s="162"/>
      <c r="E2" s="162"/>
      <c r="F2" s="162"/>
      <c r="G2" s="162"/>
      <c r="H2" s="162"/>
      <c r="I2" s="162"/>
      <c r="J2" s="162"/>
      <c r="K2" s="162"/>
      <c r="L2" s="162"/>
      <c r="M2" s="162"/>
      <c r="N2" s="162"/>
      <c r="O2" s="162"/>
      <c r="P2" s="162"/>
      <c r="Q2" s="183" t="s">
        <v>1</v>
      </c>
      <c r="R2" s="183"/>
    </row>
    <row r="3" s="160" customFormat="1" ht="17.65" customHeight="1" spans="2:16">
      <c r="B3" s="161"/>
      <c r="C3" s="163"/>
      <c r="D3" s="163"/>
      <c r="E3" s="163"/>
      <c r="F3" s="163"/>
      <c r="G3" s="163"/>
      <c r="H3" s="163"/>
      <c r="I3" s="163"/>
      <c r="J3" s="163"/>
      <c r="K3" s="163"/>
      <c r="L3" s="163"/>
      <c r="M3" s="163"/>
      <c r="N3" s="163"/>
      <c r="O3" s="163"/>
      <c r="P3" s="163"/>
    </row>
    <row r="4" s="160" customFormat="1" ht="75" customHeight="1" spans="1:20">
      <c r="A4" s="164" t="s">
        <v>2</v>
      </c>
      <c r="B4" s="164"/>
      <c r="C4" s="164"/>
      <c r="D4" s="164"/>
      <c r="E4" s="164"/>
      <c r="F4" s="164"/>
      <c r="G4" s="164"/>
      <c r="H4" s="164"/>
      <c r="I4" s="164"/>
      <c r="J4" s="164"/>
      <c r="K4" s="164"/>
      <c r="L4" s="164"/>
      <c r="M4" s="164"/>
      <c r="N4" s="164"/>
      <c r="O4" s="164"/>
      <c r="P4" s="164"/>
      <c r="Q4" s="164"/>
      <c r="R4" s="164"/>
      <c r="S4" s="164"/>
      <c r="T4" s="164"/>
    </row>
    <row r="5" ht="22.9" customHeight="1"/>
    <row r="6" s="160" customFormat="1" ht="93" customHeight="1" spans="2:20">
      <c r="B6" s="161"/>
      <c r="E6" s="165"/>
      <c r="F6" s="165"/>
      <c r="G6" s="165"/>
      <c r="H6" s="165"/>
      <c r="I6" s="165"/>
      <c r="L6" s="165"/>
      <c r="M6" s="165"/>
      <c r="N6" s="165"/>
      <c r="O6" s="165"/>
      <c r="P6" s="165"/>
      <c r="Q6" s="165"/>
      <c r="R6" s="165"/>
      <c r="S6" s="165"/>
      <c r="T6" s="165"/>
    </row>
    <row r="7" s="160" customFormat="1" ht="34.5" customHeight="1" spans="2:20">
      <c r="B7" s="166"/>
      <c r="C7" s="166"/>
      <c r="D7" s="166"/>
      <c r="E7" s="167"/>
      <c r="F7" s="167"/>
      <c r="G7" s="167"/>
      <c r="H7" s="167"/>
      <c r="I7" s="167"/>
      <c r="J7" s="174"/>
      <c r="K7" s="174"/>
      <c r="L7" s="175"/>
      <c r="M7" s="175"/>
      <c r="N7" s="175"/>
      <c r="O7" s="175"/>
      <c r="P7" s="175"/>
      <c r="Q7" s="175"/>
      <c r="R7" s="175"/>
      <c r="S7" s="175"/>
      <c r="T7" s="175"/>
    </row>
    <row r="8" s="160" customFormat="1" ht="58.15" customHeight="1" spans="2:20">
      <c r="B8" s="161"/>
      <c r="E8" s="165"/>
      <c r="F8" s="165"/>
      <c r="G8" s="165"/>
      <c r="H8" s="165"/>
      <c r="I8" s="165"/>
      <c r="L8" s="165"/>
      <c r="M8" s="165"/>
      <c r="N8" s="165"/>
      <c r="O8" s="165"/>
      <c r="P8" s="165"/>
      <c r="Q8" s="165"/>
      <c r="R8" s="165"/>
      <c r="S8" s="165"/>
      <c r="T8" s="165"/>
    </row>
    <row r="9" s="160" customFormat="1" ht="34.5" customHeight="1" spans="2:20">
      <c r="B9" s="168" t="s">
        <v>3</v>
      </c>
      <c r="C9" s="169"/>
      <c r="D9" s="169"/>
      <c r="E9" s="169"/>
      <c r="F9" s="169"/>
      <c r="G9" s="169"/>
      <c r="H9" s="169"/>
      <c r="I9" s="176"/>
      <c r="J9" s="177" t="s">
        <v>4</v>
      </c>
      <c r="K9" s="177"/>
      <c r="L9" s="177"/>
      <c r="M9" s="177"/>
      <c r="N9" s="178"/>
      <c r="O9" s="178"/>
      <c r="P9" s="178"/>
      <c r="Q9" s="178"/>
      <c r="R9" s="178"/>
      <c r="S9" s="178"/>
      <c r="T9" s="178"/>
    </row>
    <row r="10" s="160" customFormat="1" ht="23.45" customHeight="1" spans="2:20">
      <c r="B10" s="161"/>
      <c r="C10" s="170" t="s">
        <v>5</v>
      </c>
      <c r="D10" s="170"/>
      <c r="E10" s="170"/>
      <c r="I10" s="170"/>
      <c r="J10" s="170"/>
      <c r="K10" s="170"/>
      <c r="L10" s="170"/>
      <c r="R10" s="170" t="s">
        <v>6</v>
      </c>
      <c r="S10" s="170"/>
      <c r="T10" s="170"/>
    </row>
    <row r="11" ht="46.35" customHeight="1"/>
    <row r="12" s="160" customFormat="1" ht="43.5" customHeight="1" spans="2:20">
      <c r="B12" s="171" t="s">
        <v>7</v>
      </c>
      <c r="C12" s="169"/>
      <c r="D12" s="169"/>
      <c r="E12" s="169"/>
      <c r="F12" s="169"/>
      <c r="G12" s="169"/>
      <c r="H12" s="169"/>
      <c r="I12" s="176"/>
      <c r="J12" s="179" t="s">
        <v>7</v>
      </c>
      <c r="K12" s="179"/>
      <c r="L12" s="179"/>
      <c r="M12" s="179"/>
      <c r="N12" s="178"/>
      <c r="O12" s="178"/>
      <c r="P12" s="178"/>
      <c r="Q12" s="178"/>
      <c r="R12" s="178"/>
      <c r="S12" s="178"/>
      <c r="T12" s="178"/>
    </row>
    <row r="13" s="160" customFormat="1" ht="22.9" customHeight="1" spans="2:20">
      <c r="B13" s="161"/>
      <c r="C13" s="170" t="s">
        <v>8</v>
      </c>
      <c r="D13" s="170"/>
      <c r="E13" s="170"/>
      <c r="I13" s="170"/>
      <c r="J13" s="170"/>
      <c r="K13" s="170"/>
      <c r="L13" s="170"/>
      <c r="R13" s="170" t="s">
        <v>8</v>
      </c>
      <c r="S13" s="170"/>
      <c r="T13" s="170"/>
    </row>
    <row r="14" ht="35.25" customHeight="1"/>
    <row r="15" s="160" customFormat="1" ht="34.5" customHeight="1" spans="2:19">
      <c r="B15" s="166" t="s">
        <v>9</v>
      </c>
      <c r="C15" s="169"/>
      <c r="D15" s="169"/>
      <c r="E15" s="169"/>
      <c r="F15" s="169"/>
      <c r="G15" s="169"/>
      <c r="H15" s="169"/>
      <c r="J15" s="180" t="s">
        <v>10</v>
      </c>
      <c r="K15" s="180"/>
      <c r="L15" s="180"/>
      <c r="M15" s="180"/>
      <c r="N15" s="181"/>
      <c r="O15" s="181"/>
      <c r="P15" s="181"/>
      <c r="Q15" s="181"/>
      <c r="R15" s="181"/>
      <c r="S15" s="181"/>
    </row>
    <row r="16" s="160" customFormat="1" ht="22.9" customHeight="1" spans="2:19">
      <c r="B16" s="161"/>
      <c r="C16" s="170" t="s">
        <v>11</v>
      </c>
      <c r="D16" s="170"/>
      <c r="E16" s="170"/>
      <c r="F16" s="170"/>
      <c r="G16" s="170"/>
      <c r="N16" s="182" t="s">
        <v>12</v>
      </c>
      <c r="O16" s="182"/>
      <c r="P16" s="182"/>
      <c r="Q16" s="182"/>
      <c r="R16" s="182"/>
      <c r="S16" s="182"/>
    </row>
    <row r="17" ht="46.35" customHeight="1"/>
    <row r="18" s="160" customFormat="1" ht="18.75" customHeight="1" spans="2:19">
      <c r="B18" s="172" t="s">
        <v>13</v>
      </c>
      <c r="C18" s="172"/>
      <c r="D18" s="173"/>
      <c r="E18" s="173"/>
      <c r="F18" s="173"/>
      <c r="G18" s="173"/>
      <c r="K18" s="172" t="s">
        <v>14</v>
      </c>
      <c r="L18" s="172"/>
      <c r="M18" s="172"/>
      <c r="N18" s="172"/>
      <c r="O18" s="173"/>
      <c r="P18" s="173"/>
      <c r="Q18" s="173"/>
      <c r="R18" s="173"/>
      <c r="S18" s="173"/>
    </row>
  </sheetData>
  <mergeCells count="26">
    <mergeCell ref="C2:P2"/>
    <mergeCell ref="Q2:R2"/>
    <mergeCell ref="A4:T4"/>
    <mergeCell ref="B7:D7"/>
    <mergeCell ref="E7:I7"/>
    <mergeCell ref="J7:K7"/>
    <mergeCell ref="L7:T7"/>
    <mergeCell ref="C9:H9"/>
    <mergeCell ref="J9:M9"/>
    <mergeCell ref="N9:T9"/>
    <mergeCell ref="C10:E10"/>
    <mergeCell ref="I10:L10"/>
    <mergeCell ref="R10:T10"/>
    <mergeCell ref="C12:H12"/>
    <mergeCell ref="J12:M12"/>
    <mergeCell ref="N12:T12"/>
    <mergeCell ref="C13:E13"/>
    <mergeCell ref="I13:L13"/>
    <mergeCell ref="R13:T13"/>
    <mergeCell ref="C15:H15"/>
    <mergeCell ref="J15:M15"/>
    <mergeCell ref="N15:S15"/>
    <mergeCell ref="C16:G16"/>
    <mergeCell ref="N16:S16"/>
    <mergeCell ref="D18:G18"/>
    <mergeCell ref="O18:S18"/>
  </mergeCells>
  <pageMargins left="0.75" right="0.75" top="0.590277777777778" bottom="0.708333333333333" header="0.432638888888889"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7"/>
  <sheetViews>
    <sheetView workbookViewId="0">
      <selection activeCell="A1" sqref="A$1:A$1048576"/>
    </sheetView>
  </sheetViews>
  <sheetFormatPr defaultColWidth="9" defaultRowHeight="14.25"/>
  <cols>
    <col min="1" max="1" width="99.75" style="154" customWidth="1"/>
    <col min="2" max="256" width="9" style="154"/>
    <col min="257" max="257" width="99.75" style="154" customWidth="1"/>
    <col min="258" max="512" width="9" style="154"/>
    <col min="513" max="513" width="99.75" style="154" customWidth="1"/>
    <col min="514" max="768" width="9" style="154"/>
    <col min="769" max="769" width="99.75" style="154" customWidth="1"/>
    <col min="770" max="1024" width="9" style="154"/>
    <col min="1025" max="1025" width="99.75" style="154" customWidth="1"/>
    <col min="1026" max="1280" width="9" style="154"/>
    <col min="1281" max="1281" width="99.75" style="154" customWidth="1"/>
    <col min="1282" max="1536" width="9" style="154"/>
    <col min="1537" max="1537" width="99.75" style="154" customWidth="1"/>
    <col min="1538" max="1792" width="9" style="154"/>
    <col min="1793" max="1793" width="99.75" style="154" customWidth="1"/>
    <col min="1794" max="2048" width="9" style="154"/>
    <col min="2049" max="2049" width="99.75" style="154" customWidth="1"/>
    <col min="2050" max="2304" width="9" style="154"/>
    <col min="2305" max="2305" width="99.75" style="154" customWidth="1"/>
    <col min="2306" max="2560" width="9" style="154"/>
    <col min="2561" max="2561" width="99.75" style="154" customWidth="1"/>
    <col min="2562" max="2816" width="9" style="154"/>
    <col min="2817" max="2817" width="99.75" style="154" customWidth="1"/>
    <col min="2818" max="3072" width="9" style="154"/>
    <col min="3073" max="3073" width="99.75" style="154" customWidth="1"/>
    <col min="3074" max="3328" width="9" style="154"/>
    <col min="3329" max="3329" width="99.75" style="154" customWidth="1"/>
    <col min="3330" max="3584" width="9" style="154"/>
    <col min="3585" max="3585" width="99.75" style="154" customWidth="1"/>
    <col min="3586" max="3840" width="9" style="154"/>
    <col min="3841" max="3841" width="99.75" style="154" customWidth="1"/>
    <col min="3842" max="4096" width="9" style="154"/>
    <col min="4097" max="4097" width="99.75" style="154" customWidth="1"/>
    <col min="4098" max="4352" width="9" style="154"/>
    <col min="4353" max="4353" width="99.75" style="154" customWidth="1"/>
    <col min="4354" max="4608" width="9" style="154"/>
    <col min="4609" max="4609" width="99.75" style="154" customWidth="1"/>
    <col min="4610" max="4864" width="9" style="154"/>
    <col min="4865" max="4865" width="99.75" style="154" customWidth="1"/>
    <col min="4866" max="5120" width="9" style="154"/>
    <col min="5121" max="5121" width="99.75" style="154" customWidth="1"/>
    <col min="5122" max="5376" width="9" style="154"/>
    <col min="5377" max="5377" width="99.75" style="154" customWidth="1"/>
    <col min="5378" max="5632" width="9" style="154"/>
    <col min="5633" max="5633" width="99.75" style="154" customWidth="1"/>
    <col min="5634" max="5888" width="9" style="154"/>
    <col min="5889" max="5889" width="99.75" style="154" customWidth="1"/>
    <col min="5890" max="6144" width="9" style="154"/>
    <col min="6145" max="6145" width="99.75" style="154" customWidth="1"/>
    <col min="6146" max="6400" width="9" style="154"/>
    <col min="6401" max="6401" width="99.75" style="154" customWidth="1"/>
    <col min="6402" max="6656" width="9" style="154"/>
    <col min="6657" max="6657" width="99.75" style="154" customWidth="1"/>
    <col min="6658" max="6912" width="9" style="154"/>
    <col min="6913" max="6913" width="99.75" style="154" customWidth="1"/>
    <col min="6914" max="7168" width="9" style="154"/>
    <col min="7169" max="7169" width="99.75" style="154" customWidth="1"/>
    <col min="7170" max="7424" width="9" style="154"/>
    <col min="7425" max="7425" width="99.75" style="154" customWidth="1"/>
    <col min="7426" max="7680" width="9" style="154"/>
    <col min="7681" max="7681" width="99.75" style="154" customWidth="1"/>
    <col min="7682" max="7936" width="9" style="154"/>
    <col min="7937" max="7937" width="99.75" style="154" customWidth="1"/>
    <col min="7938" max="8192" width="9" style="154"/>
    <col min="8193" max="8193" width="99.75" style="154" customWidth="1"/>
    <col min="8194" max="8448" width="9" style="154"/>
    <col min="8449" max="8449" width="99.75" style="154" customWidth="1"/>
    <col min="8450" max="8704" width="9" style="154"/>
    <col min="8705" max="8705" width="99.75" style="154" customWidth="1"/>
    <col min="8706" max="8960" width="9" style="154"/>
    <col min="8961" max="8961" width="99.75" style="154" customWidth="1"/>
    <col min="8962" max="9216" width="9" style="154"/>
    <col min="9217" max="9217" width="99.75" style="154" customWidth="1"/>
    <col min="9218" max="9472" width="9" style="154"/>
    <col min="9473" max="9473" width="99.75" style="154" customWidth="1"/>
    <col min="9474" max="9728" width="9" style="154"/>
    <col min="9729" max="9729" width="99.75" style="154" customWidth="1"/>
    <col min="9730" max="9984" width="9" style="154"/>
    <col min="9985" max="9985" width="99.75" style="154" customWidth="1"/>
    <col min="9986" max="10240" width="9" style="154"/>
    <col min="10241" max="10241" width="99.75" style="154" customWidth="1"/>
    <col min="10242" max="10496" width="9" style="154"/>
    <col min="10497" max="10497" width="99.75" style="154" customWidth="1"/>
    <col min="10498" max="10752" width="9" style="154"/>
    <col min="10753" max="10753" width="99.75" style="154" customWidth="1"/>
    <col min="10754" max="11008" width="9" style="154"/>
    <col min="11009" max="11009" width="99.75" style="154" customWidth="1"/>
    <col min="11010" max="11264" width="9" style="154"/>
    <col min="11265" max="11265" width="99.75" style="154" customWidth="1"/>
    <col min="11266" max="11520" width="9" style="154"/>
    <col min="11521" max="11521" width="99.75" style="154" customWidth="1"/>
    <col min="11522" max="11776" width="9" style="154"/>
    <col min="11777" max="11777" width="99.75" style="154" customWidth="1"/>
    <col min="11778" max="12032" width="9" style="154"/>
    <col min="12033" max="12033" width="99.75" style="154" customWidth="1"/>
    <col min="12034" max="12288" width="9" style="154"/>
    <col min="12289" max="12289" width="99.75" style="154" customWidth="1"/>
    <col min="12290" max="12544" width="9" style="154"/>
    <col min="12545" max="12545" width="99.75" style="154" customWidth="1"/>
    <col min="12546" max="12800" width="9" style="154"/>
    <col min="12801" max="12801" width="99.75" style="154" customWidth="1"/>
    <col min="12802" max="13056" width="9" style="154"/>
    <col min="13057" max="13057" width="99.75" style="154" customWidth="1"/>
    <col min="13058" max="13312" width="9" style="154"/>
    <col min="13313" max="13313" width="99.75" style="154" customWidth="1"/>
    <col min="13314" max="13568" width="9" style="154"/>
    <col min="13569" max="13569" width="99.75" style="154" customWidth="1"/>
    <col min="13570" max="13824" width="9" style="154"/>
    <col min="13825" max="13825" width="99.75" style="154" customWidth="1"/>
    <col min="13826" max="14080" width="9" style="154"/>
    <col min="14081" max="14081" width="99.75" style="154" customWidth="1"/>
    <col min="14082" max="14336" width="9" style="154"/>
    <col min="14337" max="14337" width="99.75" style="154" customWidth="1"/>
    <col min="14338" max="14592" width="9" style="154"/>
    <col min="14593" max="14593" width="99.75" style="154" customWidth="1"/>
    <col min="14594" max="14848" width="9" style="154"/>
    <col min="14849" max="14849" width="99.75" style="154" customWidth="1"/>
    <col min="14850" max="15104" width="9" style="154"/>
    <col min="15105" max="15105" width="99.75" style="154" customWidth="1"/>
    <col min="15106" max="15360" width="9" style="154"/>
    <col min="15361" max="15361" width="99.75" style="154" customWidth="1"/>
    <col min="15362" max="15616" width="9" style="154"/>
    <col min="15617" max="15617" width="99.75" style="154" customWidth="1"/>
    <col min="15618" max="15872" width="9" style="154"/>
    <col min="15873" max="15873" width="99.75" style="154" customWidth="1"/>
    <col min="15874" max="16128" width="9" style="154"/>
    <col min="16129" max="16129" width="99.75" style="154" customWidth="1"/>
    <col min="16130" max="16384" width="9" style="154"/>
  </cols>
  <sheetData>
    <row r="1" ht="24" customHeight="1" spans="1:1">
      <c r="A1" s="155" t="s">
        <v>15</v>
      </c>
    </row>
    <row r="2" ht="40.5" customHeight="1" spans="1:1">
      <c r="A2" s="156" t="s">
        <v>16</v>
      </c>
    </row>
    <row r="3" ht="24" customHeight="1" spans="1:1">
      <c r="A3" s="156" t="s">
        <v>17</v>
      </c>
    </row>
    <row r="4" ht="58.5" customHeight="1" spans="1:1">
      <c r="A4" s="156" t="s">
        <v>18</v>
      </c>
    </row>
    <row r="5" ht="32.25" customHeight="1" spans="1:1">
      <c r="A5" s="156" t="s">
        <v>19</v>
      </c>
    </row>
    <row r="6" ht="32.25" customHeight="1" spans="1:1">
      <c r="A6" s="156" t="s">
        <v>20</v>
      </c>
    </row>
    <row r="7" ht="32.25" customHeight="1" spans="1:1">
      <c r="A7" s="156" t="s">
        <v>21</v>
      </c>
    </row>
    <row r="8" ht="31.5" customHeight="1" spans="1:1">
      <c r="A8" s="156" t="s">
        <v>22</v>
      </c>
    </row>
    <row r="9" ht="24" customHeight="1" spans="1:1">
      <c r="A9" s="157" t="s">
        <v>23</v>
      </c>
    </row>
    <row r="10" ht="24" customHeight="1" spans="1:1">
      <c r="A10" s="158" t="s">
        <v>24</v>
      </c>
    </row>
    <row r="11" ht="48" customHeight="1" spans="1:1">
      <c r="A11" s="158" t="s">
        <v>25</v>
      </c>
    </row>
    <row r="12" ht="40.5" customHeight="1" spans="1:1">
      <c r="A12" s="158" t="s">
        <v>26</v>
      </c>
    </row>
    <row r="13" ht="36" customHeight="1" spans="1:1">
      <c r="A13" s="158" t="s">
        <v>27</v>
      </c>
    </row>
    <row r="14" ht="33.75" customHeight="1" spans="1:1">
      <c r="A14" s="158" t="s">
        <v>28</v>
      </c>
    </row>
    <row r="15" ht="24" customHeight="1" spans="1:1">
      <c r="A15" s="158" t="s">
        <v>29</v>
      </c>
    </row>
    <row r="16" ht="24" customHeight="1" spans="1:1">
      <c r="A16" s="158" t="s">
        <v>30</v>
      </c>
    </row>
    <row r="17" spans="1:1">
      <c r="A17" s="159"/>
    </row>
  </sheetData>
  <sheetProtection algorithmName="SHA-512" hashValue="6hyC6PqV3QIofxXqPgOJGfKQme1rnu6uTr3gy3UUKc/mpFTCN2nnTH03Ws1ooInPmJ43lgUGnAcmWzpg9FZkeQ==" saltValue="qEub/etDo4ef3M1stuo6cg==" spinCount="100000" sheet="1" objects="1"/>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I18"/>
  <sheetViews>
    <sheetView showZeros="0" view="pageBreakPreview" zoomScale="110" zoomScaleNormal="100" workbookViewId="0">
      <selection activeCell="A3" sqref="A$1:E$1048576"/>
    </sheetView>
  </sheetViews>
  <sheetFormatPr defaultColWidth="9" defaultRowHeight="32" customHeight="1"/>
  <cols>
    <col min="1" max="1" width="3.85833333333333" style="91" customWidth="1"/>
    <col min="2" max="2" width="11.5916666666667" style="92" customWidth="1"/>
    <col min="3" max="3" width="20.425" style="91" customWidth="1"/>
    <col min="4" max="4" width="4.88333333333333" style="93" customWidth="1"/>
    <col min="5" max="5" width="7" style="93" customWidth="1"/>
    <col min="6" max="6" width="10.425" style="94" customWidth="1"/>
    <col min="7" max="7" width="12.3833333333333" style="94" customWidth="1"/>
    <col min="8" max="8" width="12.5" style="63" customWidth="1"/>
    <col min="9" max="9" width="9.89166666666667" style="91" customWidth="1"/>
    <col min="10" max="11" width="9" style="95"/>
    <col min="12" max="12" width="9.375" style="95"/>
    <col min="13" max="16384" width="9" style="95"/>
  </cols>
  <sheetData>
    <row r="1" customHeight="1" spans="1:9">
      <c r="A1" s="96" t="s">
        <v>0</v>
      </c>
      <c r="B1" s="97"/>
      <c r="C1" s="97"/>
      <c r="D1" s="98"/>
      <c r="E1" s="98"/>
      <c r="F1" s="99"/>
      <c r="G1" s="100"/>
      <c r="H1" s="100"/>
      <c r="I1" s="97"/>
    </row>
    <row r="2" customHeight="1" spans="1:9">
      <c r="A2" s="97"/>
      <c r="B2" s="97"/>
      <c r="C2" s="97"/>
      <c r="D2" s="98"/>
      <c r="E2" s="98"/>
      <c r="F2" s="99"/>
      <c r="G2" s="100"/>
      <c r="H2" s="100"/>
      <c r="I2" s="97"/>
    </row>
    <row r="3" customHeight="1" spans="1:9">
      <c r="A3" s="101" t="s">
        <v>31</v>
      </c>
      <c r="B3" s="102" t="s">
        <v>32</v>
      </c>
      <c r="C3" s="103" t="s">
        <v>33</v>
      </c>
      <c r="D3" s="103" t="s">
        <v>34</v>
      </c>
      <c r="E3" s="103" t="s">
        <v>35</v>
      </c>
      <c r="F3" s="104" t="s">
        <v>36</v>
      </c>
      <c r="G3" s="104" t="s">
        <v>37</v>
      </c>
      <c r="H3" s="104" t="s">
        <v>38</v>
      </c>
      <c r="I3" s="146" t="s">
        <v>39</v>
      </c>
    </row>
    <row r="4" customHeight="1" spans="1:9">
      <c r="A4" s="105" t="s">
        <v>40</v>
      </c>
      <c r="B4" s="106" t="s">
        <v>41</v>
      </c>
      <c r="C4" s="106"/>
      <c r="D4" s="107"/>
      <c r="E4" s="107"/>
      <c r="F4" s="108"/>
      <c r="G4" s="109"/>
      <c r="H4" s="110"/>
      <c r="I4" s="147"/>
    </row>
    <row r="5" customHeight="1" spans="1:9">
      <c r="A5" s="111" t="s">
        <v>42</v>
      </c>
      <c r="B5" s="112" t="s">
        <v>43</v>
      </c>
      <c r="C5" s="113"/>
      <c r="D5" s="114" t="s">
        <v>44</v>
      </c>
      <c r="E5" s="114">
        <f>SUM(E6:E7)</f>
        <v>4.45</v>
      </c>
      <c r="F5" s="115"/>
      <c r="G5" s="114">
        <f>G6+G7</f>
        <v>0</v>
      </c>
      <c r="H5" s="114"/>
      <c r="I5" s="113"/>
    </row>
    <row r="6" customHeight="1" spans="1:9">
      <c r="A6" s="116" t="s">
        <v>45</v>
      </c>
      <c r="B6" s="117" t="s">
        <v>46</v>
      </c>
      <c r="C6" s="117" t="s">
        <v>47</v>
      </c>
      <c r="D6" s="118" t="s">
        <v>44</v>
      </c>
      <c r="E6" s="119">
        <v>3.15</v>
      </c>
      <c r="F6" s="120">
        <f>G6/E6</f>
        <v>0</v>
      </c>
      <c r="G6" s="120">
        <f>衬砌渠道!G10</f>
        <v>0</v>
      </c>
      <c r="H6" s="120"/>
      <c r="I6" s="148"/>
    </row>
    <row r="7" customHeight="1" spans="1:9">
      <c r="A7" s="116" t="s">
        <v>48</v>
      </c>
      <c r="B7" s="117" t="s">
        <v>46</v>
      </c>
      <c r="C7" s="117" t="s">
        <v>49</v>
      </c>
      <c r="D7" s="118" t="s">
        <v>44</v>
      </c>
      <c r="E7" s="119">
        <v>1.3</v>
      </c>
      <c r="F7" s="120">
        <f>G7/E7</f>
        <v>0</v>
      </c>
      <c r="G7" s="120">
        <f>衬砌渠道!G27</f>
        <v>0</v>
      </c>
      <c r="H7" s="120"/>
      <c r="I7" s="148"/>
    </row>
    <row r="8" customHeight="1" spans="1:9">
      <c r="A8" s="111" t="s">
        <v>50</v>
      </c>
      <c r="B8" s="112" t="s">
        <v>51</v>
      </c>
      <c r="C8" s="113"/>
      <c r="D8" s="114" t="s">
        <v>52</v>
      </c>
      <c r="E8" s="121">
        <v>121</v>
      </c>
      <c r="F8" s="115"/>
      <c r="G8" s="115">
        <f>G9+G11+G13+G15</f>
        <v>0</v>
      </c>
      <c r="H8" s="115"/>
      <c r="I8" s="113"/>
    </row>
    <row r="9" customHeight="1" spans="1:9">
      <c r="A9" s="122" t="s">
        <v>53</v>
      </c>
      <c r="B9" s="123" t="s">
        <v>54</v>
      </c>
      <c r="C9" s="124"/>
      <c r="D9" s="125" t="s">
        <v>55</v>
      </c>
      <c r="E9" s="126">
        <v>10</v>
      </c>
      <c r="F9" s="127">
        <f>F10</f>
        <v>0</v>
      </c>
      <c r="G9" s="127">
        <f>G10</f>
        <v>0</v>
      </c>
      <c r="H9" s="127"/>
      <c r="I9" s="149"/>
    </row>
    <row r="10" customHeight="1" spans="1:9">
      <c r="A10" s="116" t="s">
        <v>56</v>
      </c>
      <c r="B10" s="117" t="s">
        <v>54</v>
      </c>
      <c r="C10" s="128" t="s">
        <v>57</v>
      </c>
      <c r="D10" s="129" t="s">
        <v>55</v>
      </c>
      <c r="E10" s="130">
        <v>10</v>
      </c>
      <c r="F10" s="120">
        <f>渡槽!G13</f>
        <v>0</v>
      </c>
      <c r="G10" s="120">
        <f>E10*F10</f>
        <v>0</v>
      </c>
      <c r="H10" s="120"/>
      <c r="I10" s="150"/>
    </row>
    <row r="11" customHeight="1" spans="1:9">
      <c r="A11" s="122" t="s">
        <v>58</v>
      </c>
      <c r="B11" s="123" t="s">
        <v>59</v>
      </c>
      <c r="C11" s="124"/>
      <c r="D11" s="124" t="s">
        <v>52</v>
      </c>
      <c r="E11" s="126">
        <v>1</v>
      </c>
      <c r="F11" s="127">
        <f>F12</f>
        <v>0</v>
      </c>
      <c r="G11" s="127">
        <f>G12</f>
        <v>0</v>
      </c>
      <c r="H11" s="127"/>
      <c r="I11" s="149"/>
    </row>
    <row r="12" customHeight="1" spans="1:9">
      <c r="A12" s="116" t="s">
        <v>60</v>
      </c>
      <c r="B12" s="117" t="s">
        <v>59</v>
      </c>
      <c r="C12" s="128" t="s">
        <v>61</v>
      </c>
      <c r="D12" s="118" t="s">
        <v>62</v>
      </c>
      <c r="E12" s="131">
        <v>1</v>
      </c>
      <c r="F12" s="120">
        <f>农桥!G17+农桥!G44</f>
        <v>0</v>
      </c>
      <c r="G12" s="120">
        <f>F12*E12</f>
        <v>0</v>
      </c>
      <c r="H12" s="120"/>
      <c r="I12" s="150"/>
    </row>
    <row r="13" customHeight="1" spans="1:9">
      <c r="A13" s="122" t="s">
        <v>63</v>
      </c>
      <c r="B13" s="123" t="s">
        <v>64</v>
      </c>
      <c r="C13" s="124"/>
      <c r="D13" s="125" t="s">
        <v>55</v>
      </c>
      <c r="E13" s="132">
        <f>E14</f>
        <v>10</v>
      </c>
      <c r="F13" s="127">
        <f>F14</f>
        <v>0</v>
      </c>
      <c r="G13" s="127">
        <f>G14</f>
        <v>0</v>
      </c>
      <c r="H13" s="127"/>
      <c r="I13" s="124"/>
    </row>
    <row r="14" customHeight="1" spans="1:9">
      <c r="A14" s="116" t="s">
        <v>65</v>
      </c>
      <c r="B14" s="117" t="s">
        <v>64</v>
      </c>
      <c r="C14" s="128" t="s">
        <v>66</v>
      </c>
      <c r="D14" s="129" t="s">
        <v>55</v>
      </c>
      <c r="E14" s="131">
        <v>10</v>
      </c>
      <c r="F14" s="120">
        <f>涵洞!G14</f>
        <v>0</v>
      </c>
      <c r="G14" s="120">
        <f>F14*E14</f>
        <v>0</v>
      </c>
      <c r="H14" s="120"/>
      <c r="I14" s="151"/>
    </row>
    <row r="15" customHeight="1" spans="1:9">
      <c r="A15" s="122" t="s">
        <v>67</v>
      </c>
      <c r="B15" s="123" t="s">
        <v>68</v>
      </c>
      <c r="C15" s="124"/>
      <c r="D15" s="125" t="s">
        <v>55</v>
      </c>
      <c r="E15" s="126">
        <f>E16</f>
        <v>100</v>
      </c>
      <c r="F15" s="127">
        <f>F16</f>
        <v>0</v>
      </c>
      <c r="G15" s="127">
        <f>SUM(G16:G16)</f>
        <v>0</v>
      </c>
      <c r="H15" s="127"/>
      <c r="I15" s="124"/>
    </row>
    <row r="16" customHeight="1" spans="1:9">
      <c r="A16" s="116" t="s">
        <v>69</v>
      </c>
      <c r="B16" s="133" t="s">
        <v>68</v>
      </c>
      <c r="C16" s="120" t="s">
        <v>70</v>
      </c>
      <c r="D16" s="134" t="s">
        <v>55</v>
      </c>
      <c r="E16" s="135">
        <v>100</v>
      </c>
      <c r="F16" s="120">
        <f>放水口!G11</f>
        <v>0</v>
      </c>
      <c r="G16" s="120">
        <f>F16*E16</f>
        <v>0</v>
      </c>
      <c r="H16" s="120"/>
      <c r="I16" s="151"/>
    </row>
    <row r="17" customHeight="1" spans="1:9">
      <c r="A17" s="136"/>
      <c r="B17" s="137" t="s">
        <v>71</v>
      </c>
      <c r="C17" s="137"/>
      <c r="D17" s="138"/>
      <c r="E17" s="138"/>
      <c r="F17" s="139"/>
      <c r="G17" s="140">
        <f>G5+G8</f>
        <v>0</v>
      </c>
      <c r="H17" s="140"/>
      <c r="I17" s="152"/>
    </row>
    <row r="18" customHeight="1" spans="1:9">
      <c r="A18" s="141" t="s">
        <v>72</v>
      </c>
      <c r="B18" s="142"/>
      <c r="C18" s="141"/>
      <c r="D18" s="143"/>
      <c r="E18" s="143"/>
      <c r="F18" s="144"/>
      <c r="G18" s="144"/>
      <c r="H18" s="145"/>
      <c r="I18" s="153"/>
    </row>
  </sheetData>
  <sheetProtection algorithmName="SHA-512" hashValue="CdmQ38fPOyLzA4T/zocR5cpNLOSc0kkbJ0nf45ocWfJO1BzIND2JVVBnPtXrmDVvyGXP5WDRW77vXKvda3RXvg==" saltValue="5u6wi00P8zLWrHJxDO401w==" spinCount="100000" sheet="1" selectLockedCells="1" objects="1"/>
  <mergeCells count="4">
    <mergeCell ref="B4:C4"/>
    <mergeCell ref="B17:F17"/>
    <mergeCell ref="A18:G18"/>
    <mergeCell ref="A1:I2"/>
  </mergeCells>
  <printOptions horizontalCentered="1"/>
  <pageMargins left="0.196527777777778" right="0.196527777777778" top="1" bottom="1" header="0.5" footer="0.5"/>
  <pageSetup paperSize="9" orientation="portrait" horizontalDpi="600"/>
  <headerFooter/>
  <rowBreaks count="1" manualBreakCount="1">
    <brk id="7"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G31"/>
  <sheetViews>
    <sheetView showZeros="0" view="pageBreakPreview" zoomScaleNormal="100" workbookViewId="0">
      <selection activeCell="K5" sqref="K5"/>
    </sheetView>
  </sheetViews>
  <sheetFormatPr defaultColWidth="9" defaultRowHeight="14.25" outlineLevelCol="6"/>
  <cols>
    <col min="1" max="1" width="3.625" style="1" customWidth="1"/>
    <col min="2" max="2" width="12.75" style="1" customWidth="1"/>
    <col min="3" max="3" width="26.9" style="1" customWidth="1"/>
    <col min="4" max="4" width="6.5" style="1" customWidth="1"/>
    <col min="5" max="5" width="6.625" style="1" customWidth="1"/>
    <col min="6" max="6" width="10.75" style="2" customWidth="1"/>
    <col min="7" max="7" width="15.3" style="3" customWidth="1"/>
    <col min="8" max="16384" width="9" style="4"/>
  </cols>
  <sheetData>
    <row r="1" ht="33" customHeight="1" spans="1:7">
      <c r="A1" s="5" t="s">
        <v>0</v>
      </c>
      <c r="B1" s="5"/>
      <c r="C1" s="5"/>
      <c r="D1" s="5"/>
      <c r="E1" s="5"/>
      <c r="F1" s="6"/>
      <c r="G1" s="7"/>
    </row>
    <row r="2" ht="14" customHeight="1" spans="1:7">
      <c r="A2" s="8" t="s">
        <v>73</v>
      </c>
      <c r="B2" s="8"/>
      <c r="C2" s="8"/>
      <c r="D2" s="8"/>
      <c r="E2" s="8"/>
      <c r="F2" s="9"/>
      <c r="G2" s="10"/>
    </row>
    <row r="3" ht="24" customHeight="1" spans="1:7">
      <c r="A3" s="11" t="s">
        <v>74</v>
      </c>
      <c r="B3" s="11"/>
      <c r="C3" s="11"/>
      <c r="D3" s="11"/>
      <c r="E3" s="11"/>
      <c r="F3" s="12"/>
      <c r="G3" s="13"/>
    </row>
    <row r="4" ht="26" customHeight="1" spans="1:7">
      <c r="A4" s="14" t="s">
        <v>75</v>
      </c>
      <c r="B4" s="14" t="s">
        <v>76</v>
      </c>
      <c r="C4" s="15" t="s">
        <v>77</v>
      </c>
      <c r="D4" s="16" t="s">
        <v>78</v>
      </c>
      <c r="E4" s="16" t="s">
        <v>79</v>
      </c>
      <c r="F4" s="17" t="s">
        <v>80</v>
      </c>
      <c r="G4" s="18" t="s">
        <v>81</v>
      </c>
    </row>
    <row r="5" ht="65" customHeight="1" spans="1:7">
      <c r="A5" s="19" t="s">
        <v>42</v>
      </c>
      <c r="B5" s="67" t="s">
        <v>82</v>
      </c>
      <c r="C5" s="67" t="s">
        <v>83</v>
      </c>
      <c r="D5" s="67" t="s">
        <v>84</v>
      </c>
      <c r="E5" s="67">
        <v>3150</v>
      </c>
      <c r="F5" s="68"/>
      <c r="G5" s="69">
        <f>E5*F5</f>
        <v>0</v>
      </c>
    </row>
    <row r="6" ht="70" customHeight="1" spans="1:7">
      <c r="A6" s="19" t="s">
        <v>50</v>
      </c>
      <c r="B6" s="67" t="s">
        <v>85</v>
      </c>
      <c r="C6" s="67" t="s">
        <v>86</v>
      </c>
      <c r="D6" s="67" t="s">
        <v>87</v>
      </c>
      <c r="E6" s="67">
        <v>1575</v>
      </c>
      <c r="F6" s="68">
        <v>0</v>
      </c>
      <c r="G6" s="69">
        <f>E6*F6</f>
        <v>0</v>
      </c>
    </row>
    <row r="7" ht="87" customHeight="1" spans="1:7">
      <c r="A7" s="19" t="s">
        <v>88</v>
      </c>
      <c r="B7" s="67" t="s">
        <v>89</v>
      </c>
      <c r="C7" s="67" t="s">
        <v>90</v>
      </c>
      <c r="D7" s="67" t="s">
        <v>87</v>
      </c>
      <c r="E7" s="67">
        <v>1890</v>
      </c>
      <c r="F7" s="68">
        <v>0</v>
      </c>
      <c r="G7" s="69">
        <f>E7*F7</f>
        <v>0</v>
      </c>
    </row>
    <row r="8" ht="104" customHeight="1" spans="1:7">
      <c r="A8" s="19" t="s">
        <v>91</v>
      </c>
      <c r="B8" s="88" t="s">
        <v>92</v>
      </c>
      <c r="C8" s="88" t="s">
        <v>93</v>
      </c>
      <c r="D8" s="88" t="s">
        <v>84</v>
      </c>
      <c r="E8" s="88">
        <v>3150</v>
      </c>
      <c r="F8" s="68">
        <v>0</v>
      </c>
      <c r="G8" s="89">
        <f>E8*F8</f>
        <v>0</v>
      </c>
    </row>
    <row r="9" ht="60" customHeight="1" spans="1:7">
      <c r="A9" s="19" t="s">
        <v>94</v>
      </c>
      <c r="B9" s="67" t="s">
        <v>95</v>
      </c>
      <c r="C9" s="67" t="s">
        <v>96</v>
      </c>
      <c r="D9" s="67" t="s">
        <v>87</v>
      </c>
      <c r="E9" s="67">
        <v>151.2</v>
      </c>
      <c r="F9" s="68">
        <v>0</v>
      </c>
      <c r="G9" s="69">
        <f>E9*F9</f>
        <v>0</v>
      </c>
    </row>
    <row r="10" ht="29" customHeight="1" spans="1:7">
      <c r="A10" s="84" t="s">
        <v>97</v>
      </c>
      <c r="B10" s="85"/>
      <c r="C10" s="85"/>
      <c r="D10" s="85"/>
      <c r="E10" s="85"/>
      <c r="F10" s="90"/>
      <c r="G10" s="26">
        <f>SUM(G5:G9)</f>
        <v>0</v>
      </c>
    </row>
    <row r="11" ht="50" customHeight="1" spans="1:7">
      <c r="A11" s="27" t="s">
        <v>98</v>
      </c>
      <c r="B11" s="27"/>
      <c r="C11" s="27"/>
      <c r="D11" s="27"/>
      <c r="E11" s="28"/>
      <c r="F11" s="29"/>
      <c r="G11" s="30"/>
    </row>
    <row r="12" spans="1:7">
      <c r="A12" s="31" t="s">
        <v>99</v>
      </c>
      <c r="B12" s="31"/>
      <c r="C12" s="31"/>
      <c r="D12" s="31"/>
      <c r="E12" s="31"/>
      <c r="F12" s="32"/>
      <c r="G12" s="33"/>
    </row>
    <row r="13" ht="28" customHeight="1" spans="1:7">
      <c r="A13" s="31" t="s">
        <v>100</v>
      </c>
      <c r="B13" s="31"/>
      <c r="C13" s="31"/>
      <c r="D13" s="31"/>
      <c r="E13" s="31"/>
      <c r="F13" s="32"/>
      <c r="G13" s="33"/>
    </row>
    <row r="14" ht="27" customHeight="1" spans="1:7">
      <c r="A14" s="31" t="s">
        <v>101</v>
      </c>
      <c r="B14" s="34"/>
      <c r="C14" s="34"/>
      <c r="D14" s="34"/>
      <c r="E14" s="34"/>
      <c r="F14" s="35"/>
      <c r="G14" s="36"/>
    </row>
    <row r="15" ht="27" customHeight="1" spans="1:7">
      <c r="A15" s="31"/>
      <c r="B15" s="34"/>
      <c r="C15" s="34"/>
      <c r="D15" s="34"/>
      <c r="E15" s="34"/>
      <c r="F15" s="35"/>
      <c r="G15" s="36"/>
    </row>
    <row r="16" ht="27" customHeight="1" spans="1:7">
      <c r="A16" s="31"/>
      <c r="B16" s="34"/>
      <c r="C16" s="34"/>
      <c r="D16" s="34"/>
      <c r="E16" s="34"/>
      <c r="F16" s="35"/>
      <c r="G16" s="36"/>
    </row>
    <row r="17" ht="30" customHeight="1" spans="1:7">
      <c r="A17" s="5" t="s">
        <v>0</v>
      </c>
      <c r="B17" s="5"/>
      <c r="C17" s="5"/>
      <c r="D17" s="5"/>
      <c r="E17" s="5"/>
      <c r="F17" s="6"/>
      <c r="G17" s="7"/>
    </row>
    <row r="18" ht="21" customHeight="1" spans="1:7">
      <c r="A18" s="8" t="s">
        <v>102</v>
      </c>
      <c r="B18" s="8"/>
      <c r="C18" s="8"/>
      <c r="D18" s="8"/>
      <c r="E18" s="8"/>
      <c r="F18" s="9"/>
      <c r="G18" s="10"/>
    </row>
    <row r="19" ht="24" customHeight="1" spans="1:7">
      <c r="A19" s="11" t="s">
        <v>103</v>
      </c>
      <c r="B19" s="11"/>
      <c r="C19" s="11"/>
      <c r="D19" s="11"/>
      <c r="E19" s="11"/>
      <c r="F19" s="12"/>
      <c r="G19" s="13"/>
    </row>
    <row r="20" ht="26" customHeight="1" spans="1:7">
      <c r="A20" s="14" t="s">
        <v>75</v>
      </c>
      <c r="B20" s="14" t="s">
        <v>76</v>
      </c>
      <c r="C20" s="15" t="s">
        <v>77</v>
      </c>
      <c r="D20" s="16" t="s">
        <v>78</v>
      </c>
      <c r="E20" s="16" t="s">
        <v>79</v>
      </c>
      <c r="F20" s="17" t="s">
        <v>80</v>
      </c>
      <c r="G20" s="18" t="s">
        <v>81</v>
      </c>
    </row>
    <row r="21" ht="73" customHeight="1" spans="1:7">
      <c r="A21" s="19" t="s">
        <v>42</v>
      </c>
      <c r="B21" s="67" t="s">
        <v>104</v>
      </c>
      <c r="C21" s="67" t="s">
        <v>105</v>
      </c>
      <c r="D21" s="67" t="s">
        <v>84</v>
      </c>
      <c r="E21" s="67">
        <v>1300</v>
      </c>
      <c r="F21" s="68"/>
      <c r="G21" s="69">
        <f t="shared" ref="G21:G26" si="0">E21*F21</f>
        <v>0</v>
      </c>
    </row>
    <row r="22" ht="87" customHeight="1" spans="1:7">
      <c r="A22" s="19" t="s">
        <v>50</v>
      </c>
      <c r="B22" s="67" t="s">
        <v>85</v>
      </c>
      <c r="C22" s="67" t="s">
        <v>86</v>
      </c>
      <c r="D22" s="67" t="s">
        <v>87</v>
      </c>
      <c r="E22" s="67" t="s">
        <v>106</v>
      </c>
      <c r="F22" s="68">
        <v>0</v>
      </c>
      <c r="G22" s="69">
        <f t="shared" si="0"/>
        <v>0</v>
      </c>
    </row>
    <row r="23" ht="115" customHeight="1" spans="1:7">
      <c r="A23" s="19" t="s">
        <v>88</v>
      </c>
      <c r="B23" s="67" t="s">
        <v>89</v>
      </c>
      <c r="C23" s="67" t="s">
        <v>90</v>
      </c>
      <c r="D23" s="67" t="s">
        <v>87</v>
      </c>
      <c r="E23" s="67">
        <v>780</v>
      </c>
      <c r="F23" s="68">
        <v>0</v>
      </c>
      <c r="G23" s="69">
        <f t="shared" si="0"/>
        <v>0</v>
      </c>
    </row>
    <row r="24" ht="119" customHeight="1" spans="1:7">
      <c r="A24" s="19" t="s">
        <v>107</v>
      </c>
      <c r="B24" s="67" t="s">
        <v>108</v>
      </c>
      <c r="C24" s="67" t="s">
        <v>109</v>
      </c>
      <c r="D24" s="67" t="s">
        <v>84</v>
      </c>
      <c r="E24" s="67">
        <v>1300</v>
      </c>
      <c r="F24" s="68">
        <v>0</v>
      </c>
      <c r="G24" s="69">
        <f t="shared" si="0"/>
        <v>0</v>
      </c>
    </row>
    <row r="25" ht="68" customHeight="1" spans="1:7">
      <c r="A25" s="19" t="s">
        <v>94</v>
      </c>
      <c r="B25" s="88" t="s">
        <v>110</v>
      </c>
      <c r="C25" s="88" t="s">
        <v>111</v>
      </c>
      <c r="D25" s="88" t="s">
        <v>112</v>
      </c>
      <c r="E25" s="88" t="s">
        <v>113</v>
      </c>
      <c r="F25" s="68">
        <v>0</v>
      </c>
      <c r="G25" s="89">
        <f t="shared" si="0"/>
        <v>0</v>
      </c>
    </row>
    <row r="26" ht="73" customHeight="1" spans="1:7">
      <c r="A26" s="19" t="s">
        <v>114</v>
      </c>
      <c r="B26" s="67" t="s">
        <v>95</v>
      </c>
      <c r="C26" s="67" t="s">
        <v>96</v>
      </c>
      <c r="D26" s="67" t="s">
        <v>87</v>
      </c>
      <c r="E26" s="67" t="s">
        <v>115</v>
      </c>
      <c r="F26" s="68">
        <v>0</v>
      </c>
      <c r="G26" s="69">
        <f t="shared" si="0"/>
        <v>0</v>
      </c>
    </row>
    <row r="27" ht="24" customHeight="1" spans="1:7">
      <c r="A27" s="84" t="s">
        <v>97</v>
      </c>
      <c r="B27" s="85"/>
      <c r="C27" s="85"/>
      <c r="D27" s="85"/>
      <c r="E27" s="85"/>
      <c r="F27" s="90"/>
      <c r="G27" s="26">
        <f>SUM(G21:G26)</f>
        <v>0</v>
      </c>
    </row>
    <row r="28" ht="47" customHeight="1" spans="1:7">
      <c r="A28" s="27" t="s">
        <v>116</v>
      </c>
      <c r="B28" s="27"/>
      <c r="C28" s="27"/>
      <c r="D28" s="27"/>
      <c r="E28" s="28"/>
      <c r="F28" s="29"/>
      <c r="G28" s="30"/>
    </row>
    <row r="29" customHeight="1" spans="1:7">
      <c r="A29" s="31" t="s">
        <v>99</v>
      </c>
      <c r="B29" s="31"/>
      <c r="C29" s="31"/>
      <c r="D29" s="31"/>
      <c r="E29" s="31"/>
      <c r="F29" s="32"/>
      <c r="G29" s="33"/>
    </row>
    <row r="30" ht="20" customHeight="1" spans="1:7">
      <c r="A30" s="31" t="s">
        <v>100</v>
      </c>
      <c r="B30" s="31"/>
      <c r="C30" s="31"/>
      <c r="D30" s="31"/>
      <c r="E30" s="31"/>
      <c r="F30" s="32"/>
      <c r="G30" s="33"/>
    </row>
    <row r="31" spans="1:7">
      <c r="A31" s="31" t="s">
        <v>101</v>
      </c>
      <c r="B31" s="34"/>
      <c r="C31" s="34"/>
      <c r="D31" s="34"/>
      <c r="E31" s="34"/>
      <c r="F31" s="35"/>
      <c r="G31" s="36"/>
    </row>
  </sheetData>
  <sheetProtection algorithmName="SHA-512" hashValue="wNBNFaySPXkbYIkjmI3itrpmACHdBHleWl/4lsCioW14Dfk0rFxKylf9URIbRpJTiEkTch/iYreBm35g6lFn5g==" saltValue="GxoWuUZ/MHue3Drp1NUiGg==" spinCount="100000" sheet="1" selectLockedCells="1" objects="1"/>
  <mergeCells count="16">
    <mergeCell ref="A1:G1"/>
    <mergeCell ref="A2:G2"/>
    <mergeCell ref="A3:G3"/>
    <mergeCell ref="A10:F10"/>
    <mergeCell ref="A11:G11"/>
    <mergeCell ref="A12:G12"/>
    <mergeCell ref="A13:G13"/>
    <mergeCell ref="A14:G14"/>
    <mergeCell ref="A17:G17"/>
    <mergeCell ref="A18:G18"/>
    <mergeCell ref="A19:G19"/>
    <mergeCell ref="A27:F27"/>
    <mergeCell ref="A28:G28"/>
    <mergeCell ref="A29:G29"/>
    <mergeCell ref="A30:G30"/>
    <mergeCell ref="A31:G31"/>
  </mergeCells>
  <pageMargins left="0.554166666666667" right="0.554166666666667" top="0.802777777777778" bottom="0.802777777777778" header="0.5" footer="0.5"/>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G17"/>
  <sheetViews>
    <sheetView showZeros="0" view="pageBreakPreview" zoomScaleNormal="100" workbookViewId="0">
      <selection activeCell="G4" sqref="A$1:E$1048576 G$1:G$1048576"/>
    </sheetView>
  </sheetViews>
  <sheetFormatPr defaultColWidth="9" defaultRowHeight="14.25" outlineLevelCol="6"/>
  <cols>
    <col min="1" max="1" width="5.125" style="1" customWidth="1"/>
    <col min="2" max="2" width="8.875" style="1" customWidth="1"/>
    <col min="3" max="3" width="34.125" style="1" customWidth="1"/>
    <col min="4" max="4" width="5.625" style="1" customWidth="1"/>
    <col min="5" max="5" width="9.375" style="1" customWidth="1"/>
    <col min="6" max="6" width="12.625" style="37" customWidth="1"/>
    <col min="7" max="7" width="11.5" style="3" customWidth="1"/>
    <col min="8" max="16384" width="9" style="4"/>
  </cols>
  <sheetData>
    <row r="1" ht="24" customHeight="1" spans="1:7">
      <c r="A1" s="5" t="s">
        <v>117</v>
      </c>
      <c r="B1" s="5"/>
      <c r="C1" s="5"/>
      <c r="D1" s="5"/>
      <c r="E1" s="5"/>
      <c r="F1" s="82"/>
      <c r="G1" s="7"/>
    </row>
    <row r="2" ht="15" customHeight="1" spans="1:7">
      <c r="A2" s="8" t="s">
        <v>118</v>
      </c>
      <c r="B2" s="8"/>
      <c r="C2" s="8"/>
      <c r="D2" s="8"/>
      <c r="E2" s="8"/>
      <c r="F2" s="83"/>
      <c r="G2" s="10"/>
    </row>
    <row r="3" ht="22" customHeight="1" spans="1:7">
      <c r="A3" s="11" t="s">
        <v>119</v>
      </c>
      <c r="B3" s="11"/>
      <c r="C3" s="11"/>
      <c r="D3" s="11"/>
      <c r="E3" s="11"/>
      <c r="F3" s="65"/>
      <c r="G3" s="13"/>
    </row>
    <row r="4" ht="23" customHeight="1" spans="1:7">
      <c r="A4" s="14" t="s">
        <v>75</v>
      </c>
      <c r="B4" s="14" t="s">
        <v>76</v>
      </c>
      <c r="C4" s="15" t="s">
        <v>77</v>
      </c>
      <c r="D4" s="16" t="s">
        <v>78</v>
      </c>
      <c r="E4" s="16" t="s">
        <v>79</v>
      </c>
      <c r="F4" s="66" t="s">
        <v>80</v>
      </c>
      <c r="G4" s="18" t="s">
        <v>81</v>
      </c>
    </row>
    <row r="5" ht="66" customHeight="1" spans="1:7">
      <c r="A5" s="19" t="s">
        <v>42</v>
      </c>
      <c r="B5" s="67" t="s">
        <v>85</v>
      </c>
      <c r="C5" s="67" t="s">
        <v>86</v>
      </c>
      <c r="D5" s="67" t="s">
        <v>87</v>
      </c>
      <c r="E5" s="67">
        <f>131.56/10</f>
        <v>13.156</v>
      </c>
      <c r="F5" s="68"/>
      <c r="G5" s="69">
        <f>E5*F5</f>
        <v>0</v>
      </c>
    </row>
    <row r="6" ht="64" customHeight="1" spans="1:7">
      <c r="A6" s="19" t="s">
        <v>50</v>
      </c>
      <c r="B6" s="67" t="s">
        <v>89</v>
      </c>
      <c r="C6" s="67" t="s">
        <v>90</v>
      </c>
      <c r="D6" s="67" t="s">
        <v>87</v>
      </c>
      <c r="E6" s="67">
        <f>104.06/10</f>
        <v>10.406</v>
      </c>
      <c r="F6" s="68"/>
      <c r="G6" s="69">
        <f>E6*F6</f>
        <v>0</v>
      </c>
    </row>
    <row r="7" ht="43" customHeight="1" spans="1:7">
      <c r="A7" s="19" t="s">
        <v>88</v>
      </c>
      <c r="B7" s="67" t="s">
        <v>120</v>
      </c>
      <c r="C7" s="67" t="s">
        <v>121</v>
      </c>
      <c r="D7" s="67" t="s">
        <v>87</v>
      </c>
      <c r="E7" s="67">
        <f>12.68/10</f>
        <v>1.268</v>
      </c>
      <c r="F7" s="68"/>
      <c r="G7" s="69">
        <f t="shared" ref="G7:G12" si="0">E7*F7</f>
        <v>0</v>
      </c>
    </row>
    <row r="8" ht="76" customHeight="1" spans="1:7">
      <c r="A8" s="19" t="s">
        <v>107</v>
      </c>
      <c r="B8" s="67" t="s">
        <v>122</v>
      </c>
      <c r="C8" s="67" t="s">
        <v>123</v>
      </c>
      <c r="D8" s="67" t="s">
        <v>87</v>
      </c>
      <c r="E8" s="67">
        <f>44.74/10</f>
        <v>4.474</v>
      </c>
      <c r="F8" s="68"/>
      <c r="G8" s="69">
        <f t="shared" si="0"/>
        <v>0</v>
      </c>
    </row>
    <row r="9" s="81" customFormat="1" ht="50" customHeight="1" spans="1:7">
      <c r="A9" s="19" t="s">
        <v>91</v>
      </c>
      <c r="B9" s="67" t="s">
        <v>124</v>
      </c>
      <c r="C9" s="67" t="s">
        <v>125</v>
      </c>
      <c r="D9" s="67" t="s">
        <v>87</v>
      </c>
      <c r="E9" s="67">
        <f>69.66/10</f>
        <v>6.966</v>
      </c>
      <c r="F9" s="68"/>
      <c r="G9" s="69">
        <f t="shared" si="0"/>
        <v>0</v>
      </c>
    </row>
    <row r="10" ht="40" customHeight="1" spans="1:7">
      <c r="A10" s="19" t="s">
        <v>94</v>
      </c>
      <c r="B10" s="67" t="s">
        <v>126</v>
      </c>
      <c r="C10" s="67" t="s">
        <v>127</v>
      </c>
      <c r="D10" s="67" t="s">
        <v>128</v>
      </c>
      <c r="E10" s="67">
        <f>11.37/10</f>
        <v>1.137</v>
      </c>
      <c r="F10" s="68"/>
      <c r="G10" s="69">
        <f t="shared" si="0"/>
        <v>0</v>
      </c>
    </row>
    <row r="11" ht="43" customHeight="1" spans="1:7">
      <c r="A11" s="19" t="s">
        <v>114</v>
      </c>
      <c r="B11" s="67" t="s">
        <v>129</v>
      </c>
      <c r="C11" s="67" t="s">
        <v>130</v>
      </c>
      <c r="D11" s="67" t="s">
        <v>84</v>
      </c>
      <c r="E11" s="67">
        <f>9.24/10</f>
        <v>0.924</v>
      </c>
      <c r="F11" s="68"/>
      <c r="G11" s="69">
        <f t="shared" si="0"/>
        <v>0</v>
      </c>
    </row>
    <row r="12" ht="68" customHeight="1" spans="1:7">
      <c r="A12" s="19" t="s">
        <v>131</v>
      </c>
      <c r="B12" s="67" t="s">
        <v>110</v>
      </c>
      <c r="C12" s="67" t="s">
        <v>111</v>
      </c>
      <c r="D12" s="67" t="s">
        <v>112</v>
      </c>
      <c r="E12" s="67">
        <f>0.68/10</f>
        <v>0.068</v>
      </c>
      <c r="F12" s="68"/>
      <c r="G12" s="69">
        <f t="shared" si="0"/>
        <v>0</v>
      </c>
    </row>
    <row r="13" ht="30" customHeight="1" spans="1:7">
      <c r="A13" s="84" t="s">
        <v>97</v>
      </c>
      <c r="B13" s="85"/>
      <c r="C13" s="85"/>
      <c r="D13" s="85"/>
      <c r="E13" s="85"/>
      <c r="F13" s="86"/>
      <c r="G13" s="26">
        <f>SUM(G5:G12)</f>
        <v>0</v>
      </c>
    </row>
    <row r="14" ht="51" customHeight="1" spans="1:7">
      <c r="A14" s="27" t="s">
        <v>132</v>
      </c>
      <c r="B14" s="27"/>
      <c r="C14" s="27"/>
      <c r="D14" s="27"/>
      <c r="E14" s="28"/>
      <c r="F14" s="87"/>
      <c r="G14" s="30"/>
    </row>
    <row r="15" ht="19" customHeight="1" spans="1:7">
      <c r="A15" s="31" t="s">
        <v>99</v>
      </c>
      <c r="B15" s="31"/>
      <c r="C15" s="31"/>
      <c r="D15" s="31"/>
      <c r="E15" s="31"/>
      <c r="F15" s="56"/>
      <c r="G15" s="33"/>
    </row>
    <row r="16" ht="27" customHeight="1" spans="1:7">
      <c r="A16" s="31" t="s">
        <v>100</v>
      </c>
      <c r="B16" s="31"/>
      <c r="C16" s="31"/>
      <c r="D16" s="31"/>
      <c r="E16" s="31"/>
      <c r="F16" s="56"/>
      <c r="G16" s="33"/>
    </row>
    <row r="17" ht="24" customHeight="1" spans="1:7">
      <c r="A17" s="31" t="s">
        <v>101</v>
      </c>
      <c r="B17" s="34"/>
      <c r="C17" s="34"/>
      <c r="D17" s="34"/>
      <c r="E17" s="34"/>
      <c r="F17" s="57"/>
      <c r="G17" s="36"/>
    </row>
  </sheetData>
  <sheetProtection algorithmName="SHA-512" hashValue="s3sWgKPLezAeZ8viUW681HemhMAfaI22PeDPIwgpbpc9hfgJ2ixRRYqT+TqTx6pnf+9izRrwQ2O2GzKmXpWpOw==" saltValue="ieBLKYkW+wxCN1Y9Pn2UGw==" spinCount="100000" sheet="1" selectLockedCells="1" objects="1"/>
  <mergeCells count="8">
    <mergeCell ref="A1:G1"/>
    <mergeCell ref="A2:G2"/>
    <mergeCell ref="A3:G3"/>
    <mergeCell ref="A13:F13"/>
    <mergeCell ref="A14:G14"/>
    <mergeCell ref="A15:G15"/>
    <mergeCell ref="A16:G16"/>
    <mergeCell ref="A17:G17"/>
  </mergeCells>
  <pageMargins left="0.393055555555556" right="0.393055555555556" top="0.802777777777778" bottom="0.802777777777778" header="0.5" footer="0.5"/>
  <pageSetup paperSize="9" orientation="portrait" horizontalDpi="600"/>
  <headerFooter/>
  <rowBreaks count="1" manualBreakCount="1">
    <brk id="17"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G48"/>
  <sheetViews>
    <sheetView showZeros="0" tabSelected="1" view="pageBreakPreview" zoomScaleNormal="100" workbookViewId="0">
      <selection activeCell="I7" sqref="I7"/>
    </sheetView>
  </sheetViews>
  <sheetFormatPr defaultColWidth="9" defaultRowHeight="14.25" outlineLevelCol="6"/>
  <cols>
    <col min="1" max="1" width="4.25" style="1" customWidth="1"/>
    <col min="2" max="2" width="10.5" style="1" customWidth="1"/>
    <col min="3" max="3" width="30" style="1" customWidth="1"/>
    <col min="4" max="4" width="7" style="1" customWidth="1"/>
    <col min="5" max="5" width="9" style="60" customWidth="1"/>
    <col min="6" max="6" width="9" style="61" customWidth="1"/>
    <col min="7" max="7" width="15.4333333333333" style="62" customWidth="1"/>
    <col min="8" max="16384" width="9" style="4"/>
  </cols>
  <sheetData>
    <row r="1" ht="33" customHeight="1" spans="1:7">
      <c r="A1" s="7" t="s">
        <v>0</v>
      </c>
      <c r="B1" s="7"/>
      <c r="C1" s="7"/>
      <c r="D1" s="7"/>
      <c r="E1" s="7"/>
      <c r="F1" s="6"/>
      <c r="G1" s="7"/>
    </row>
    <row r="2" ht="23" customHeight="1" spans="1:7">
      <c r="A2" s="63" t="s">
        <v>133</v>
      </c>
      <c r="B2" s="63"/>
      <c r="C2" s="63"/>
      <c r="D2" s="63"/>
      <c r="E2" s="63"/>
      <c r="F2" s="64"/>
      <c r="G2" s="63"/>
    </row>
    <row r="3" ht="24" customHeight="1" spans="1:7">
      <c r="A3" s="11" t="s">
        <v>134</v>
      </c>
      <c r="B3" s="11"/>
      <c r="C3" s="11"/>
      <c r="D3" s="11"/>
      <c r="E3" s="11"/>
      <c r="F3" s="65"/>
      <c r="G3" s="13"/>
    </row>
    <row r="4" ht="30" customHeight="1" spans="1:7">
      <c r="A4" s="14" t="s">
        <v>75</v>
      </c>
      <c r="B4" s="14" t="s">
        <v>76</v>
      </c>
      <c r="C4" s="15" t="s">
        <v>77</v>
      </c>
      <c r="D4" s="16" t="s">
        <v>78</v>
      </c>
      <c r="E4" s="16" t="s">
        <v>79</v>
      </c>
      <c r="F4" s="66" t="s">
        <v>80</v>
      </c>
      <c r="G4" s="18" t="s">
        <v>81</v>
      </c>
    </row>
    <row r="5" ht="70" customHeight="1" spans="1:7">
      <c r="A5" s="19" t="s">
        <v>42</v>
      </c>
      <c r="B5" s="67" t="s">
        <v>85</v>
      </c>
      <c r="C5" s="67" t="s">
        <v>86</v>
      </c>
      <c r="D5" s="67" t="s">
        <v>87</v>
      </c>
      <c r="E5" s="67" t="s">
        <v>135</v>
      </c>
      <c r="F5" s="68"/>
      <c r="G5" s="69">
        <f t="shared" ref="G5:G16" si="0">E5*F5</f>
        <v>0</v>
      </c>
    </row>
    <row r="6" ht="90" customHeight="1" spans="1:7">
      <c r="A6" s="19" t="s">
        <v>50</v>
      </c>
      <c r="B6" s="67" t="s">
        <v>89</v>
      </c>
      <c r="C6" s="67" t="s">
        <v>90</v>
      </c>
      <c r="D6" s="67" t="s">
        <v>87</v>
      </c>
      <c r="E6" s="67" t="s">
        <v>136</v>
      </c>
      <c r="F6" s="68"/>
      <c r="G6" s="69">
        <f t="shared" si="0"/>
        <v>0</v>
      </c>
    </row>
    <row r="7" ht="61" customHeight="1" spans="1:7">
      <c r="A7" s="19" t="s">
        <v>88</v>
      </c>
      <c r="B7" s="67" t="s">
        <v>120</v>
      </c>
      <c r="C7" s="67" t="s">
        <v>121</v>
      </c>
      <c r="D7" s="67" t="s">
        <v>87</v>
      </c>
      <c r="E7" s="67" t="s">
        <v>137</v>
      </c>
      <c r="F7" s="68"/>
      <c r="G7" s="69">
        <f t="shared" si="0"/>
        <v>0</v>
      </c>
    </row>
    <row r="8" ht="48" spans="1:7">
      <c r="A8" s="19" t="s">
        <v>107</v>
      </c>
      <c r="B8" s="67" t="s">
        <v>138</v>
      </c>
      <c r="C8" s="67" t="s">
        <v>139</v>
      </c>
      <c r="D8" s="67" t="s">
        <v>87</v>
      </c>
      <c r="E8" s="67" t="s">
        <v>140</v>
      </c>
      <c r="F8" s="68"/>
      <c r="G8" s="69">
        <f t="shared" si="0"/>
        <v>0</v>
      </c>
    </row>
    <row r="9" ht="57" customHeight="1" spans="1:7">
      <c r="A9" s="19" t="s">
        <v>91</v>
      </c>
      <c r="B9" s="67" t="s">
        <v>141</v>
      </c>
      <c r="C9" s="67" t="s">
        <v>142</v>
      </c>
      <c r="D9" s="67" t="s">
        <v>87</v>
      </c>
      <c r="E9" s="67" t="s">
        <v>143</v>
      </c>
      <c r="F9" s="68"/>
      <c r="G9" s="69">
        <f t="shared" si="0"/>
        <v>0</v>
      </c>
    </row>
    <row r="10" ht="66" customHeight="1" spans="1:7">
      <c r="A10" s="19" t="s">
        <v>94</v>
      </c>
      <c r="B10" s="67" t="s">
        <v>144</v>
      </c>
      <c r="C10" s="67" t="s">
        <v>145</v>
      </c>
      <c r="D10" s="67" t="s">
        <v>87</v>
      </c>
      <c r="E10" s="67" t="s">
        <v>146</v>
      </c>
      <c r="F10" s="68"/>
      <c r="G10" s="69">
        <f t="shared" si="0"/>
        <v>0</v>
      </c>
    </row>
    <row r="11" ht="56" customHeight="1" spans="1:7">
      <c r="A11" s="19" t="s">
        <v>114</v>
      </c>
      <c r="B11" s="67" t="s">
        <v>147</v>
      </c>
      <c r="C11" s="67" t="s">
        <v>148</v>
      </c>
      <c r="D11" s="67" t="s">
        <v>87</v>
      </c>
      <c r="E11" s="67" t="s">
        <v>149</v>
      </c>
      <c r="F11" s="68"/>
      <c r="G11" s="69">
        <f t="shared" si="0"/>
        <v>0</v>
      </c>
    </row>
    <row r="12" ht="60" spans="1:7">
      <c r="A12" s="19" t="s">
        <v>131</v>
      </c>
      <c r="B12" s="67" t="s">
        <v>150</v>
      </c>
      <c r="C12" s="67" t="s">
        <v>151</v>
      </c>
      <c r="D12" s="67" t="s">
        <v>87</v>
      </c>
      <c r="E12" s="67" t="s">
        <v>152</v>
      </c>
      <c r="F12" s="68"/>
      <c r="G12" s="69">
        <f t="shared" si="0"/>
        <v>0</v>
      </c>
    </row>
    <row r="13" ht="54" customHeight="1" spans="1:7">
      <c r="A13" s="19" t="s">
        <v>153</v>
      </c>
      <c r="B13" s="67" t="s">
        <v>126</v>
      </c>
      <c r="C13" s="67" t="s">
        <v>127</v>
      </c>
      <c r="D13" s="67" t="s">
        <v>128</v>
      </c>
      <c r="E13" s="67" t="s">
        <v>154</v>
      </c>
      <c r="F13" s="68"/>
      <c r="G13" s="69">
        <f t="shared" si="0"/>
        <v>0</v>
      </c>
    </row>
    <row r="14" ht="60" customHeight="1" spans="1:7">
      <c r="A14" s="19" t="s">
        <v>155</v>
      </c>
      <c r="B14" s="67" t="s">
        <v>156</v>
      </c>
      <c r="C14" s="67" t="s">
        <v>157</v>
      </c>
      <c r="D14" s="67" t="s">
        <v>87</v>
      </c>
      <c r="E14" s="67" t="s">
        <v>158</v>
      </c>
      <c r="F14" s="68"/>
      <c r="G14" s="69">
        <f t="shared" si="0"/>
        <v>0</v>
      </c>
    </row>
    <row r="15" ht="48" spans="1:7">
      <c r="A15" s="19" t="s">
        <v>159</v>
      </c>
      <c r="B15" s="67" t="s">
        <v>160</v>
      </c>
      <c r="C15" s="67" t="s">
        <v>161</v>
      </c>
      <c r="D15" s="67" t="s">
        <v>87</v>
      </c>
      <c r="E15" s="67" t="s">
        <v>162</v>
      </c>
      <c r="F15" s="68"/>
      <c r="G15" s="69">
        <f t="shared" si="0"/>
        <v>0</v>
      </c>
    </row>
    <row r="16" ht="53" customHeight="1" spans="1:7">
      <c r="A16" s="19" t="s">
        <v>163</v>
      </c>
      <c r="B16" s="67" t="s">
        <v>164</v>
      </c>
      <c r="C16" s="67" t="s">
        <v>165</v>
      </c>
      <c r="D16" s="67" t="s">
        <v>87</v>
      </c>
      <c r="E16" s="67" t="s">
        <v>166</v>
      </c>
      <c r="F16" s="68"/>
      <c r="G16" s="69">
        <f t="shared" si="0"/>
        <v>0</v>
      </c>
    </row>
    <row r="17" ht="27" customHeight="1" spans="1:7">
      <c r="A17" s="70" t="s">
        <v>97</v>
      </c>
      <c r="B17" s="71"/>
      <c r="C17" s="71"/>
      <c r="D17" s="71"/>
      <c r="E17" s="71"/>
      <c r="F17" s="25"/>
      <c r="G17" s="26">
        <f>SUM(G5:G16)</f>
        <v>0</v>
      </c>
    </row>
    <row r="18" ht="59" customHeight="1" spans="1:7">
      <c r="A18" s="72" t="s">
        <v>132</v>
      </c>
      <c r="B18" s="72"/>
      <c r="C18" s="72"/>
      <c r="D18" s="72"/>
      <c r="E18" s="30"/>
      <c r="F18" s="29"/>
      <c r="G18" s="30"/>
    </row>
    <row r="19" spans="1:7">
      <c r="A19" s="33" t="s">
        <v>99</v>
      </c>
      <c r="B19" s="33"/>
      <c r="C19" s="33"/>
      <c r="D19" s="33"/>
      <c r="E19" s="10"/>
      <c r="F19" s="9"/>
      <c r="G19" s="10"/>
    </row>
    <row r="20" spans="1:7">
      <c r="A20" s="33" t="s">
        <v>100</v>
      </c>
      <c r="B20" s="33"/>
      <c r="C20" s="33"/>
      <c r="D20" s="33"/>
      <c r="E20" s="10"/>
      <c r="F20" s="9"/>
      <c r="G20" s="10"/>
    </row>
    <row r="21" spans="1:7">
      <c r="A21" s="33" t="s">
        <v>101</v>
      </c>
      <c r="B21" s="36"/>
      <c r="C21" s="36"/>
      <c r="D21" s="36"/>
      <c r="E21" s="73"/>
      <c r="F21" s="74"/>
      <c r="G21" s="73"/>
    </row>
    <row r="27" ht="37" customHeight="1" spans="1:7">
      <c r="A27" s="7" t="s">
        <v>0</v>
      </c>
      <c r="B27" s="7"/>
      <c r="C27" s="7"/>
      <c r="D27" s="7"/>
      <c r="E27" s="7"/>
      <c r="F27" s="6"/>
      <c r="G27" s="7"/>
    </row>
    <row r="28" ht="25" customHeight="1" spans="1:7">
      <c r="A28" s="63" t="s">
        <v>167</v>
      </c>
      <c r="B28" s="63"/>
      <c r="C28" s="63"/>
      <c r="D28" s="63"/>
      <c r="E28" s="63"/>
      <c r="F28" s="64"/>
      <c r="G28" s="63"/>
    </row>
    <row r="29" ht="27" customHeight="1" spans="1:7">
      <c r="A29" s="75" t="s">
        <v>134</v>
      </c>
      <c r="B29" s="75"/>
      <c r="C29" s="75"/>
      <c r="D29" s="75"/>
      <c r="E29" s="76"/>
      <c r="F29" s="77"/>
      <c r="G29" s="76"/>
    </row>
    <row r="30" ht="24" customHeight="1" spans="1:7">
      <c r="A30" s="78" t="s">
        <v>75</v>
      </c>
      <c r="B30" s="78" t="s">
        <v>76</v>
      </c>
      <c r="C30" s="79" t="s">
        <v>77</v>
      </c>
      <c r="D30" s="18" t="s">
        <v>78</v>
      </c>
      <c r="E30" s="18" t="s">
        <v>79</v>
      </c>
      <c r="F30" s="17" t="s">
        <v>80</v>
      </c>
      <c r="G30" s="18" t="s">
        <v>168</v>
      </c>
    </row>
    <row r="31" ht="36" spans="1:7">
      <c r="A31" s="80">
        <v>13</v>
      </c>
      <c r="B31" s="67" t="s">
        <v>169</v>
      </c>
      <c r="C31" s="67" t="s">
        <v>170</v>
      </c>
      <c r="D31" s="67" t="s">
        <v>87</v>
      </c>
      <c r="E31" s="67" t="s">
        <v>171</v>
      </c>
      <c r="F31" s="68"/>
      <c r="G31" s="69">
        <f t="shared" ref="G31:G43" si="1">E31*F31</f>
        <v>0</v>
      </c>
    </row>
    <row r="32" ht="36" spans="1:7">
      <c r="A32" s="80">
        <v>14</v>
      </c>
      <c r="B32" s="67" t="s">
        <v>169</v>
      </c>
      <c r="C32" s="67" t="s">
        <v>172</v>
      </c>
      <c r="D32" s="67" t="s">
        <v>87</v>
      </c>
      <c r="E32" s="67" t="s">
        <v>173</v>
      </c>
      <c r="F32" s="68"/>
      <c r="G32" s="69">
        <f t="shared" si="1"/>
        <v>0</v>
      </c>
    </row>
    <row r="33" ht="68" customHeight="1" spans="1:7">
      <c r="A33" s="80">
        <v>15</v>
      </c>
      <c r="B33" s="67" t="s">
        <v>85</v>
      </c>
      <c r="C33" s="67" t="s">
        <v>86</v>
      </c>
      <c r="D33" s="67" t="s">
        <v>87</v>
      </c>
      <c r="E33" s="67" t="s">
        <v>174</v>
      </c>
      <c r="F33" s="68"/>
      <c r="G33" s="69">
        <f t="shared" si="1"/>
        <v>0</v>
      </c>
    </row>
    <row r="34" ht="37" customHeight="1" spans="1:7">
      <c r="A34" s="80">
        <v>16</v>
      </c>
      <c r="B34" s="67" t="s">
        <v>175</v>
      </c>
      <c r="C34" s="67" t="s">
        <v>176</v>
      </c>
      <c r="D34" s="67" t="s">
        <v>87</v>
      </c>
      <c r="E34" s="67" t="s">
        <v>171</v>
      </c>
      <c r="F34" s="68"/>
      <c r="G34" s="69">
        <f t="shared" si="1"/>
        <v>0</v>
      </c>
    </row>
    <row r="35" ht="33" customHeight="1" spans="1:7">
      <c r="A35" s="80">
        <v>17</v>
      </c>
      <c r="B35" s="67" t="s">
        <v>177</v>
      </c>
      <c r="C35" s="67" t="s">
        <v>178</v>
      </c>
      <c r="D35" s="67" t="s">
        <v>87</v>
      </c>
      <c r="E35" s="67" t="s">
        <v>173</v>
      </c>
      <c r="F35" s="68"/>
      <c r="G35" s="69">
        <f t="shared" si="1"/>
        <v>0</v>
      </c>
    </row>
    <row r="36" ht="36" customHeight="1" spans="1:7">
      <c r="A36" s="80">
        <v>18</v>
      </c>
      <c r="B36" s="67" t="s">
        <v>179</v>
      </c>
      <c r="C36" s="67" t="s">
        <v>180</v>
      </c>
      <c r="D36" s="67" t="s">
        <v>112</v>
      </c>
      <c r="E36" s="67" t="s">
        <v>181</v>
      </c>
      <c r="F36" s="68"/>
      <c r="G36" s="69">
        <f t="shared" si="1"/>
        <v>0</v>
      </c>
    </row>
    <row r="37" ht="33" customHeight="1" spans="1:7">
      <c r="A37" s="80">
        <v>19</v>
      </c>
      <c r="B37" s="67" t="s">
        <v>179</v>
      </c>
      <c r="C37" s="67" t="s">
        <v>182</v>
      </c>
      <c r="D37" s="67" t="s">
        <v>112</v>
      </c>
      <c r="E37" s="67" t="s">
        <v>181</v>
      </c>
      <c r="F37" s="68"/>
      <c r="G37" s="69">
        <f t="shared" si="1"/>
        <v>0</v>
      </c>
    </row>
    <row r="38" ht="47" customHeight="1" spans="1:7">
      <c r="A38" s="80">
        <v>20</v>
      </c>
      <c r="B38" s="67" t="s">
        <v>183</v>
      </c>
      <c r="C38" s="67" t="s">
        <v>184</v>
      </c>
      <c r="D38" s="67" t="s">
        <v>112</v>
      </c>
      <c r="E38" s="67" t="s">
        <v>185</v>
      </c>
      <c r="F38" s="68"/>
      <c r="G38" s="69">
        <f t="shared" si="1"/>
        <v>0</v>
      </c>
    </row>
    <row r="39" ht="48" spans="1:7">
      <c r="A39" s="80">
        <v>21</v>
      </c>
      <c r="B39" s="67" t="s">
        <v>186</v>
      </c>
      <c r="C39" s="67" t="s">
        <v>187</v>
      </c>
      <c r="D39" s="67" t="s">
        <v>112</v>
      </c>
      <c r="E39" s="67" t="s">
        <v>185</v>
      </c>
      <c r="F39" s="68"/>
      <c r="G39" s="69">
        <f t="shared" si="1"/>
        <v>0</v>
      </c>
    </row>
    <row r="40" ht="21" customHeight="1" spans="1:7">
      <c r="A40" s="80">
        <v>23</v>
      </c>
      <c r="B40" s="67" t="s">
        <v>188</v>
      </c>
      <c r="C40" s="67" t="s">
        <v>189</v>
      </c>
      <c r="D40" s="67" t="s">
        <v>84</v>
      </c>
      <c r="E40" s="67" t="s">
        <v>50</v>
      </c>
      <c r="F40" s="68"/>
      <c r="G40" s="69">
        <f t="shared" si="1"/>
        <v>0</v>
      </c>
    </row>
    <row r="41" spans="1:7">
      <c r="A41" s="80">
        <v>24</v>
      </c>
      <c r="B41" s="67" t="s">
        <v>188</v>
      </c>
      <c r="C41" s="67" t="s">
        <v>190</v>
      </c>
      <c r="D41" s="67" t="s">
        <v>84</v>
      </c>
      <c r="E41" s="67" t="s">
        <v>191</v>
      </c>
      <c r="F41" s="68"/>
      <c r="G41" s="69">
        <f t="shared" si="1"/>
        <v>0</v>
      </c>
    </row>
    <row r="42" ht="48" spans="1:7">
      <c r="A42" s="80">
        <v>25</v>
      </c>
      <c r="B42" s="67" t="s">
        <v>110</v>
      </c>
      <c r="C42" s="67" t="s">
        <v>111</v>
      </c>
      <c r="D42" s="67" t="s">
        <v>112</v>
      </c>
      <c r="E42" s="67" t="s">
        <v>192</v>
      </c>
      <c r="F42" s="68"/>
      <c r="G42" s="69">
        <f t="shared" si="1"/>
        <v>0</v>
      </c>
    </row>
    <row r="43" ht="48" spans="1:7">
      <c r="A43" s="80">
        <v>26</v>
      </c>
      <c r="B43" s="67" t="s">
        <v>110</v>
      </c>
      <c r="C43" s="67" t="s">
        <v>193</v>
      </c>
      <c r="D43" s="67" t="s">
        <v>112</v>
      </c>
      <c r="E43" s="67" t="s">
        <v>194</v>
      </c>
      <c r="F43" s="68"/>
      <c r="G43" s="69">
        <f t="shared" si="1"/>
        <v>0</v>
      </c>
    </row>
    <row r="44" ht="27" customHeight="1" spans="1:7">
      <c r="A44" s="70" t="s">
        <v>97</v>
      </c>
      <c r="B44" s="71"/>
      <c r="C44" s="71"/>
      <c r="D44" s="71"/>
      <c r="E44" s="71"/>
      <c r="F44" s="25"/>
      <c r="G44" s="26">
        <f>SUM(G31:G43)</f>
        <v>0</v>
      </c>
    </row>
    <row r="45" ht="53" customHeight="1" spans="1:7">
      <c r="A45" s="72" t="s">
        <v>132</v>
      </c>
      <c r="B45" s="72"/>
      <c r="C45" s="72"/>
      <c r="D45" s="72"/>
      <c r="E45" s="30"/>
      <c r="F45" s="29"/>
      <c r="G45" s="30"/>
    </row>
    <row r="46" spans="1:7">
      <c r="A46" s="33" t="s">
        <v>99</v>
      </c>
      <c r="B46" s="33"/>
      <c r="C46" s="33"/>
      <c r="D46" s="33"/>
      <c r="E46" s="10"/>
      <c r="F46" s="9"/>
      <c r="G46" s="10"/>
    </row>
    <row r="47" spans="1:7">
      <c r="A47" s="33" t="s">
        <v>100</v>
      </c>
      <c r="B47" s="33"/>
      <c r="C47" s="33"/>
      <c r="D47" s="33"/>
      <c r="E47" s="10"/>
      <c r="F47" s="9"/>
      <c r="G47" s="10"/>
    </row>
    <row r="48" spans="1:7">
      <c r="A48" s="33" t="s">
        <v>101</v>
      </c>
      <c r="B48" s="36"/>
      <c r="C48" s="36"/>
      <c r="D48" s="36"/>
      <c r="E48" s="73"/>
      <c r="F48" s="74"/>
      <c r="G48" s="73"/>
    </row>
  </sheetData>
  <sheetProtection algorithmName="SHA-512" hashValue="tdsDfqjK6K9+wwdyPQBH5qF4h4owglpn0n9c/ggqTGB33tMjc00Gf/SWl/OrKipPAsyubjVV/ctghbfO2uTd/A==" saltValue="SHsFs9V9BHoyla33QDLKiA==" spinCount="100000" sheet="1" selectLockedCells="1" objects="1"/>
  <mergeCells count="16">
    <mergeCell ref="A1:G1"/>
    <mergeCell ref="A2:G2"/>
    <mergeCell ref="A3:G3"/>
    <mergeCell ref="A17:F17"/>
    <mergeCell ref="A18:G18"/>
    <mergeCell ref="A19:G19"/>
    <mergeCell ref="A20:G20"/>
    <mergeCell ref="A21:G21"/>
    <mergeCell ref="A27:G27"/>
    <mergeCell ref="A28:G28"/>
    <mergeCell ref="A29:G29"/>
    <mergeCell ref="A44:F44"/>
    <mergeCell ref="A45:G45"/>
    <mergeCell ref="A46:G46"/>
    <mergeCell ref="A47:G47"/>
    <mergeCell ref="A48:G48"/>
  </mergeCells>
  <pageMargins left="0.554166666666667" right="0.554166666666667" top="0.802777777777778" bottom="0.802777777777778" header="0.5" footer="0.5"/>
  <pageSetup paperSize="9" orientation="portrait" horizontalDpi="600"/>
  <headerFooter/>
  <rowBreaks count="1" manualBreakCount="1">
    <brk id="26"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G20"/>
  <sheetViews>
    <sheetView showZeros="0" zoomScalePageLayoutView="70" topLeftCell="A8" workbookViewId="0">
      <selection activeCell="F8" sqref="F8"/>
    </sheetView>
  </sheetViews>
  <sheetFormatPr defaultColWidth="9" defaultRowHeight="14.25" outlineLevelCol="6"/>
  <cols>
    <col min="1" max="1" width="4.9" style="1" customWidth="1"/>
    <col min="2" max="2" width="10.7" style="1" customWidth="1"/>
    <col min="3" max="3" width="26" style="1" customWidth="1"/>
    <col min="4" max="4" width="6.2" style="1" customWidth="1"/>
    <col min="5" max="5" width="9.1" style="1" customWidth="1"/>
    <col min="6" max="6" width="12.6" style="37" customWidth="1"/>
    <col min="7" max="7" width="15.2" style="1" customWidth="1"/>
    <col min="8" max="16384" width="9" style="4"/>
  </cols>
  <sheetData>
    <row r="1" ht="36" customHeight="1" spans="1:7">
      <c r="A1" s="7" t="s">
        <v>0</v>
      </c>
      <c r="B1" s="7"/>
      <c r="C1" s="7"/>
      <c r="D1" s="7"/>
      <c r="E1" s="7"/>
      <c r="F1" s="6"/>
      <c r="G1" s="7"/>
    </row>
    <row r="2" ht="21" customHeight="1" spans="1:7">
      <c r="A2" s="38" t="s">
        <v>195</v>
      </c>
      <c r="B2" s="38"/>
      <c r="C2" s="38"/>
      <c r="D2" s="38"/>
      <c r="E2" s="38"/>
      <c r="F2" s="39"/>
      <c r="G2" s="38"/>
    </row>
    <row r="3" ht="27" customHeight="1" spans="1:7">
      <c r="A3" s="40" t="s">
        <v>196</v>
      </c>
      <c r="B3" s="40"/>
      <c r="C3" s="40"/>
      <c r="D3" s="40"/>
      <c r="E3" s="40"/>
      <c r="F3" s="41"/>
      <c r="G3" s="40"/>
    </row>
    <row r="4" ht="35" customHeight="1" spans="1:7">
      <c r="A4" s="42" t="s">
        <v>75</v>
      </c>
      <c r="B4" s="42" t="s">
        <v>76</v>
      </c>
      <c r="C4" s="43" t="s">
        <v>77</v>
      </c>
      <c r="D4" s="18" t="s">
        <v>78</v>
      </c>
      <c r="E4" s="18" t="s">
        <v>79</v>
      </c>
      <c r="F4" s="17" t="s">
        <v>80</v>
      </c>
      <c r="G4" s="18" t="s">
        <v>81</v>
      </c>
    </row>
    <row r="5" ht="78" customHeight="1" spans="1:7">
      <c r="A5" s="44" t="s">
        <v>42</v>
      </c>
      <c r="B5" s="45" t="s">
        <v>85</v>
      </c>
      <c r="C5" s="45" t="s">
        <v>86</v>
      </c>
      <c r="D5" s="46" t="s">
        <v>87</v>
      </c>
      <c r="E5" s="47">
        <f>346.91/10</f>
        <v>34.691</v>
      </c>
      <c r="F5" s="48"/>
      <c r="G5" s="49">
        <f t="shared" ref="G5:G13" si="0">E5*F5</f>
        <v>0</v>
      </c>
    </row>
    <row r="6" ht="115" customHeight="1" spans="1:7">
      <c r="A6" s="44" t="s">
        <v>50</v>
      </c>
      <c r="B6" s="45" t="s">
        <v>89</v>
      </c>
      <c r="C6" s="45" t="s">
        <v>90</v>
      </c>
      <c r="D6" s="46" t="s">
        <v>87</v>
      </c>
      <c r="E6" s="47">
        <f>258.3/10</f>
        <v>25.83</v>
      </c>
      <c r="F6" s="48"/>
      <c r="G6" s="49">
        <f t="shared" si="0"/>
        <v>0</v>
      </c>
    </row>
    <row r="7" ht="86" customHeight="1" spans="1:7">
      <c r="A7" s="44" t="s">
        <v>88</v>
      </c>
      <c r="B7" s="45" t="s">
        <v>197</v>
      </c>
      <c r="C7" s="45" t="s">
        <v>121</v>
      </c>
      <c r="D7" s="19" t="s">
        <v>87</v>
      </c>
      <c r="E7" s="47">
        <f>0.98/10</f>
        <v>0.098</v>
      </c>
      <c r="F7" s="48"/>
      <c r="G7" s="49">
        <f t="shared" si="0"/>
        <v>0</v>
      </c>
    </row>
    <row r="8" ht="93" customHeight="1" spans="1:7">
      <c r="A8" s="44" t="s">
        <v>107</v>
      </c>
      <c r="B8" s="45" t="s">
        <v>198</v>
      </c>
      <c r="C8" s="45" t="s">
        <v>199</v>
      </c>
      <c r="D8" s="19" t="s">
        <v>87</v>
      </c>
      <c r="E8" s="47">
        <f>36.33/10</f>
        <v>3.633</v>
      </c>
      <c r="F8" s="48"/>
      <c r="G8" s="49">
        <f t="shared" si="0"/>
        <v>0</v>
      </c>
    </row>
    <row r="9" ht="75" customHeight="1" spans="1:7">
      <c r="A9" s="44" t="s">
        <v>91</v>
      </c>
      <c r="B9" s="45" t="s">
        <v>200</v>
      </c>
      <c r="C9" s="45" t="s">
        <v>201</v>
      </c>
      <c r="D9" s="19" t="s">
        <v>87</v>
      </c>
      <c r="E9" s="47">
        <f>8.22/10</f>
        <v>0.822</v>
      </c>
      <c r="F9" s="48"/>
      <c r="G9" s="49">
        <f t="shared" si="0"/>
        <v>0</v>
      </c>
    </row>
    <row r="10" ht="75" customHeight="1" spans="1:7">
      <c r="A10" s="44" t="s">
        <v>94</v>
      </c>
      <c r="B10" s="45" t="s">
        <v>202</v>
      </c>
      <c r="C10" s="45" t="s">
        <v>203</v>
      </c>
      <c r="D10" s="50" t="s">
        <v>128</v>
      </c>
      <c r="E10" s="47">
        <f>2.41/10</f>
        <v>0.241</v>
      </c>
      <c r="F10" s="48"/>
      <c r="G10" s="49">
        <f t="shared" si="0"/>
        <v>0</v>
      </c>
    </row>
    <row r="11" ht="189" customHeight="1" spans="1:7">
      <c r="A11" s="44" t="s">
        <v>114</v>
      </c>
      <c r="B11" s="45" t="s">
        <v>204</v>
      </c>
      <c r="C11" s="45" t="s">
        <v>205</v>
      </c>
      <c r="D11" s="19" t="s">
        <v>206</v>
      </c>
      <c r="E11" s="47">
        <v>1</v>
      </c>
      <c r="F11" s="48"/>
      <c r="G11" s="49">
        <f t="shared" si="0"/>
        <v>0</v>
      </c>
    </row>
    <row r="12" ht="102" customHeight="1" spans="1:7">
      <c r="A12" s="44" t="s">
        <v>131</v>
      </c>
      <c r="B12" s="45" t="s">
        <v>207</v>
      </c>
      <c r="C12" s="45" t="s">
        <v>208</v>
      </c>
      <c r="D12" s="50" t="s">
        <v>84</v>
      </c>
      <c r="E12" s="47">
        <f>60/10</f>
        <v>6</v>
      </c>
      <c r="F12" s="48"/>
      <c r="G12" s="49">
        <f t="shared" si="0"/>
        <v>0</v>
      </c>
    </row>
    <row r="13" ht="71" customHeight="1" spans="1:7">
      <c r="A13" s="44" t="s">
        <v>153</v>
      </c>
      <c r="B13" s="45" t="s">
        <v>209</v>
      </c>
      <c r="C13" s="45" t="s">
        <v>210</v>
      </c>
      <c r="D13" s="46" t="s">
        <v>87</v>
      </c>
      <c r="E13" s="47">
        <f>0.78/10</f>
        <v>0.078</v>
      </c>
      <c r="F13" s="48"/>
      <c r="G13" s="49">
        <f t="shared" si="0"/>
        <v>0</v>
      </c>
    </row>
    <row r="14" ht="27" customHeight="1" spans="1:7">
      <c r="A14" s="51" t="s">
        <v>97</v>
      </c>
      <c r="B14" s="52"/>
      <c r="C14" s="52"/>
      <c r="D14" s="52"/>
      <c r="E14" s="52"/>
      <c r="F14" s="53"/>
      <c r="G14" s="46">
        <f>SUM(G5:G13)</f>
        <v>0</v>
      </c>
    </row>
    <row r="15" ht="63" customHeight="1" spans="1:7">
      <c r="A15" s="54" t="s">
        <v>132</v>
      </c>
      <c r="B15" s="54"/>
      <c r="C15" s="54"/>
      <c r="D15" s="54"/>
      <c r="E15" s="54"/>
      <c r="F15" s="55"/>
      <c r="G15" s="54"/>
    </row>
    <row r="16" spans="1:7">
      <c r="A16" s="31" t="s">
        <v>99</v>
      </c>
      <c r="B16" s="31"/>
      <c r="C16" s="31"/>
      <c r="D16" s="31"/>
      <c r="E16" s="31"/>
      <c r="F16" s="56"/>
      <c r="G16" s="31"/>
    </row>
    <row r="17" spans="1:7">
      <c r="A17" s="31" t="s">
        <v>100</v>
      </c>
      <c r="B17" s="31"/>
      <c r="C17" s="31"/>
      <c r="D17" s="31"/>
      <c r="E17" s="31"/>
      <c r="F17" s="56"/>
      <c r="G17" s="31"/>
    </row>
    <row r="18" spans="1:7">
      <c r="A18" s="31" t="s">
        <v>101</v>
      </c>
      <c r="B18" s="34"/>
      <c r="C18" s="34"/>
      <c r="D18" s="34"/>
      <c r="E18" s="34"/>
      <c r="F18" s="57"/>
      <c r="G18" s="34"/>
    </row>
    <row r="19" spans="1:7">
      <c r="A19" s="58"/>
      <c r="B19" s="58"/>
      <c r="C19" s="58"/>
      <c r="D19" s="58"/>
      <c r="E19" s="58"/>
      <c r="F19" s="59"/>
      <c r="G19" s="58"/>
    </row>
    <row r="20" spans="1:7">
      <c r="A20" s="58"/>
      <c r="B20" s="58"/>
      <c r="C20" s="58"/>
      <c r="D20" s="58"/>
      <c r="E20" s="58"/>
      <c r="F20" s="59"/>
      <c r="G20" s="58"/>
    </row>
  </sheetData>
  <sheetProtection algorithmName="SHA-512" hashValue="F4JjRTfUdzoLiO1LXrZNyTlJxTyY25bftNQoapFIjlHbkRfirkZC8g9Q2msuprPiS7I4vufXSUkzmJZMt3RzAQ==" saltValue="Asg7EBIPXU7Tg1qd+j14hw==" spinCount="100000" sheet="1" selectLockedCells="1" objects="1"/>
  <mergeCells count="8">
    <mergeCell ref="A1:G1"/>
    <mergeCell ref="A2:G2"/>
    <mergeCell ref="A3:G3"/>
    <mergeCell ref="A14:F14"/>
    <mergeCell ref="A15:G15"/>
    <mergeCell ref="A16:G16"/>
    <mergeCell ref="A17:G17"/>
    <mergeCell ref="A18:G18"/>
  </mergeCells>
  <pageMargins left="0.554166666666667" right="0.554166666666667" top="0.802777777777778" bottom="0.802777777777778" header="0.5" footer="0.5"/>
  <pageSetup paperSize="9" orientation="portrait" horizontalDpi="600"/>
  <headerFooter/>
  <rowBreaks count="1" manualBreakCount="1">
    <brk id="21"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G15"/>
  <sheetViews>
    <sheetView showZeros="0" view="pageBreakPreview" zoomScaleNormal="100" workbookViewId="0">
      <selection activeCell="F6" sqref="F6"/>
    </sheetView>
  </sheetViews>
  <sheetFormatPr defaultColWidth="9" defaultRowHeight="14.25" outlineLevelCol="6"/>
  <cols>
    <col min="1" max="1" width="5.2" style="1" customWidth="1"/>
    <col min="2" max="2" width="10.9" style="1" customWidth="1"/>
    <col min="3" max="3" width="26.9" style="1" customWidth="1"/>
    <col min="4" max="4" width="5.6" style="1" customWidth="1"/>
    <col min="5" max="5" width="8.3" style="1" customWidth="1"/>
    <col min="6" max="6" width="10.5" style="2" customWidth="1"/>
    <col min="7" max="7" width="16.7583333333333" style="3" customWidth="1"/>
    <col min="8" max="16384" width="9" style="4"/>
  </cols>
  <sheetData>
    <row r="1" ht="40" customHeight="1" spans="1:7">
      <c r="A1" s="5" t="s">
        <v>0</v>
      </c>
      <c r="B1" s="5"/>
      <c r="C1" s="5"/>
      <c r="D1" s="5"/>
      <c r="E1" s="5"/>
      <c r="F1" s="6"/>
      <c r="G1" s="7"/>
    </row>
    <row r="2" ht="21" customHeight="1" spans="1:7">
      <c r="A2" s="8" t="s">
        <v>211</v>
      </c>
      <c r="B2" s="8"/>
      <c r="C2" s="8"/>
      <c r="D2" s="8"/>
      <c r="E2" s="8"/>
      <c r="F2" s="9"/>
      <c r="G2" s="10"/>
    </row>
    <row r="3" ht="24" customHeight="1" spans="1:7">
      <c r="A3" s="11" t="s">
        <v>212</v>
      </c>
      <c r="B3" s="11"/>
      <c r="C3" s="11"/>
      <c r="D3" s="11"/>
      <c r="E3" s="11"/>
      <c r="F3" s="12"/>
      <c r="G3" s="13"/>
    </row>
    <row r="4" ht="24" customHeight="1" spans="1:7">
      <c r="A4" s="14" t="s">
        <v>75</v>
      </c>
      <c r="B4" s="14" t="s">
        <v>76</v>
      </c>
      <c r="C4" s="15" t="s">
        <v>77</v>
      </c>
      <c r="D4" s="16" t="s">
        <v>78</v>
      </c>
      <c r="E4" s="16" t="s">
        <v>79</v>
      </c>
      <c r="F4" s="17" t="s">
        <v>80</v>
      </c>
      <c r="G4" s="18" t="s">
        <v>81</v>
      </c>
    </row>
    <row r="5" ht="75" customHeight="1" spans="1:7">
      <c r="A5" s="19" t="s">
        <v>42</v>
      </c>
      <c r="B5" s="20" t="s">
        <v>85</v>
      </c>
      <c r="C5" s="20" t="s">
        <v>86</v>
      </c>
      <c r="D5" s="20" t="s">
        <v>87</v>
      </c>
      <c r="E5" s="21">
        <v>4.985</v>
      </c>
      <c r="F5" s="22"/>
      <c r="G5" s="21">
        <f t="shared" ref="G5:G10" si="0">E5*F5</f>
        <v>0</v>
      </c>
    </row>
    <row r="6" ht="99" customHeight="1" spans="1:7">
      <c r="A6" s="19" t="s">
        <v>50</v>
      </c>
      <c r="B6" s="20" t="s">
        <v>89</v>
      </c>
      <c r="C6" s="20" t="s">
        <v>90</v>
      </c>
      <c r="D6" s="20" t="s">
        <v>87</v>
      </c>
      <c r="E6" s="20" t="s">
        <v>213</v>
      </c>
      <c r="F6" s="22"/>
      <c r="G6" s="21">
        <f t="shared" si="0"/>
        <v>0</v>
      </c>
    </row>
    <row r="7" ht="65" customHeight="1" spans="1:7">
      <c r="A7" s="19" t="s">
        <v>88</v>
      </c>
      <c r="B7" s="20" t="s">
        <v>197</v>
      </c>
      <c r="C7" s="20" t="s">
        <v>214</v>
      </c>
      <c r="D7" s="20" t="s">
        <v>87</v>
      </c>
      <c r="E7" s="20" t="s">
        <v>215</v>
      </c>
      <c r="F7" s="22"/>
      <c r="G7" s="21">
        <f t="shared" si="0"/>
        <v>0</v>
      </c>
    </row>
    <row r="8" ht="71" customHeight="1" spans="1:7">
      <c r="A8" s="19" t="s">
        <v>107</v>
      </c>
      <c r="B8" s="20" t="s">
        <v>216</v>
      </c>
      <c r="C8" s="20" t="s">
        <v>217</v>
      </c>
      <c r="D8" s="20" t="s">
        <v>87</v>
      </c>
      <c r="E8" s="20" t="s">
        <v>218</v>
      </c>
      <c r="F8" s="22"/>
      <c r="G8" s="21">
        <f t="shared" si="0"/>
        <v>0</v>
      </c>
    </row>
    <row r="9" ht="51" customHeight="1" spans="1:7">
      <c r="A9" s="19" t="s">
        <v>91</v>
      </c>
      <c r="B9" s="20" t="s">
        <v>219</v>
      </c>
      <c r="C9" s="20" t="s">
        <v>220</v>
      </c>
      <c r="D9" s="20" t="s">
        <v>84</v>
      </c>
      <c r="E9" s="20" t="s">
        <v>107</v>
      </c>
      <c r="F9" s="22"/>
      <c r="G9" s="21">
        <f t="shared" si="0"/>
        <v>0</v>
      </c>
    </row>
    <row r="10" ht="43" customHeight="1" spans="1:7">
      <c r="A10" s="19" t="s">
        <v>94</v>
      </c>
      <c r="B10" s="20" t="s">
        <v>221</v>
      </c>
      <c r="C10" s="20" t="s">
        <v>222</v>
      </c>
      <c r="D10" s="20" t="s">
        <v>55</v>
      </c>
      <c r="E10" s="20" t="s">
        <v>42</v>
      </c>
      <c r="F10" s="22"/>
      <c r="G10" s="21">
        <f t="shared" si="0"/>
        <v>0</v>
      </c>
    </row>
    <row r="11" ht="26" customHeight="1" spans="1:7">
      <c r="A11" s="23" t="s">
        <v>97</v>
      </c>
      <c r="B11" s="24"/>
      <c r="C11" s="24"/>
      <c r="D11" s="24"/>
      <c r="E11" s="24"/>
      <c r="F11" s="25"/>
      <c r="G11" s="26">
        <f>SUM(G5:G10)</f>
        <v>0</v>
      </c>
    </row>
    <row r="12" ht="49" customHeight="1" spans="1:7">
      <c r="A12" s="27" t="s">
        <v>132</v>
      </c>
      <c r="B12" s="27"/>
      <c r="C12" s="27"/>
      <c r="D12" s="27"/>
      <c r="E12" s="28"/>
      <c r="F12" s="29"/>
      <c r="G12" s="30"/>
    </row>
    <row r="13" spans="1:7">
      <c r="A13" s="31" t="s">
        <v>99</v>
      </c>
      <c r="B13" s="31"/>
      <c r="C13" s="31"/>
      <c r="D13" s="31"/>
      <c r="E13" s="31"/>
      <c r="F13" s="32"/>
      <c r="G13" s="33"/>
    </row>
    <row r="14" spans="1:7">
      <c r="A14" s="31" t="s">
        <v>100</v>
      </c>
      <c r="B14" s="31"/>
      <c r="C14" s="31"/>
      <c r="D14" s="31"/>
      <c r="E14" s="31"/>
      <c r="F14" s="32"/>
      <c r="G14" s="33"/>
    </row>
    <row r="15" spans="1:7">
      <c r="A15" s="31" t="s">
        <v>101</v>
      </c>
      <c r="B15" s="34"/>
      <c r="C15" s="34"/>
      <c r="D15" s="34"/>
      <c r="E15" s="34"/>
      <c r="F15" s="35"/>
      <c r="G15" s="36"/>
    </row>
  </sheetData>
  <sheetProtection algorithmName="SHA-512" hashValue="gQSf3XwFXZF2qMllvZED8BPEt+QIjEzS2oJFzf6u32oOCMX/TWGlNgoOmTgrn2DYQzUmlkBG5GxPeA3UdJW2xQ==" saltValue="M14b+H61xLkwtM0ZCg/rGg==" spinCount="100000" sheet="1" selectLockedCells="1" objects="1"/>
  <mergeCells count="8">
    <mergeCell ref="A1:G1"/>
    <mergeCell ref="A2:G2"/>
    <mergeCell ref="A3:G3"/>
    <mergeCell ref="A11:F11"/>
    <mergeCell ref="A12:G12"/>
    <mergeCell ref="A13:G13"/>
    <mergeCell ref="A14:G14"/>
    <mergeCell ref="A15:G15"/>
  </mergeCells>
  <pageMargins left="0.554166666666667" right="0.554166666666667" top="0.802777777777778" bottom="0.802777777777778" header="0.5" footer="0.5"/>
  <pageSetup paperSize="9" orientation="portrait" horizontalDpi="600"/>
  <headerFooter/>
  <rowBreaks count="1" manualBreakCount="1">
    <brk id="1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7" master="" otherUserPermission="visible"/>
  <rangeList sheetStid="103" master="" otherUserPermission="visible"/>
  <rangeList sheetStid="90" master="" otherUserPermission="visible"/>
  <rangeList sheetStid="92" master="" otherUserPermission="visible"/>
  <rangeList sheetStid="97" master="" otherUserPermission="visible"/>
  <rangeList sheetStid="93" master="" otherUserPermission="visible"/>
  <rangeList sheetStid="102" master="" otherUserPermission="visible"/>
  <rangeList sheetStid="99" master="" otherUserPermission="visible"/>
  <rangeList sheetStid="9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NOJYORC</vt:lpstr>
      <vt:lpstr>封面1</vt:lpstr>
      <vt:lpstr>工程量清单说明</vt:lpstr>
      <vt:lpstr>清单汇总表</vt:lpstr>
      <vt:lpstr>衬砌渠道</vt:lpstr>
      <vt:lpstr>渡槽</vt:lpstr>
      <vt:lpstr>农桥</vt:lpstr>
      <vt:lpstr>涵洞</vt:lpstr>
      <vt:lpstr>放水口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江苏国衡</cp:lastModifiedBy>
  <dcterms:created xsi:type="dcterms:W3CDTF">2019-07-26T08:13:00Z</dcterms:created>
  <cp:lastPrinted>2019-08-13T12:04:00Z</cp:lastPrinted>
  <dcterms:modified xsi:type="dcterms:W3CDTF">2025-09-17T01:30:56Z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B095A6D8117048758119B14D5DE72FD4_13</vt:lpwstr>
  </property>
</Properties>
</file>