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Property1.bin" ContentType="application/vnd.openxmlformats-officedocument.spreadsheetml.customProperty"/>
  <Override PartName="/xl/customProperty10.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tabRatio="879" activeTab="6"/>
  </bookViews>
  <sheets>
    <sheet name="汇总表" sheetId="1" r:id="rId1"/>
    <sheet name="概算与工可对比表" sheetId="2" state="hidden" r:id="rId2"/>
    <sheet name="1.展区装修" sheetId="3" r:id="rId3"/>
    <sheet name="2.库区装饰" sheetId="4" r:id="rId4"/>
    <sheet name="3.展厅专业照明" sheetId="5" r:id="rId5"/>
    <sheet name="4.展墙" sheetId="12" r:id="rId6"/>
    <sheet name="5.展柜" sheetId="7" r:id="rId7"/>
    <sheet name="6.调湿板" sheetId="8" r:id="rId8"/>
    <sheet name="7.典藏设备" sheetId="13" r:id="rId9"/>
    <sheet name="8.库房门" sheetId="10" r:id="rId10"/>
    <sheet name="标识系统" sheetId="11" r:id="rId11"/>
  </sheets>
  <definedNames>
    <definedName name="_xlnm._FilterDatabase" localSheetId="4" hidden="1">'3.展厅专业照明'!$A$2:$I$25</definedName>
    <definedName name="_xlnm._FilterDatabase" localSheetId="5" hidden="1">'4.展墙'!$B$2:$G$6</definedName>
    <definedName name="_xlnm._FilterDatabase" localSheetId="0" hidden="1">汇总表!$A$2:$WTO$11</definedName>
    <definedName name="_xlnm.Print_Area" localSheetId="4">'3.展厅专业照明'!$A$1:$H$25</definedName>
    <definedName name="_xlnm.Print_Area" localSheetId="5">'4.展墙'!$A$1:$G$6</definedName>
    <definedName name="_xlnm.Print_Area" localSheetId="6">'5.展柜'!$A$1:$H$6</definedName>
    <definedName name="_xlnm.Print_Area" localSheetId="7">'6.调湿板'!$A$1:$H$5</definedName>
    <definedName name="_xlnm.Print_Area" localSheetId="8">'7.典藏设备'!$A$1:$G$6</definedName>
    <definedName name="_xlnm.Print_Area" localSheetId="9">'8.库房门'!$A$1:$H$7</definedName>
    <definedName name="_xlnm.Print_Area" localSheetId="0">汇总表!$A$1:$F$13</definedName>
    <definedName name="_xlnm.Print_Titles" localSheetId="0">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tc={20F99160-4974-4AFF-BE7D-38B76686728E}</author>
    <author>tc={AEEB0492-32F0-4D95-BD49-49249F1BC55E}</author>
    <author>tc={2EE8820D-875D-4504-A9D3-661CC062C1FB}</author>
  </authors>
  <commentList>
    <comment ref="D32" authorId="0">
      <text>
        <r>
          <rPr>
            <sz val="9"/>
            <rFont val="宋体"/>
            <charset val="134"/>
          </rPr>
          <t>[线程批注]
你的Excel版本可读取此线程批注; 但如果在更新版本的Excel中打开文件，则对批注所作的任何改动都将被删除。了解详细信息: https://go.microsoft.com/fwlink/?linkid=870924
注释:
    辅助2185</t>
        </r>
      </text>
    </comment>
    <comment ref="D47" authorId="1">
      <text>
        <r>
          <rPr>
            <sz val="9"/>
            <rFont val="宋体"/>
            <charset val="134"/>
          </rPr>
          <t>[线程批注]
你的Excel版本可读取此线程批注; 但如果在更新版本的Excel中打开文件，则对批注所作的任何改动都将被删除。了解详细信息: https://go.microsoft.com/fwlink/?linkid=870924
注释:
    辅助2185</t>
        </r>
      </text>
    </comment>
    <comment ref="D48" authorId="2">
      <text>
        <r>
          <rPr>
            <sz val="9"/>
            <rFont val="宋体"/>
            <charset val="134"/>
          </rPr>
          <t>[线程批注]
你的Excel版本可读取此线程批注; 但如果在更新版本的Excel中打开文件，则对批注所作的任何改动都将被删除。了解详细信息: https://go.microsoft.com/fwlink/?linkid=870924
注释:
    辅助2177</t>
        </r>
      </text>
    </comment>
  </commentList>
</comments>
</file>

<file path=xl/sharedStrings.xml><?xml version="1.0" encoding="utf-8"?>
<sst xmlns="http://schemas.openxmlformats.org/spreadsheetml/2006/main" count="815" uniqueCount="404">
  <si>
    <t>无锡美术馆MSG62标(设计布展一体化)</t>
  </si>
  <si>
    <t>序号</t>
  </si>
  <si>
    <t>项目及费用名称</t>
  </si>
  <si>
    <t>单位</t>
  </si>
  <si>
    <t>数量</t>
  </si>
  <si>
    <t>合价
（万元）</t>
  </si>
  <si>
    <t>备注</t>
  </si>
  <si>
    <t>一</t>
  </si>
  <si>
    <t>专项部分</t>
  </si>
  <si>
    <t>项</t>
  </si>
  <si>
    <t>展厅区布展展示部分</t>
  </si>
  <si>
    <t>详见明细</t>
  </si>
  <si>
    <t>库房区布展展示部分</t>
  </si>
  <si>
    <t>展厅专业照明</t>
  </si>
  <si>
    <t>固定展墙及活动展墙</t>
  </si>
  <si>
    <t>恒温恒湿展柜</t>
  </si>
  <si>
    <t>库区调湿板</t>
  </si>
  <si>
    <t>典藏专业设施、设备</t>
  </si>
  <si>
    <t>库房门</t>
  </si>
  <si>
    <t>标识系统</t>
  </si>
  <si>
    <t>1、投标人的报价总额应是投标人在招标文件中提出的各项支付金额的总和，也应是完成招标文件所述采购需求内容的全部费用。
2、设计方案要求满足采购人要求的所有功能需求，涉及的各类封堵，提供的协议接口均需满足使用方需求，请投标人报价时充分考虑，后续不再另行增加费用。</t>
  </si>
  <si>
    <t>无锡市医疗健康产业园
设计概算</t>
  </si>
  <si>
    <t>工程及费用名称</t>
  </si>
  <si>
    <t>单价
（元）</t>
  </si>
  <si>
    <t>级别</t>
  </si>
  <si>
    <t>汇总</t>
  </si>
  <si>
    <t>原估算数据</t>
  </si>
  <si>
    <t>差异</t>
  </si>
  <si>
    <t>差异原因分析</t>
  </si>
  <si>
    <t>前期费用</t>
  </si>
  <si>
    <t>m2</t>
  </si>
  <si>
    <t>管线迁移</t>
  </si>
  <si>
    <t>包括临时用水、用电、临时便道围墙及管线电缆迁移。</t>
  </si>
  <si>
    <t>需进一步明确</t>
  </si>
  <si>
    <t>施工围挡</t>
  </si>
  <si>
    <t>m</t>
  </si>
  <si>
    <t>绿化挂网、喷灌、宣传标语</t>
  </si>
  <si>
    <t>原估算漏算</t>
  </si>
  <si>
    <t>二</t>
  </si>
  <si>
    <t>建筑安装工程费</t>
  </si>
  <si>
    <t>土石方及基础工程</t>
  </si>
  <si>
    <t>土石方工程</t>
  </si>
  <si>
    <t>m3</t>
  </si>
  <si>
    <t>包括土方开挖、回填、基坑降水</t>
  </si>
  <si>
    <t>概算土方工程量增加约4万方土</t>
  </si>
  <si>
    <t>基坑围护</t>
  </si>
  <si>
    <t>护二层地下室，按照围护每延米6万元暂估。包括围护桩、基坑壁，支撑。</t>
  </si>
  <si>
    <t>原估算数据偏差</t>
  </si>
  <si>
    <t>桩基工程(灌注桩）</t>
  </si>
  <si>
    <t>M2</t>
  </si>
  <si>
    <t>直径700灌注桩，包括试桩，详见附件。</t>
  </si>
  <si>
    <r>
      <rPr>
        <sz val="11"/>
        <color theme="1"/>
        <rFont val="宋体"/>
        <charset val="134"/>
      </rPr>
      <t>投资估算桩基未拆分，实际差异=9857+2415-12600比投资估算减少</t>
    </r>
    <r>
      <rPr>
        <b/>
        <sz val="11"/>
        <color rgb="FFFF0000"/>
        <rFont val="宋体"/>
        <charset val="134"/>
      </rPr>
      <t>328万元</t>
    </r>
  </si>
  <si>
    <t>桩基工程(预制桩）</t>
  </si>
  <si>
    <t>预制桩</t>
  </si>
  <si>
    <t>地下工程</t>
  </si>
  <si>
    <t>人防地下室</t>
  </si>
  <si>
    <t>人防区建筑面积 15996 平方米，甲类人防工程。其中南区设置 1 个中 心医院（含固定电站 2X300KW），防化等级为乙级；1 个专业队人员掩蔽部，防化等级为乙 级；1 个专业队装备部（含移动电站 120KW），抗力等级均为核 5 级、常 5 级。北区设置 4 个二等人员掩蔽部（含固定电站 2X80KW），防化等级为丙级，抗力等级为核 6 级、常 6 级。</t>
  </si>
  <si>
    <t>2.1.1</t>
  </si>
  <si>
    <t>土建工程</t>
  </si>
  <si>
    <t>2.1.2</t>
  </si>
  <si>
    <t>装饰工程</t>
  </si>
  <si>
    <t>2.1.3</t>
  </si>
  <si>
    <t>安装工程</t>
  </si>
  <si>
    <t>2.1.3.1</t>
  </si>
  <si>
    <t>给排水工程</t>
  </si>
  <si>
    <t>2.1.3.2</t>
  </si>
  <si>
    <t>强电工程</t>
  </si>
  <si>
    <t>2.1.3.3</t>
  </si>
  <si>
    <t>通风防排烟工程</t>
  </si>
  <si>
    <t>2.1.3.4</t>
  </si>
  <si>
    <t>消防工程</t>
  </si>
  <si>
    <t>2.1.3.5</t>
  </si>
  <si>
    <t>智能化工程</t>
  </si>
  <si>
    <t>非人防地下室</t>
  </si>
  <si>
    <t>包括停车库、库房、食堂、会议中心、医院放疗、科、人防医院等</t>
  </si>
  <si>
    <t>2.2.1</t>
  </si>
  <si>
    <t>详见附件</t>
  </si>
  <si>
    <r>
      <rPr>
        <sz val="11"/>
        <color theme="1"/>
        <rFont val="宋体"/>
        <charset val="134"/>
      </rPr>
      <t>实际差异=49398+12000-58858=</t>
    </r>
    <r>
      <rPr>
        <b/>
        <sz val="11"/>
        <color rgb="FFFF0000"/>
        <rFont val="宋体"/>
        <charset val="134"/>
      </rPr>
      <t>2540</t>
    </r>
    <r>
      <rPr>
        <sz val="11"/>
        <color theme="1"/>
        <rFont val="宋体"/>
        <charset val="134"/>
      </rPr>
      <t>万元</t>
    </r>
  </si>
  <si>
    <t>2.2.1.1</t>
  </si>
  <si>
    <t>车库主体</t>
  </si>
  <si>
    <t>2.2.1.2</t>
  </si>
  <si>
    <t>劲性柱梁工程</t>
  </si>
  <si>
    <t>2.2.1.3</t>
  </si>
  <si>
    <t>预留建筑</t>
  </si>
  <si>
    <t>抗拔桩改灌注桩，结构加强，详见附件。</t>
  </si>
  <si>
    <t>2.2.1.4</t>
  </si>
  <si>
    <t>汽车坡道及通道土建</t>
  </si>
  <si>
    <t>2.2.2</t>
  </si>
  <si>
    <r>
      <rPr>
        <sz val="11"/>
        <color theme="1"/>
        <rFont val="宋体"/>
        <charset val="134"/>
      </rPr>
      <t>估算一般区域按照1100元/平方测算，概算不含人防医院4900，含人防医院估算价为22638万元，含人防医院实际差异5821+4900=</t>
    </r>
    <r>
      <rPr>
        <b/>
        <sz val="11"/>
        <color rgb="FFFF0000"/>
        <rFont val="宋体"/>
        <charset val="134"/>
      </rPr>
      <t>10720万元</t>
    </r>
  </si>
  <si>
    <t>3.1.2.1</t>
  </si>
  <si>
    <t>一般区域装修</t>
  </si>
  <si>
    <t>3.1.2.2</t>
  </si>
  <si>
    <t>汽车坡道及通道装饰</t>
  </si>
  <si>
    <t>3.1.2.3</t>
  </si>
  <si>
    <t>特殊区域装修</t>
  </si>
  <si>
    <t>①</t>
  </si>
  <si>
    <t>防辐射区域、电磁波屏蔽要求区域</t>
  </si>
  <si>
    <r>
      <rPr>
        <sz val="11"/>
        <color theme="1"/>
        <rFont val="宋体"/>
        <charset val="134"/>
      </rPr>
      <t>m</t>
    </r>
    <r>
      <rPr>
        <vertAlign val="superscript"/>
        <sz val="11"/>
        <color theme="1"/>
        <rFont val="宋体"/>
        <charset val="134"/>
      </rPr>
      <t>2</t>
    </r>
  </si>
  <si>
    <t xml:space="preserve"> 包含普通装饰、防护用材及防护门窗。
1、防辐射区域：DR、CT、X光机房，核救治室，四周门和观察窗均选用射线防护门窗，四周墙体均做轻钢龙骨复合铅板 防射线墙体，楼面、顶板钢筋混凝土应满足防射线要求。
2、电磁波屏蔽要求区域，MRI 磁体间有电磁波屏蔽要求的房间，四周墙体、顶棚、地面均做铜板六面体电磁波屏蔽墙。四周门和观察窗均选用屏蔽门窗。
</t>
  </si>
  <si>
    <t>2.2.3</t>
  </si>
  <si>
    <t>2.2.3.1</t>
  </si>
  <si>
    <t>2.2.3.2</t>
  </si>
  <si>
    <t>2.2.3.3</t>
  </si>
  <si>
    <t>2.2.3.4</t>
  </si>
  <si>
    <t>2.2.3.5</t>
  </si>
  <si>
    <t>抗震支架</t>
  </si>
  <si>
    <t>抗震支架466+626+14.36-806=300.36万元</t>
  </si>
  <si>
    <t>2.2.3.6</t>
  </si>
  <si>
    <t>智能化</t>
  </si>
  <si>
    <t>计入信息化工程</t>
  </si>
  <si>
    <t>2.2.3.7</t>
  </si>
  <si>
    <t>空调工程</t>
  </si>
  <si>
    <r>
      <rPr>
        <sz val="11"/>
        <color theme="1"/>
        <rFont val="宋体"/>
        <charset val="134"/>
      </rPr>
      <t>投资估算空调计入地上，空调概算差异7756+10757-9742=</t>
    </r>
    <r>
      <rPr>
        <b/>
        <sz val="11"/>
        <color rgb="FFFF0000"/>
        <rFont val="宋体"/>
        <charset val="134"/>
      </rPr>
      <t>8771万元</t>
    </r>
  </si>
  <si>
    <t>地上工程</t>
  </si>
  <si>
    <t>医疗综合楼</t>
  </si>
  <si>
    <t>包括门诊、急诊、住院、医技、保障系统、行政管理、科研教学用房</t>
  </si>
  <si>
    <t>3.1.1</t>
  </si>
  <si>
    <t>包括土建、门窗、连廊，详见附件。</t>
  </si>
  <si>
    <t>3.1.2</t>
  </si>
  <si>
    <r>
      <rPr>
        <sz val="11"/>
        <color theme="1"/>
        <rFont val="宋体"/>
        <charset val="134"/>
      </rPr>
      <t>含感染特殊区域实际差异13844+164-16160=</t>
    </r>
    <r>
      <rPr>
        <sz val="11"/>
        <color rgb="FFFF0000"/>
        <rFont val="宋体"/>
        <charset val="134"/>
      </rPr>
      <t>-2152万元</t>
    </r>
  </si>
  <si>
    <t>②</t>
  </si>
  <si>
    <t>手术室</t>
  </si>
  <si>
    <t>装饰：墙顶地装修（其中墙和顶采用医疗洁净板+抗菌涂料，地面采用橡胶地板+抗静电粘合剂）：室内器具（药品器械柜、微压计、不含无影灯）：门窗安装：空调机组、送风天花、风系统和水系统、照明、动力、IT隔离、监控、可视对讲、医气面板、终端及管路。30 间手术室，其中含 2 间复合手术室、 1 间负压手术室。手术室洁净区采用电动推拉门，污物通道采用平开门。DSA四周门和观察窗选用射线防护门窗。</t>
  </si>
  <si>
    <t>③</t>
  </si>
  <si>
    <t>实验室装修</t>
  </si>
  <si>
    <t>包含换药间、准备间、洁净走廊、净化空调机房、污洗间、更衣室、储物间、缓冲区等。装饰包括：墙顶地装修、室内器具、门窗、防撞带、刷收池等；安装包括：空调机组、风系统和水系统、照明、动力、IT隔离、UPS、监控、可视对讲、洁具及管道。</t>
  </si>
  <si>
    <t>④</t>
  </si>
  <si>
    <t>辅助功能区</t>
  </si>
  <si>
    <t>外装饰工程</t>
  </si>
  <si>
    <t>3.1.3</t>
  </si>
  <si>
    <t>3.1.3.1</t>
  </si>
  <si>
    <t>生活冷、热水管采用 SUS304L 不锈钢管；室外给水管、室外消防管管径≥DN100 采用给水球墨铸铁管，管径＜DN100 时采用 PE100（聚乙烯）给水管。埋地污水管采用 PE 实壁
管。小便器、蹲式大便器应配套采用延时自闭式冲洗阀。小便器、蹲式大便器应配套采用延时自闭式冲洗阀，详见附件。</t>
  </si>
  <si>
    <t>3.1.3.2</t>
  </si>
  <si>
    <t>电压柜出线至末端，不含装修电气部分，详见附件。</t>
  </si>
  <si>
    <t>3.1.3.3</t>
  </si>
  <si>
    <t>详见附件。</t>
  </si>
  <si>
    <t>3.1.3.4</t>
  </si>
  <si>
    <t>包括消防水、消防电</t>
  </si>
  <si>
    <t>抗震支架在地下室对比分析</t>
  </si>
  <si>
    <t>3.1.3.5</t>
  </si>
  <si>
    <t>通风、空调工程</t>
  </si>
  <si>
    <t>门急诊楼、病房楼、行政中心采用中央空调；病案库、档案库采用恒温恒湿空调系统；检验科、内镜中心、放射科等采用智能多联变频空调系统；计算机房、信息机房采用恒温恒湿精密空调设计；消防控制中心、电梯机房等分体式空调； 
ICU、手术室、静脉配置、中心供应、隔离病房、DSA、部分实验室等房间的净化空调； 
MRI、加速器室等双冷源恒温恒湿空调系统。
医疗街等大空间采用一次回风全空气调节系统，由条缝型散流器送风，顶送下部集中侧回。诊室及办公行政采用风机盘管+新风系统，顶送顶回，回风采用带微静电除菌滤网的可拆卸百叶回风口。</t>
  </si>
  <si>
    <t>空调数据在地下室对比分析</t>
  </si>
  <si>
    <t>3.1.3.6</t>
  </si>
  <si>
    <t>消防水池702m3，消防系统包括室内消火栓系统，自动喷水灭火系统；气体灭火系统；高压细水雾灭火系统。室外消防管管径≥DN100 采用给水球墨铸铁管；室内消防管道管径&gt;50mm 采用内外壁热镀锌钢管 管径 DN≤50 低碳热浸锌钢管。设置火灾自动报警系统,在一层设置消防控制中心，采用集中报警方式。</t>
  </si>
  <si>
    <t>3.1.3.7</t>
  </si>
  <si>
    <t>3.1.3.8</t>
  </si>
  <si>
    <t>内装安装</t>
  </si>
  <si>
    <t>感染楼</t>
  </si>
  <si>
    <t>3.6.1</t>
  </si>
  <si>
    <t>采用全干式连接装配式预制混凝土框架结构</t>
  </si>
  <si>
    <t>3.6.2</t>
  </si>
  <si>
    <t>估算不含特殊区域</t>
  </si>
  <si>
    <t>3.6.2.1</t>
  </si>
  <si>
    <t>3.6.2.2</t>
  </si>
  <si>
    <t>3.6.2.3</t>
  </si>
  <si>
    <t>穿孔铝板幕墙、雨棚，详见附件。</t>
  </si>
  <si>
    <t>3.6.3</t>
  </si>
  <si>
    <t>3.6.3.1</t>
  </si>
  <si>
    <t>3.6.3.2</t>
  </si>
  <si>
    <t>3.6.3.3</t>
  </si>
  <si>
    <t>3.6.3.4</t>
  </si>
  <si>
    <t>指标并入地下室</t>
  </si>
  <si>
    <t>3.6.3.5</t>
  </si>
  <si>
    <t>3.6.3.6</t>
  </si>
  <si>
    <t>3.6.3.7</t>
  </si>
  <si>
    <t>计入信息化</t>
  </si>
  <si>
    <t>3.6.3.8</t>
  </si>
  <si>
    <t>危险品库</t>
  </si>
  <si>
    <t>估算包括全部配套用房，配套用房实际差异26+33+612=671万，差异671-778=-107万元</t>
  </si>
  <si>
    <t>3.7.1</t>
  </si>
  <si>
    <t>3.7.2</t>
  </si>
  <si>
    <t>3.7.3</t>
  </si>
  <si>
    <t>有防爆要求</t>
  </si>
  <si>
    <t>汇流排</t>
  </si>
  <si>
    <t>3.8.1</t>
  </si>
  <si>
    <t>3.8.2</t>
  </si>
  <si>
    <t>3.8.3</t>
  </si>
  <si>
    <t>开闭所</t>
  </si>
  <si>
    <t>设置 110kV 变电站一座， 内设 110/10kV 主变。</t>
  </si>
  <si>
    <t>3.9.1</t>
  </si>
  <si>
    <t>3.9.2</t>
  </si>
  <si>
    <t>含外装饰</t>
  </si>
  <si>
    <t>3.9.3</t>
  </si>
  <si>
    <t>不含设备</t>
  </si>
  <si>
    <t>室外工程</t>
  </si>
  <si>
    <t>道路工程</t>
  </si>
  <si>
    <t>含硬质铺装、道路、运动场地、停车位、非机动车棚、景观构筑物、景观给排水等</t>
  </si>
  <si>
    <t>室外管网工程</t>
  </si>
  <si>
    <t>含污水提升泵站、钢筋混凝土化粪池</t>
  </si>
  <si>
    <t>景观、绿化工程</t>
  </si>
  <si>
    <t>含地面绿化、屋顶绿化。</t>
  </si>
  <si>
    <t>大门</t>
  </si>
  <si>
    <t>处</t>
  </si>
  <si>
    <t>海绵城市</t>
  </si>
  <si>
    <t>包括转输型植草沟、雨水花坛及高位花坛。含雨水回收系统</t>
  </si>
  <si>
    <t>围墙工程</t>
  </si>
  <si>
    <t>M</t>
  </si>
  <si>
    <t>亮化工程</t>
  </si>
  <si>
    <t>按照50元/平方暂估。</t>
  </si>
  <si>
    <t>燃气工程</t>
  </si>
  <si>
    <t>按照200万暂估</t>
  </si>
  <si>
    <t>蒸汽管道设备费</t>
  </si>
  <si>
    <t>停机坪</t>
  </si>
  <si>
    <t>参照类似项目停机坪中标价</t>
  </si>
  <si>
    <t>有线电视</t>
  </si>
  <si>
    <t>地下停车场交通设施</t>
  </si>
  <si>
    <t>标识标牌、地下室划线、路标等；并入标识系统整体考虑</t>
  </si>
  <si>
    <t>门牌、标识标牌、地下室划线、室外导视等</t>
  </si>
  <si>
    <t>三</t>
  </si>
  <si>
    <t>设备及工器具购置费</t>
  </si>
  <si>
    <t>供配电工程</t>
  </si>
  <si>
    <t>①采用双路供电，每路容量为 31500kVA。设置 110kV 变电站一座， 内设 110/10kV 主变，110kV、10kV 配电柜。
②设置1#~4#变电所内均设有 4 台干式变压器，容量为 4x2000kVA，合计总装机容量
32000kVA。</t>
  </si>
  <si>
    <t>燃气及厨房工程</t>
  </si>
  <si>
    <t>包括燃气管接入，及厨房工程。</t>
  </si>
  <si>
    <t>物流传输系统</t>
  </si>
  <si>
    <t>中型箱式物流系统，58个站点；气动物流系统，23个站点；手供一体仓储系统，3台</t>
  </si>
  <si>
    <t>充电桩</t>
  </si>
  <si>
    <t>套</t>
  </si>
  <si>
    <t>包括慢充、快充</t>
  </si>
  <si>
    <t>发电机</t>
  </si>
  <si>
    <t xml:space="preserve">柴油发电机组容量为 1600kW，2 台 300KW 发电机固定电站、1 台 120kW 发电机移动电站及 2 台 80KW 发电机固定电站。 </t>
  </si>
  <si>
    <t>电梯</t>
  </si>
  <si>
    <t>部</t>
  </si>
  <si>
    <t>按照55万/台暂估</t>
  </si>
  <si>
    <t>扶梯</t>
  </si>
  <si>
    <t>按照45万/台暂估</t>
  </si>
  <si>
    <t>污水处理系统</t>
  </si>
  <si>
    <t>包括污水处理间和污水提升设备间设备，采用“调节池+ 好氧+MBR+消毒”处理工艺。</t>
  </si>
  <si>
    <t>停车系统</t>
  </si>
  <si>
    <t>按照1000万元暂估。</t>
  </si>
  <si>
    <t>厨房设备</t>
  </si>
  <si>
    <t>按照500万元暂估。</t>
  </si>
  <si>
    <t>直饮水</t>
  </si>
  <si>
    <t>按照1万/套元暂估。</t>
  </si>
  <si>
    <t>光伏</t>
  </si>
  <si>
    <t>KVA</t>
  </si>
  <si>
    <t>包括发电设备、升压变电设备、控制保护设备、并网等。按照总装机容量的3%考虑。按照4000元/kVA暂估。</t>
  </si>
  <si>
    <t>热水系统</t>
  </si>
  <si>
    <t>采用市政废热（市政蒸汽），按400万暂估</t>
  </si>
  <si>
    <t>医疗气体</t>
  </si>
  <si>
    <t>床位</t>
  </si>
  <si>
    <t xml:space="preserve">包括：制氧系统、医疗中心吸引系统、空气集中供应系统、供应室空气系统、压缩空气系统、呼叫系统、末端装置及报警系统。参照类型项目中标价计算，10000元/床位。制氧系统配置 4 台 5m³的球形高真空绝热医用液氧贮罐，5 台汽化器，2 台氧气减压装置，1 台分
气缸，2 套 2×10 瓶组医用气体汇集排作为应急备用氧源。 </t>
  </si>
  <si>
    <t>医疗用水系统</t>
  </si>
  <si>
    <t>按照1000暂估</t>
  </si>
  <si>
    <t>无影灯、吊塔、吊架</t>
  </si>
  <si>
    <t>根据送审方案询价，送审金额在合理范围内，暂按送审金额计入</t>
  </si>
  <si>
    <t>四</t>
  </si>
  <si>
    <t>工程建设其他费</t>
  </si>
  <si>
    <t>土地费用</t>
  </si>
  <si>
    <t>按照协议价计入。</t>
  </si>
  <si>
    <t>建设单位代建费</t>
  </si>
  <si>
    <t>锡发改【2014】4号</t>
  </si>
  <si>
    <t>建筑设计</t>
  </si>
  <si>
    <t>上海瑞盟建筑设计咨询有限公司、启迪设计集团股份有限公司中标价。包括建（构）筑物的总体规划、建筑设计、结构设计、给排水设计、电气设计（包含供配电及电能质量评估）、暖通设计、交通组织设计、公共设施设计、消防设计（含消防性能化设计）、沙盘模型制作（比例1：500）等整个医院的方案设计以及中标后方案的优化调整、初步设计（含概算）、施工图设计、BIM、基坑支护及降水设计、工程筹划、后续服务工作。</t>
  </si>
  <si>
    <t>医疗工艺设计</t>
  </si>
  <si>
    <t>澳今建筑设计咨询（上海）有限公司中标价</t>
  </si>
  <si>
    <t>交通专项咨询研究</t>
  </si>
  <si>
    <t>深圳市城市交通规划设计研究中心股份有限公司、无锡市政研究院有限公司中标价</t>
  </si>
  <si>
    <t>人防工程设计费</t>
  </si>
  <si>
    <t>景观、绿化及海绵设计</t>
  </si>
  <si>
    <t>按照《工程勘察设计收费管理规定》2014，按一般工程考虑，收费按80%计取，测算详见附件。</t>
  </si>
  <si>
    <t>其他专项设计</t>
  </si>
  <si>
    <t>按照100万元暂估</t>
  </si>
  <si>
    <t>可行性研究及配套评审报告</t>
  </si>
  <si>
    <t>山东省建筑设计研究院有限公司中标价，包括工程可行性研究报告编制、环评、稳评、节能、航道影响、防洪防涝、水土保持、安评、地震及地质评价、交评、土壤调查、压覆矿调查。</t>
  </si>
  <si>
    <t>前期咨询费</t>
  </si>
  <si>
    <t>项目咨询费</t>
  </si>
  <si>
    <t>工程建设监理费</t>
  </si>
  <si>
    <t>发改价格〔2007〕670号，8折考虑</t>
  </si>
  <si>
    <t>招标代理费（勘察、设计、施工、监理等采购、含工程量清单及控制价编制）</t>
  </si>
  <si>
    <t>计价格〔2002〕1980号按7折计</t>
  </si>
  <si>
    <t>造价咨询费（跟踪审计、工程结算及财务决算审核）</t>
  </si>
  <si>
    <t>按照苏价服[2004]483号文的70%计算，测算详见附件。</t>
  </si>
  <si>
    <t>概算审核费</t>
  </si>
  <si>
    <t>市政配套费</t>
  </si>
  <si>
    <t>省物价局、财政厅苏价费（1998）286号、苏财综（1998）135号</t>
  </si>
  <si>
    <t>道口开通</t>
  </si>
  <si>
    <t>正式道口、红线外管线开通接入费用</t>
  </si>
  <si>
    <t>高可靠性供电费用</t>
  </si>
  <si>
    <t>施工图审查费（建筑工程）</t>
  </si>
  <si>
    <t>按照无政发【2011】234号文计算，建筑工程按照1.4元平方，抗震调整系数1.21。</t>
  </si>
  <si>
    <t>施工图审查费（市政及专项工程）</t>
  </si>
  <si>
    <t>按照无政发【2011】234号文计算，市政、绿化、幕墙、装饰、智能化等专项工程。</t>
  </si>
  <si>
    <t>工程保险费</t>
  </si>
  <si>
    <t>按(建筑安装工程费+设备及工器具购置费）*0.3%计。</t>
  </si>
  <si>
    <t>材料检验试验费</t>
  </si>
  <si>
    <t>按照15平方暂估。</t>
  </si>
  <si>
    <t>其他检测费</t>
  </si>
  <si>
    <t>环境检测、消防检测、节能检测、桩基检测、基坑检测，按照25平方暂估。</t>
  </si>
  <si>
    <t>测量费</t>
  </si>
  <si>
    <t>绿化测量费、房产测量、竣工测量</t>
  </si>
  <si>
    <t>苏价服[2015]219号</t>
  </si>
  <si>
    <t>自来水接表</t>
  </si>
  <si>
    <t>两只表</t>
  </si>
  <si>
    <t>污水接入</t>
  </si>
  <si>
    <t>一个接口</t>
  </si>
  <si>
    <t>规划技术服务费</t>
  </si>
  <si>
    <t>省物价局锡价服（2003）42号</t>
  </si>
  <si>
    <t>建设工程中心交易服务费</t>
  </si>
  <si>
    <t>苏价服[2017]177号，建设单位支护30%。</t>
  </si>
  <si>
    <t>声像档案及档案保管费</t>
  </si>
  <si>
    <t>按照1元/平方计算。</t>
  </si>
  <si>
    <t>工程优质优价</t>
  </si>
  <si>
    <t>按照市优考虑0.9%计算</t>
  </si>
  <si>
    <t>场地准备及临时设施费</t>
  </si>
  <si>
    <t>环境保护税</t>
  </si>
  <si>
    <t>按照1‰计算。</t>
  </si>
  <si>
    <t>五</t>
  </si>
  <si>
    <t>预备费</t>
  </si>
  <si>
    <t>基本预备费</t>
  </si>
  <si>
    <t>(建筑安装工程费+设备及工器具购置费+工程建设其他费）*5%</t>
  </si>
  <si>
    <t>按5%计取</t>
  </si>
  <si>
    <t>价差预备费</t>
  </si>
  <si>
    <t>暂未记取</t>
  </si>
  <si>
    <t>六</t>
  </si>
  <si>
    <t>建设期利息</t>
  </si>
  <si>
    <t>利息按照4.3%测算，按照复利法计算。</t>
  </si>
  <si>
    <t>七</t>
  </si>
  <si>
    <t>信息化系统</t>
  </si>
  <si>
    <t>八</t>
  </si>
  <si>
    <t>医疗设备费</t>
  </si>
  <si>
    <t>九</t>
  </si>
  <si>
    <t>项目总投资</t>
  </si>
  <si>
    <t>层数</t>
  </si>
  <si>
    <t>空间名称</t>
  </si>
  <si>
    <t>项目名称</t>
  </si>
  <si>
    <t>技术参数要求</t>
  </si>
  <si>
    <t>单价（元）</t>
  </si>
  <si>
    <t>总价(万元）</t>
  </si>
  <si>
    <t>一层</t>
  </si>
  <si>
    <t>展厅01</t>
  </si>
  <si>
    <t>顶面</t>
  </si>
  <si>
    <r>
      <rPr>
        <sz val="11"/>
        <rFont val="宋体"/>
        <charset val="134"/>
      </rPr>
      <t>一层展厅地面采用花岗岩，花岗岩厚度不得小于30mm；二层展厅地面采用橡胶地板，橡胶地板为压铸成型同质非分层橡胶块材，厚度不得小于3mm；</t>
    </r>
    <r>
      <rPr>
        <sz val="11"/>
        <color rgb="FFFF0000"/>
        <rFont val="宋体"/>
        <charset val="134"/>
      </rPr>
      <t>各层展厅地面预留的面层厚度如下，首层60mm，二层55mm，预留面层内饰面做法应包含基层找平、界面剂、结合层及饰面层等基本构造，并处理好与公区装修的衔接关系。</t>
    </r>
    <r>
      <rPr>
        <sz val="11"/>
        <rFont val="宋体"/>
        <charset val="134"/>
      </rPr>
      <t xml:space="preserve">
展厅内所有材料均选用哑光材质；展厅吊顶内的设施设备及专业射灯轨道在满足规范的基础上，尽量整合，以满足美术馆展览的专业需求；展厅顶面在专业轨道射灯外，应另设有不低于GB/T863  -2024标准要求的泛光照明；展厅照明应设置智能灯光控制系统，单个按键可实现一键开关、回路开关；并且对展厅内泛光照明进行0-10V回路调光；系统具有开放通信接口和协议，便于与总集成联动。</t>
    </r>
  </si>
  <si>
    <t>㎡</t>
  </si>
  <si>
    <t>照明</t>
  </si>
  <si>
    <t>墙面（非展墙区域）</t>
  </si>
  <si>
    <t>地面</t>
  </si>
  <si>
    <t>展厅02</t>
  </si>
  <si>
    <t>二层</t>
  </si>
  <si>
    <t>展厅03</t>
  </si>
  <si>
    <t>展厅04</t>
  </si>
  <si>
    <t>展厅05</t>
  </si>
  <si>
    <t>展厅06</t>
  </si>
  <si>
    <t>共计（万元）</t>
  </si>
  <si>
    <t>备注：此报价包含从基层到面层的材料费、安装费、钢架转换层等所有费用。</t>
  </si>
  <si>
    <t>总价
(万元）</t>
  </si>
  <si>
    <t>库01</t>
  </si>
  <si>
    <t>库房地面均采用防滑地砖地面，顶面照明灯具选用150*1200成品嵌入式灯具；1号、3号库房和库房走道顶面选用A级阻燃矿棉板顶面，墙面采用防霉防水无机涂料墙饰面，踢脚采用不锈钢踢脚线。</t>
  </si>
  <si>
    <r>
      <rPr>
        <sz val="12"/>
        <color theme="1"/>
        <rFont val="宋体"/>
        <charset val="134"/>
      </rPr>
      <t>库0</t>
    </r>
    <r>
      <rPr>
        <sz val="12"/>
        <color theme="1"/>
        <rFont val="宋体"/>
        <charset val="134"/>
      </rPr>
      <t>2</t>
    </r>
  </si>
  <si>
    <t>库03</t>
  </si>
  <si>
    <t>墙面</t>
  </si>
  <si>
    <t>走道</t>
  </si>
  <si>
    <t>备注：此报价包含从基层到面层的材料费、安装费、顶面的转换层等所有费用。</t>
  </si>
  <si>
    <t>规格</t>
  </si>
  <si>
    <t>轨道射灯 灯具功率28W±3W，光通量≥1600lm，色温3500K，显色性Ra≥95，R9≥80，色容差≤2，单灯自带调光旋钮0-100%调光，调光过程平滑无频闪。灯具可水平360°，垂直≥90°调节照射方向。通过更换光学透镜方式，可在同一盏灯上实现窄光(16°±3°)、中光(26°±3°)、宽光(47°±3°)、拉伸光(长轴角&gt;50°，短轴角&lt;30°)、洗墙光(wallwash)等五种不同配光效果，实现一灯多用。能通过加装变色温滤镜，使灯具色温从3500K变为3000K。另可配置防眩网、遮光板等多重控光防眩配件。各配光灯型数量需合理配置。</t>
  </si>
  <si>
    <t>个</t>
  </si>
  <si>
    <t>轨道美术灯（切光） 灯具功率28W±3W，有多种角度镜头可选，通过调节焦距和光栅配件，获得方形或圆形美术光斑。色温3500K，显色性Ra≥95，R9≥80，色容差≤2，单灯自带调光旋钮0-100%调光，调光过程平滑无频闪。灯具可水平360°，垂直≥90°调节照射方向。</t>
  </si>
  <si>
    <t>轨道射灯（极窄光）灯具功率12W±3W，极窄配光6°±2°，色温3500K，显色性Ra≥95，R9≥80，色容差≤2，单灯自带调光旋钮0-100%调光，调光过程平滑无频闪。灯具可水平360°，垂直≥90°调节照射方向。</t>
  </si>
  <si>
    <t>三回路金属轨道 四线三回路金属轨道，每个回路最大载流16A，可明装或吊装，各类安装配件齐全。后期可通过增加配件，满足临时设备接电需求（AC220V/50HZ，回路荷载不大于16A）。轨道排布及数量需能满足各类展览需求下进行合理设计配置。</t>
  </si>
  <si>
    <t>轨道射灯 灯具功率20W±3W，光通量≥1200lm，色温3500K°，显色性Ra≥95，R9≥80，色容差≤2，单灯自带调光旋钮0-100%调光，调光过程平滑无频闪。灯具可水平360°，垂直≥90°调节照射方向。通过更换光学透镜方式，可在同一盏灯上实现窄光(16°±3°)、中光(26°±3°)、宽光(47°±3°)、拉伸光(长轴角&gt;50°，短轴角&lt;30°)、洗墙光(wallwash)等五种不同配光效果，实现一灯多用。能通过加装变色温滤镜，使灯具色温从3500K变为3000K。另可配置防眩网、遮光板等多重控光防眩配件。各配光灯型数量需合理配置。</t>
  </si>
  <si>
    <t>轨道射灯 灯具功率12W±3W，光通量≥650lm，色温3000K°，显色性Ra≥95，R9≥80，色容差≤2，单灯自带调光旋钮0-100%调光，调光过程平滑无频闪。灯具可水平360°，垂直≥90°调节照射方向。通过更换光学透镜方式，可在同一盏灯上实现窄光(16°±3°)、中光(26°±3°)、宽光(47°±3°)、拉伸光(长轴角&gt;50°，短轴角&lt;30°)、洗墙光(wallwash)等五种不同配光效果，实现一灯多用。各角度灯型数量需合理配置，另外可配置防眩网、遮光板等多重控光防眩配件。各配光灯型数量需合理配置。</t>
  </si>
  <si>
    <t>光学配件、防眩配件</t>
  </si>
  <si>
    <t>窄光透镜(16°±3°)、中光透镜(26°±3°)、宽光透镜(47°±3°)、拉伸光透镜(长轴角&gt;50°，短轴角&lt;30°)、洗墙光透镜(wallwash)、变色温滤镜（3500K变为3000K）、防眩光蜂窝网、遮光片。各型数量须合理配置。</t>
  </si>
  <si>
    <t>片</t>
  </si>
  <si>
    <t>备注：含材料、运输、安装、调试等一切费用。</t>
  </si>
  <si>
    <t>展墙</t>
  </si>
  <si>
    <t>固定展墙</t>
  </si>
  <si>
    <r>
      <rPr>
        <sz val="11"/>
        <rFont val="宋体"/>
        <charset val="134"/>
      </rPr>
      <t xml:space="preserve">1. 固定展墙主体结构由沿墙安装的结构框架和外部文博专用展示板组成。其布置完成壁面需符合GB50210-2018中对“板材隔墙 ”的标准及规定。
2. 固定展墙的内部为金属结构框架，需要金属结构上下贯通连接。
3. 固定展墙的外部文博专用展示板为复合型结构板状材料；除表层海吉布以外其它复合层材料需经压贴设备高温高压复合而成，基础材料以轻质结构板状材料为主，朝向展示面一端表层复合软木、海吉布，海吉布表面涂刷乳胶漆。文博专用展示板需支持钉挂，每个钉可悬挂不低于30kg的负载。
4. 固定展墙顶部须预置挂画槽装置，要求该挂画槽装置必须与展墙内部基础结构连接，以保证为垂挂艺术作品的安全性和稳定性。
5. 固定展墙底部边缘设置有踢脚线。
6。一层固定展墙安装至4.5米高；二层固定展墙安装至吊顶高度。
</t>
    </r>
    <r>
      <rPr>
        <sz val="11"/>
        <color theme="1"/>
        <rFont val="宋体"/>
        <charset val="134"/>
      </rPr>
      <t>7、规格、样式等需要经过甲方及使用单位确认后实施。</t>
    </r>
  </si>
  <si>
    <t>活动展墙</t>
  </si>
  <si>
    <r>
      <rPr>
        <sz val="11"/>
        <rFont val="宋体"/>
        <charset val="134"/>
      </rPr>
      <t xml:space="preserve">1. 活动展墙，主体结构由内部金属结构框架和外部的文博专用展示板组成。其布置完成壁面需符GB50210-2018中对“板材隔墙 ”的标准及规定。
2. 活动展墙的内部为金属结构框架，底座金属结构设置可调地脚螺栓和可以通过驱动控制实现升降的负重轮组，整体内部金属结构框架设计质心不超过活动展墙高度的 1/3 数值为宜。
3. 活动展墙，外部文博专用展示板为复合型结构板状材料；除表层海基布以外其它复合层材料需经压贴设备高温高压复合而成，基础材料以轻质结构板状材料为主，朝向展示面一端表层复合软木、海吉布，海吉布表面涂刷环保乳胶漆。文博专用展示板需支持钉挂，每个钉可悬挂不低于 30kg 的负载。
4. 活动展墙顶部须预置挂画槽装置，要求该挂画槽装置必须与展墙内部基础结构连接，以保证为垂挂艺术作品的安全性和稳定性。
5. 活动展墙底部边缘设置有踢脚线。
6. 活动展墙采用外部供电，电源为充电式可移动电源，通过插头与展墙供电端口实现对接，控制采用按键或遥控装置控制。当启动展墙升降功能后，展墙负重轮组下降，对应升起整体活动展墙，可调地脚螺栓离开地面，负重轮组着地，此刻可通过人力或机械驱动（另行定制）移动活动展墙。定位完成后，通过电动控制升起负重轮组，可调地脚螺栓着地，通过调整可调地脚螺栓实现活动展墙立面与地面保持垂直。
7. 一层活动展墙高度不得低于4.5米，二层活动展墙高度不得低于3.5米。
8.活动展墙面积按照四周面积计算。
</t>
    </r>
    <r>
      <rPr>
        <sz val="11"/>
        <color theme="1"/>
        <rFont val="宋体"/>
        <charset val="134"/>
      </rPr>
      <t>9、规格、样式等需要经过甲方及使用单位确认后实施。</t>
    </r>
  </si>
  <si>
    <t>备注：此报价包含从基层到面层的材料费、安装费、固定展墙背后的钢架等一切费用。</t>
  </si>
  <si>
    <t>展    柜</t>
  </si>
  <si>
    <t>展厅05/06</t>
  </si>
  <si>
    <t>恒温恒湿展柜
（D1200*H4500）</t>
  </si>
  <si>
    <t>1.美术馆展柜需要具有抗震型金属框架结构；主体结构采用≥1.5mm厚度的镀锌方矩钢管制作的结构焊件，底部结构设置有水节装置，并用于承载展示空间的展示台，其承载力需达到 150kg/㎡ 。顶部结构需预留专业照明灯具安装空间，且预装工作照明，并与展示空间完全物理隔离。
2.美术馆展柜外饰面采用钢制饰面板，饰面板由厚度≥1.2mm 的冷轧钢板制成，表面处理为粉末喷涂，喷涂颜色和性态可选择。
3.美术馆展柜的结构型边框材料采用牌号为 6063-T5 的挤出型铝合金型材，型材壁厚应不小于 2mm。外框型材间的缝隙应≤1.5mm。玻璃与铝合金边框的粘接应完全密封粘接，确保展柜玻璃板的牢固性，防撬性，密封性及防爆性。
4.美术馆展柜采用 8mm+0.89SGP+8mm 减反射抗弯夹胶安全玻璃，其透光率≥97%，可见光反射比≤1%，并且可以阻挡 99.5%以上的紫外光。
5.美术馆展柜展示空间为整体密闭型结构，并采用环保型密封胶以及有机硅胶密封条进行密封，完成后展示空间内空气交换律≤0.2D/天（D 为展示空间容积），符合 36110-2018 的检测要求。
6.美术馆展柜展示端玻璃门采用平推侧滑式开启方式，实现展示端玻璃门的安全结构，并且展示端玻璃门开启尺度不小于展示端玻璃宽度的60%。展示端玻璃门开闭门方式采用电动驱动的开启方式，并备有应急开启功能。
7美术馆展柜需配合空间气候处理设备的接驳，以实现展示空间的恒定湿度要求，因此需要预留送（回）风管道的接口，并在接口连接的展示空间内设置均流出口，以确保为展示空间提供一个持续恒定的湿度环境，且不会产生湿度剧烈波动。
8.美术馆展柜的机械性能；材料安全性；锁具、电器安全性能以及环境控制性能等符合《GB/T 36111-2018 文物展柜基本技术要求及检测》的相关技术要求。
9.美术馆展柜属于专业定制产品，其产品服务内容包括图纸设计、现场踏勘、专业化生产、现场安装交付、操作人员培训以及免费保修服务和终身维护保养。展柜的免费保修期应为 2 年以上。                                                                                                                                                   
10.玻璃展示面高度不得低于3米。</t>
  </si>
  <si>
    <t>恒温恒湿机组</t>
  </si>
  <si>
    <t>1. 给单个或多个中、大型展柜、通柜提供一个不间断、有效、温和无突变的湿度调控。能耗低，气流稳定，控制精度高。在工作温度 17-27℃时，湿度在 35%-70%范围内可控可调，湿度准确控制在设定值的±2%范围内，可提供气流供给一个 200 立方米的展柜（密封度为每天4次换气）；
2. 全钢制框架及外壳，坚固耐用、安全可靠。
3. 输出气流达到设定范围后才向展柜内进行输送，运行中如遇设备故障或其他因素导致气流不达标则设备自动切换至旁路不再向柜内输送，保证气流安全稳定。
4. 正压方式将文物所需达标气体送入柜内，同时自带空气过滤模块，可有效防止污染气体进入展柜。
5. 完善的自检功能，故障或异常情况可提示报警。
6. 设备自带水箱并具有自动补水功能，无需人工干涉（设备间需接入自来水）。</t>
  </si>
  <si>
    <t>台</t>
  </si>
  <si>
    <t>调湿板</t>
  </si>
  <si>
    <t>库房调湿板</t>
  </si>
  <si>
    <t>1、2号库顶面和墙面安装调湿板。                                                                        2、调湿板材料要求装饰功能好，表面平整，结构紧凑，并具有防虫防霉功效，可在安装后不做任何饰面处理。                       
3、调湿板材料需为“不燃”材料，需要符合《GB 8624-2012 建筑材料及制品燃烧性能分级》标准的A级标准。
4、调湿板的吸放湿性能需要依照《WW/T 0068-2015 馆藏文物环境控制-调湿材料》对调湿板的吸放湿性能进行检测并出具检验报告。                                      
5、调湿板厚度不小于12.5mm，厚度容差是±0.5mm。</t>
  </si>
  <si>
    <t>备注：此报价包含从基层到面层的材料费、安装费、顶面的转换层、调湿板背后的结构层等一切费用。</t>
  </si>
  <si>
    <t>典藏设备</t>
  </si>
  <si>
    <t>产品名称</t>
  </si>
  <si>
    <t>电动智能组合式密集典藏架D1200*H3000</t>
  </si>
  <si>
    <r>
      <rPr>
        <sz val="12"/>
        <rFont val="宋体"/>
        <charset val="134"/>
        <scheme val="major"/>
      </rPr>
      <t>1、抽屉层板式规格D1200*H3000，数量不少于密集架总数量的1</t>
    </r>
    <r>
      <rPr>
        <sz val="12"/>
        <rFont val="宋体"/>
        <charset val="134"/>
        <scheme val="major"/>
      </rPr>
      <t>/</t>
    </r>
    <r>
      <rPr>
        <sz val="12"/>
        <rFont val="宋体"/>
        <charset val="134"/>
        <scheme val="major"/>
      </rPr>
      <t>6</t>
    </r>
    <r>
      <rPr>
        <sz val="12"/>
        <rFont val="宋体"/>
        <charset val="134"/>
        <scheme val="major"/>
      </rPr>
      <t>；
2、抽屉层板式结构：共9层，上3层层板，下6层抽屉；抽屉底部及层板铺设10mm厚樟木板并外包亚麻布；门面列带钢制对开门，配液压铰链长条锁；抽屉配置具有可多重调节功能的防坠落、防老化的重型滑轨；滑轨与立柱采用插脚、卡扣式连接，滑轨与抽屉采用托脚式连接，既定位精准又确保安全；抽屉前后、左右、高低间隙可调，确保安装到位、结构安全可靠，定位精准，防止上下窜动，并使滑轨达到最佳使用状态；层板外侧配置柔性防倾倒防滑落防震减震装置；层板上嵌入式铺设樟木板，防止木板变形；层板、抽屉安装调试完成后，具有柔性锁定功能，防止意外发生层板、抽屉脱架；
3、网片式规格D400*H3000，数量不少于密集架总数量的</t>
    </r>
    <r>
      <rPr>
        <sz val="12"/>
        <rFont val="宋体"/>
        <charset val="134"/>
        <scheme val="major"/>
      </rPr>
      <t>4</t>
    </r>
    <r>
      <rPr>
        <sz val="12"/>
        <rFont val="宋体"/>
        <charset val="134"/>
        <scheme val="major"/>
      </rPr>
      <t>/</t>
    </r>
    <r>
      <rPr>
        <sz val="12"/>
        <rFont val="宋体"/>
        <charset val="134"/>
        <scheme val="major"/>
      </rPr>
      <t>6</t>
    </r>
    <r>
      <rPr>
        <sz val="12"/>
        <rFont val="宋体"/>
        <charset val="134"/>
        <scheme val="major"/>
      </rPr>
      <t>；
4、网片式立柱、顶板和网格均采用不锈钢材料；门面采用防风防尘聚酯纤维卷帘；配备托架、卡扣
5、架体顶部配置吊轨式防倒装置，底部配置挂钩式防倒装置，确保架子安全运行；
6、护板为凹凸式护板；配亚克力标签框
7、架体闭合后架体之间可自动锁定将架体联接成一个整体，以最大限度提高密集架的防晃动防倾倒效能，锁定后可整体移动，同时具有手动和电动解锁功能，达到防震减震效果。
8、密集架具有电动智能控制功能，配置24V、150W无刷电机及离合器和齿轮箱，固定列配置15英寸以上电脑一体机，移动列配置8英寸彩色触摸控制液晶屏，具有架体锁定（解锁）、左移、右移、停止、通风、合架、安全防护等功能，并预留藏品管理系统接口。
9、配置加强型底盘及中轴带双轴传动系统，确保架体刚性和平稳运行；
10、架体边列底部配置“L”型牛眼撑脚，有效防止架体倾覆。</t>
    </r>
  </si>
  <si>
    <t>不锈钢推拉式网格典藏架H3680</t>
  </si>
  <si>
    <t>1、推拉式不锈钢吊轨网格架结构；
2、顶部为不锈钢吊轨和承重吊轮；
3、在承重墙和承重柱顶部安装工字钢，组成受力面便于安装顶部轨道；
4、藏品上架、下架区域地面无轨道、无立柱等无障碍设计，便于安全使用。
5、架体限位装置采用柔性结构，并具有阻尼缓冲功能。</t>
  </si>
  <si>
    <t>合计</t>
  </si>
  <si>
    <t>备注：典藏库房还需合理性的配置便利性的设施设备，如登高梯、运输车、点交台等,所需的一切费用要考虑在上述报价中。</t>
  </si>
  <si>
    <t>气密性防盗门W3000*H3000</t>
  </si>
  <si>
    <t xml:space="preserve">气密防盗门
1、门扇面板采用国产优质镀锌钢板制作，钢板厚度为1.0mm。门扇厚度为50mm，门扇内部有钢质骨架和填充蜂巢。
2、门框采用国产优质镀锌钢板制作，钢板厚度为1.5mm。加固件须采用1.5—3.0mm厚钢板。双扇门间设有盖缝条。门框在安装后填充水泥砂浆。左、右竖框和上框三侧镶嵌密封条
3、观察窗可根据客户要求定制
4、门的外观颜色：可根据要求定制                                                                                              </t>
  </si>
  <si>
    <t>气密性防盗门W1300*H2300</t>
  </si>
  <si>
    <t xml:space="preserve">气密防盗门
1、门扇面板采用国产优质镀锌钢板制作，钢板厚度为1.0mm。门扇厚度为50mm，门扇内部有钢质骨架和填充蜂巢。
2、门框采用国产优质镀锌钢板制作，钢板厚度为1.5mm。加固件须采用1.5—3.0mm厚钢板。双扇门间设有盖缝条。门框在安装后填充水泥砂浆。左、右竖框和上框三侧镶嵌密封条
3、观察窗可根据客户要求定制
4、门的外观颜色：可根据要求定制                                                                      </t>
  </si>
  <si>
    <t>文物库门W3500*H3300</t>
  </si>
  <si>
    <t>C级藏品库门技术要求性能要求：
1、藏品库门防护性能C级，防暴力破坏极限时间≥120min。
2、藏品库门耐火隔热性、耐火完整性≥240min。
3、藏品库门气密性能等级大于等于:8级、水密性能大于等于4级。
4、藏品库门门扇开合力小于等于80N。门扇开启无异常声音、无卡顿现象，门扇开启或关闭时要能在任何角度随停随定住。
5、门扇和自动升降踏板门槛连接，通过传动机构门扇能达到在开启180度内，开启任意角度停下，不会自由摆动。
6、库门套与原结构柱植筋锚固拉结，套内浇筑混凝土，现场结构无法满足的需自行增设结构柱。
7、藏品库房门具有抗震功能，抗震设防烈度大于等于：7度。</t>
  </si>
  <si>
    <t>文物库门W1800*H2300</t>
  </si>
  <si>
    <t>定制导视系统</t>
  </si>
  <si>
    <t>名称</t>
  </si>
  <si>
    <t>工程量</t>
  </si>
  <si>
    <t>金额
（万元）</t>
  </si>
  <si>
    <t>标识系统设计美观、简洁，考虑融入建筑设计语言以及无锡本土文化元素，形成具有特色创意的标识系统；各图牌尺寸大小应符合人体工程学，并具有较强的识别度，方案需要经过甲方让可后方可实施，点位布置详见图纸。</t>
  </si>
  <si>
    <t>备注：方案需经过甲方确认后方可实施，此项所有费用均应考虑在投标报价中。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</si>
</sst>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 numFmtId="179" formatCode="0_ "/>
    <numFmt numFmtId="180" formatCode="0.00_ ;[Red]\-0.00\ "/>
    <numFmt numFmtId="181" formatCode="0.0000_ "/>
    <numFmt numFmtId="182" formatCode="0.0"/>
  </numFmts>
  <fonts count="49">
    <font>
      <sz val="11"/>
      <color theme="1"/>
      <name val="宋体"/>
      <charset val="134"/>
      <scheme val="minor"/>
    </font>
    <font>
      <b/>
      <sz val="24"/>
      <color theme="1"/>
      <name val="宋体"/>
      <charset val="134"/>
      <scheme val="minor"/>
    </font>
    <font>
      <b/>
      <sz val="11"/>
      <color theme="1"/>
      <name val="宋体"/>
      <charset val="134"/>
      <scheme val="minor"/>
    </font>
    <font>
      <sz val="24"/>
      <color theme="1"/>
      <name val="宋体"/>
      <charset val="134"/>
      <scheme val="minor"/>
    </font>
    <font>
      <b/>
      <sz val="12"/>
      <color theme="1"/>
      <name val="宋体"/>
      <charset val="134"/>
    </font>
    <font>
      <b/>
      <sz val="11"/>
      <color theme="1"/>
      <name val="宋体"/>
      <charset val="134"/>
    </font>
    <font>
      <sz val="12"/>
      <color theme="1"/>
      <name val="宋体"/>
      <charset val="134"/>
    </font>
    <font>
      <sz val="12"/>
      <name val="宋体"/>
      <charset val="134"/>
      <scheme val="major"/>
    </font>
    <font>
      <sz val="11"/>
      <name val="宋体"/>
      <charset val="134"/>
      <scheme val="minor"/>
    </font>
    <font>
      <sz val="12"/>
      <color theme="1"/>
      <name val="宋体"/>
      <charset val="134"/>
      <scheme val="major"/>
    </font>
    <font>
      <sz val="24"/>
      <name val="宋体"/>
      <charset val="134"/>
      <scheme val="major"/>
    </font>
    <font>
      <b/>
      <sz val="12"/>
      <name val="宋体"/>
      <charset val="134"/>
      <scheme val="major"/>
    </font>
    <font>
      <b/>
      <sz val="12"/>
      <color theme="1"/>
      <name val="宋体"/>
      <charset val="134"/>
      <scheme val="major"/>
    </font>
    <font>
      <sz val="22"/>
      <color theme="1"/>
      <name val="宋体"/>
      <charset val="134"/>
      <scheme val="minor"/>
    </font>
    <font>
      <sz val="12"/>
      <name val="宋体"/>
      <charset val="134"/>
    </font>
    <font>
      <sz val="11"/>
      <color theme="1"/>
      <name val="宋体"/>
      <charset val="134"/>
    </font>
    <font>
      <b/>
      <sz val="11"/>
      <name val="宋体"/>
      <charset val="134"/>
    </font>
    <font>
      <sz val="11"/>
      <name val="宋体"/>
      <charset val="134"/>
    </font>
    <font>
      <sz val="24"/>
      <name val="宋体"/>
      <charset val="134"/>
      <scheme val="minor"/>
    </font>
    <font>
      <sz val="16"/>
      <color theme="1"/>
      <name val="宋体"/>
      <charset val="134"/>
    </font>
    <font>
      <sz val="11"/>
      <color rgb="FFFF0000"/>
      <name val="宋体"/>
      <charset val="134"/>
    </font>
    <font>
      <sz val="72"/>
      <color theme="1"/>
      <name val="宋体"/>
      <charset val="134"/>
    </font>
    <font>
      <sz val="12"/>
      <color theme="1"/>
      <name val="仿宋"/>
      <charset val="134"/>
    </font>
    <font>
      <b/>
      <sz val="24"/>
      <color theme="1"/>
      <name val="仿宋"/>
      <charset val="134"/>
    </font>
    <font>
      <b/>
      <sz val="12"/>
      <color theme="1"/>
      <name val="仿宋"/>
      <charset val="134"/>
    </font>
    <font>
      <b/>
      <sz val="12"/>
      <color rgb="FF000000"/>
      <name val="仿宋"/>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vertAlign val="superscript"/>
      <sz val="11"/>
      <color theme="1"/>
      <name val="宋体"/>
      <charset val="134"/>
    </font>
    <font>
      <sz val="9"/>
      <name val="宋体"/>
      <charset val="134"/>
    </font>
  </fonts>
  <fills count="39">
    <fill>
      <patternFill patternType="none"/>
    </fill>
    <fill>
      <patternFill patternType="gray125"/>
    </fill>
    <fill>
      <patternFill patternType="solid">
        <fgColor theme="0"/>
        <bgColor indexed="64"/>
      </patternFill>
    </fill>
    <fill>
      <patternFill patternType="solid">
        <fgColor rgb="FFFDC3FC"/>
        <bgColor indexed="64"/>
      </patternFill>
    </fill>
    <fill>
      <patternFill patternType="solid">
        <fgColor rgb="FFFFFFCC"/>
        <bgColor indexed="64"/>
      </patternFill>
    </fill>
    <fill>
      <patternFill patternType="solid">
        <fgColor rgb="FFCCFF99"/>
        <bgColor indexed="64"/>
      </patternFill>
    </fill>
    <fill>
      <patternFill patternType="solid">
        <fgColor theme="8" tint="0.799890133365886"/>
        <bgColor indexed="64"/>
      </patternFill>
    </fill>
    <fill>
      <patternFill patternType="solid">
        <fgColor rgb="FFF4E4F4"/>
        <bgColor indexed="64"/>
      </patternFill>
    </fill>
    <fill>
      <patternFill patternType="solid">
        <fgColor rgb="FF00B0F0"/>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4" fillId="0" borderId="0" applyNumberFormat="0" applyFill="0" applyBorder="0" applyAlignment="0" applyProtection="0">
      <alignment vertical="center"/>
    </xf>
    <xf numFmtId="0" fontId="35" fillId="9" borderId="13" applyNumberFormat="0" applyAlignment="0" applyProtection="0">
      <alignment vertical="center"/>
    </xf>
    <xf numFmtId="0" fontId="36" fillId="10" borderId="14" applyNumberFormat="0" applyAlignment="0" applyProtection="0">
      <alignment vertical="center"/>
    </xf>
    <xf numFmtId="0" fontId="37" fillId="10" borderId="13" applyNumberFormat="0" applyAlignment="0" applyProtection="0">
      <alignment vertical="center"/>
    </xf>
    <xf numFmtId="0" fontId="38" fillId="11" borderId="15" applyNumberFormat="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4" fillId="38" borderId="0" applyNumberFormat="0" applyBorder="0" applyAlignment="0" applyProtection="0">
      <alignment vertical="center"/>
    </xf>
    <xf numFmtId="0" fontId="14" fillId="0" borderId="0">
      <alignment vertical="center"/>
    </xf>
    <xf numFmtId="0" fontId="0" fillId="0" borderId="0">
      <alignment vertical="center"/>
    </xf>
    <xf numFmtId="0" fontId="17" fillId="0" borderId="0">
      <alignment vertical="center"/>
    </xf>
    <xf numFmtId="0" fontId="14" fillId="0" borderId="0">
      <alignment vertical="center"/>
    </xf>
    <xf numFmtId="0" fontId="14" fillId="0" borderId="0"/>
    <xf numFmtId="0" fontId="0" fillId="0" borderId="0"/>
    <xf numFmtId="0" fontId="14" fillId="0" borderId="0">
      <alignment vertical="center"/>
    </xf>
    <xf numFmtId="0" fontId="0"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cellStyleXfs>
  <cellXfs count="207">
    <xf numFmtId="0" fontId="0" fillId="0" borderId="0" xfId="0"/>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xf numFmtId="0" fontId="0" fillId="0" borderId="2" xfId="0" applyFont="1" applyBorder="1" applyAlignment="1">
      <alignment wrapText="1"/>
    </xf>
    <xf numFmtId="0" fontId="0" fillId="0" borderId="2" xfId="0" applyBorder="1" applyAlignment="1">
      <alignment wrapText="1"/>
    </xf>
    <xf numFmtId="0" fontId="0" fillId="0" borderId="0" xfId="0" applyAlignment="1">
      <alignment horizontal="center" vertical="center"/>
    </xf>
    <xf numFmtId="176" fontId="0" fillId="0" borderId="0" xfId="0" applyNumberFormat="1" applyAlignment="1">
      <alignment horizontal="center" vertical="center"/>
    </xf>
    <xf numFmtId="0" fontId="3" fillId="0" borderId="0" xfId="0" applyFont="1" applyAlignment="1">
      <alignment horizontal="center"/>
    </xf>
    <xf numFmtId="0" fontId="3" fillId="0" borderId="3" xfId="0" applyFont="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176" fontId="4"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0" xfId="0" applyFont="1"/>
    <xf numFmtId="0" fontId="10" fillId="0" borderId="4" xfId="0"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177" fontId="11" fillId="0" borderId="5" xfId="0" applyNumberFormat="1" applyFont="1" applyBorder="1" applyAlignment="1">
      <alignment horizontal="center" vertical="center" wrapText="1"/>
    </xf>
    <xf numFmtId="0" fontId="11" fillId="0" borderId="6" xfId="0" applyFont="1" applyBorder="1" applyAlignment="1">
      <alignment horizontal="center" vertical="center" wrapText="1"/>
    </xf>
    <xf numFmtId="177" fontId="11" fillId="0" borderId="6" xfId="0" applyNumberFormat="1" applyFont="1" applyBorder="1" applyAlignment="1">
      <alignment horizontal="center" vertical="center" wrapText="1"/>
    </xf>
    <xf numFmtId="0" fontId="7" fillId="0" borderId="1" xfId="0" applyFont="1" applyBorder="1" applyAlignment="1">
      <alignment horizontal="left" vertical="top" wrapText="1"/>
    </xf>
    <xf numFmtId="178" fontId="7"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6" fontId="12" fillId="0" borderId="1" xfId="0" applyNumberFormat="1" applyFont="1" applyBorder="1" applyAlignment="1">
      <alignment horizontal="center" vertical="center" wrapText="1"/>
    </xf>
    <xf numFmtId="0" fontId="9" fillId="0" borderId="1" xfId="0" applyFont="1" applyBorder="1" applyAlignment="1"/>
    <xf numFmtId="0" fontId="13" fillId="0" borderId="0" xfId="0" applyFont="1" applyBorder="1" applyAlignment="1">
      <alignment horizontal="center" vertical="center"/>
    </xf>
    <xf numFmtId="0" fontId="6" fillId="0" borderId="1" xfId="0" applyFont="1" applyBorder="1" applyAlignment="1">
      <alignment horizontal="left" vertical="center" wrapText="1"/>
    </xf>
    <xf numFmtId="0" fontId="14"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15" fillId="0" borderId="1" xfId="0" applyFont="1" applyBorder="1" applyAlignment="1">
      <alignment horizontal="left" vertical="center"/>
    </xf>
    <xf numFmtId="0" fontId="8" fillId="0" borderId="0" xfId="0" applyFont="1" applyAlignment="1">
      <alignment horizontal="center" vertical="center"/>
    </xf>
    <xf numFmtId="0" fontId="3" fillId="0" borderId="0" xfId="0" applyFont="1" applyBorder="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3" fillId="0" borderId="0" xfId="0" applyFont="1" applyAlignment="1">
      <alignment horizontal="center" vertical="center"/>
    </xf>
    <xf numFmtId="0" fontId="5" fillId="0" borderId="1" xfId="0" applyFont="1" applyBorder="1" applyAlignment="1">
      <alignment horizontal="center" vertical="center"/>
    </xf>
    <xf numFmtId="0" fontId="14"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0" fontId="8" fillId="0" borderId="1" xfId="0" applyFont="1" applyFill="1" applyBorder="1"/>
    <xf numFmtId="0" fontId="0" fillId="2" borderId="0" xfId="0" applyFill="1"/>
    <xf numFmtId="0" fontId="0" fillId="0" borderId="0" xfId="0" applyAlignment="1">
      <alignment horizontal="left" vertical="top"/>
    </xf>
    <xf numFmtId="0" fontId="0" fillId="0" borderId="0" xfId="0"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6" fontId="15" fillId="2" borderId="1" xfId="0" applyNumberFormat="1" applyFont="1" applyFill="1" applyBorder="1" applyAlignment="1">
      <alignment horizontal="left" vertical="top" wrapText="1"/>
    </xf>
    <xf numFmtId="0" fontId="15" fillId="2" borderId="1" xfId="0" applyFont="1" applyFill="1" applyBorder="1" applyAlignment="1">
      <alignment horizontal="center" vertical="center"/>
    </xf>
    <xf numFmtId="179" fontId="15" fillId="2" borderId="1" xfId="0" applyNumberFormat="1" applyFont="1" applyFill="1" applyBorder="1" applyAlignment="1">
      <alignment horizontal="center" vertical="center"/>
    </xf>
    <xf numFmtId="176" fontId="15" fillId="2" borderId="1" xfId="0" applyNumberFormat="1" applyFont="1" applyFill="1" applyBorder="1" applyAlignment="1">
      <alignment horizontal="center" vertical="center"/>
    </xf>
    <xf numFmtId="0" fontId="0" fillId="2" borderId="1" xfId="0" applyFill="1" applyBorder="1"/>
    <xf numFmtId="176" fontId="15" fillId="0" borderId="1" xfId="0" applyNumberFormat="1" applyFont="1" applyFill="1" applyBorder="1" applyAlignment="1">
      <alignment horizontal="left" vertical="top" wrapText="1"/>
    </xf>
    <xf numFmtId="179"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0" fontId="0" fillId="0" borderId="1" xfId="0" applyFill="1" applyBorder="1"/>
    <xf numFmtId="0" fontId="15" fillId="0" borderId="6" xfId="0" applyFont="1" applyFill="1" applyBorder="1" applyAlignment="1">
      <alignment horizontal="center" vertical="center"/>
    </xf>
    <xf numFmtId="0" fontId="0" fillId="0" borderId="6" xfId="0" applyFill="1" applyBorder="1"/>
    <xf numFmtId="0" fontId="15" fillId="0" borderId="9"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left" vertical="top"/>
    </xf>
    <xf numFmtId="0" fontId="0" fillId="0" borderId="1" xfId="0" applyFill="1" applyBorder="1" applyAlignment="1">
      <alignment horizontal="center"/>
    </xf>
    <xf numFmtId="176" fontId="5" fillId="0" borderId="7" xfId="0" applyNumberFormat="1" applyFont="1" applyFill="1" applyBorder="1" applyAlignment="1">
      <alignment horizontal="center" vertical="center"/>
    </xf>
    <xf numFmtId="0" fontId="0" fillId="0" borderId="1" xfId="0" applyBorder="1" applyAlignment="1"/>
    <xf numFmtId="0" fontId="0" fillId="0" borderId="1" xfId="0" applyBorder="1" applyAlignment="1">
      <alignment horizontal="left" vertical="top"/>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6" fontId="0" fillId="0" borderId="1" xfId="0" applyNumberForma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5" fillId="0" borderId="1" xfId="0" applyFont="1" applyFill="1" applyBorder="1" applyAlignment="1">
      <alignment horizontal="left" vertical="center"/>
    </xf>
    <xf numFmtId="0" fontId="8" fillId="0" borderId="0" xfId="0" applyFont="1"/>
    <xf numFmtId="176" fontId="8" fillId="0" borderId="0" xfId="0" applyNumberFormat="1" applyFont="1" applyAlignment="1">
      <alignment horizontal="center" vertical="center"/>
    </xf>
    <xf numFmtId="0" fontId="8" fillId="0" borderId="0" xfId="0" applyFont="1" applyFill="1" applyAlignment="1">
      <alignment horizontal="center" vertical="center"/>
    </xf>
    <xf numFmtId="0" fontId="18" fillId="0" borderId="0" xfId="0"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0" fontId="15" fillId="2" borderId="0" xfId="59" applyFont="1" applyFill="1" applyAlignment="1">
      <alignment horizontal="center" vertical="center"/>
    </xf>
    <xf numFmtId="0" fontId="15" fillId="2" borderId="0" xfId="59" applyFont="1" applyFill="1" applyAlignment="1">
      <alignment vertical="center"/>
    </xf>
    <xf numFmtId="180" fontId="15" fillId="2" borderId="0" xfId="59" applyNumberFormat="1" applyFont="1" applyFill="1" applyAlignment="1">
      <alignment horizontal="center" vertical="center"/>
    </xf>
    <xf numFmtId="181" fontId="15" fillId="2" borderId="0" xfId="59" applyNumberFormat="1" applyFont="1" applyFill="1" applyAlignment="1">
      <alignment vertical="center"/>
    </xf>
    <xf numFmtId="0" fontId="19" fillId="2" borderId="0" xfId="59" applyFont="1" applyFill="1" applyAlignment="1">
      <alignment horizontal="center" vertical="center" wrapText="1"/>
    </xf>
    <xf numFmtId="0" fontId="19" fillId="2" borderId="0" xfId="59" applyFont="1" applyFill="1" applyAlignment="1">
      <alignment horizontal="center" vertical="center"/>
    </xf>
    <xf numFmtId="0" fontId="15" fillId="2" borderId="1" xfId="59" applyFont="1" applyFill="1" applyBorder="1" applyAlignment="1">
      <alignment horizontal="center" vertical="center"/>
    </xf>
    <xf numFmtId="0" fontId="15" fillId="2" borderId="1" xfId="59" applyFont="1" applyFill="1" applyBorder="1" applyAlignment="1">
      <alignment horizontal="center" vertical="center" wrapText="1"/>
    </xf>
    <xf numFmtId="180" fontId="15" fillId="2" borderId="1" xfId="59" applyNumberFormat="1" applyFont="1" applyFill="1" applyBorder="1" applyAlignment="1">
      <alignment horizontal="center" vertical="center"/>
    </xf>
    <xf numFmtId="176" fontId="15" fillId="2" borderId="1" xfId="59" applyNumberFormat="1" applyFont="1" applyFill="1" applyBorder="1" applyAlignment="1">
      <alignment horizontal="center" vertical="center" wrapText="1"/>
    </xf>
    <xf numFmtId="181" fontId="15" fillId="2" borderId="1" xfId="59" applyNumberFormat="1" applyFont="1" applyFill="1" applyBorder="1" applyAlignment="1">
      <alignment horizontal="center" vertical="center" wrapText="1"/>
    </xf>
    <xf numFmtId="0" fontId="15" fillId="3" borderId="1" xfId="59" applyFont="1" applyFill="1" applyBorder="1" applyAlignment="1">
      <alignment horizontal="center" vertical="center" wrapText="1"/>
    </xf>
    <xf numFmtId="2" fontId="15" fillId="3" borderId="1" xfId="59" applyNumberFormat="1" applyFont="1" applyFill="1" applyBorder="1" applyAlignment="1">
      <alignment horizontal="center" vertical="center" wrapText="1"/>
    </xf>
    <xf numFmtId="181" fontId="15" fillId="3" borderId="1" xfId="59" applyNumberFormat="1" applyFont="1" applyFill="1" applyBorder="1" applyAlignment="1">
      <alignment horizontal="center" vertical="center" wrapText="1"/>
    </xf>
    <xf numFmtId="176" fontId="15" fillId="2" borderId="1" xfId="59" applyNumberFormat="1" applyFont="1" applyFill="1" applyBorder="1" applyAlignment="1">
      <alignment vertical="center" wrapText="1"/>
    </xf>
    <xf numFmtId="0" fontId="15" fillId="3" borderId="1" xfId="59" applyFont="1" applyFill="1" applyBorder="1" applyAlignment="1">
      <alignment horizontal="center" vertical="center"/>
    </xf>
    <xf numFmtId="0" fontId="15" fillId="3" borderId="1" xfId="59" applyFont="1" applyFill="1" applyBorder="1" applyAlignment="1">
      <alignment vertical="center" wrapText="1"/>
    </xf>
    <xf numFmtId="180" fontId="15" fillId="3" borderId="1" xfId="59" applyNumberFormat="1" applyFont="1" applyFill="1" applyBorder="1" applyAlignment="1">
      <alignment horizontal="center" vertical="center"/>
    </xf>
    <xf numFmtId="180" fontId="15" fillId="3" borderId="1" xfId="59" applyNumberFormat="1" applyFont="1" applyFill="1" applyBorder="1" applyAlignment="1">
      <alignment vertical="center" shrinkToFit="1"/>
    </xf>
    <xf numFmtId="181" fontId="15" fillId="3" borderId="1" xfId="59" applyNumberFormat="1" applyFont="1" applyFill="1" applyBorder="1" applyAlignment="1">
      <alignment horizontal="right" vertical="center" wrapText="1"/>
    </xf>
    <xf numFmtId="0" fontId="15" fillId="4" borderId="1" xfId="59" applyFont="1" applyFill="1" applyBorder="1" applyAlignment="1">
      <alignment horizontal="center" vertical="center"/>
    </xf>
    <xf numFmtId="0" fontId="15" fillId="4" borderId="1" xfId="59" applyFont="1" applyFill="1" applyBorder="1" applyAlignment="1">
      <alignment vertical="center" wrapText="1"/>
    </xf>
    <xf numFmtId="0" fontId="15" fillId="4" borderId="1" xfId="59" applyFont="1" applyFill="1" applyBorder="1" applyAlignment="1">
      <alignment horizontal="center" vertical="center" wrapText="1"/>
    </xf>
    <xf numFmtId="180" fontId="15" fillId="4" borderId="1" xfId="59" applyNumberFormat="1" applyFont="1" applyFill="1" applyBorder="1" applyAlignment="1">
      <alignment horizontal="center" vertical="center"/>
    </xf>
    <xf numFmtId="180" fontId="15" fillId="4" borderId="1" xfId="59" applyNumberFormat="1" applyFont="1" applyFill="1" applyBorder="1" applyAlignment="1">
      <alignment vertical="center" shrinkToFit="1"/>
    </xf>
    <xf numFmtId="181" fontId="15" fillId="4" borderId="1" xfId="59" applyNumberFormat="1" applyFont="1" applyFill="1" applyBorder="1" applyAlignment="1">
      <alignment horizontal="right" vertical="center" wrapText="1"/>
    </xf>
    <xf numFmtId="0" fontId="15" fillId="5" borderId="1" xfId="59" applyFont="1" applyFill="1" applyBorder="1" applyAlignment="1">
      <alignment horizontal="center" vertical="center"/>
    </xf>
    <xf numFmtId="0" fontId="15" fillId="5" borderId="1" xfId="0" applyFont="1" applyFill="1" applyBorder="1" applyAlignment="1">
      <alignment horizontal="left" vertical="center" wrapText="1"/>
    </xf>
    <xf numFmtId="0" fontId="15" fillId="5" borderId="1" xfId="59" applyFont="1" applyFill="1" applyBorder="1" applyAlignment="1">
      <alignment horizontal="center" vertical="center" wrapText="1"/>
    </xf>
    <xf numFmtId="180" fontId="15" fillId="5" borderId="1" xfId="59" applyNumberFormat="1" applyFont="1" applyFill="1" applyBorder="1" applyAlignment="1">
      <alignment horizontal="center" vertical="center"/>
    </xf>
    <xf numFmtId="180" fontId="15" fillId="5" borderId="1" xfId="59" applyNumberFormat="1" applyFont="1" applyFill="1" applyBorder="1" applyAlignment="1">
      <alignment vertical="center" shrinkToFit="1"/>
    </xf>
    <xf numFmtId="181" fontId="15" fillId="5" borderId="1" xfId="59" applyNumberFormat="1" applyFont="1" applyFill="1" applyBorder="1" applyAlignment="1">
      <alignment horizontal="right" vertical="center" wrapText="1"/>
    </xf>
    <xf numFmtId="0" fontId="15" fillId="5" borderId="1" xfId="59" applyFont="1" applyFill="1" applyBorder="1" applyAlignment="1">
      <alignment vertical="center" wrapText="1"/>
    </xf>
    <xf numFmtId="0" fontId="15" fillId="6" borderId="1" xfId="59" applyFont="1" applyFill="1" applyBorder="1" applyAlignment="1">
      <alignment horizontal="center" vertical="center"/>
    </xf>
    <xf numFmtId="0" fontId="15" fillId="6" borderId="1" xfId="59" applyFont="1" applyFill="1" applyBorder="1" applyAlignment="1">
      <alignment vertical="center" wrapText="1"/>
    </xf>
    <xf numFmtId="0" fontId="15" fillId="6" borderId="1" xfId="59" applyFont="1" applyFill="1" applyBorder="1" applyAlignment="1">
      <alignment horizontal="center" vertical="center" wrapText="1"/>
    </xf>
    <xf numFmtId="180" fontId="15" fillId="6" borderId="1" xfId="59" applyNumberFormat="1" applyFont="1" applyFill="1" applyBorder="1" applyAlignment="1">
      <alignment horizontal="center" vertical="center"/>
    </xf>
    <xf numFmtId="180" fontId="15" fillId="6" borderId="1" xfId="59" applyNumberFormat="1" applyFont="1" applyFill="1" applyBorder="1" applyAlignment="1">
      <alignment vertical="center" shrinkToFit="1"/>
    </xf>
    <xf numFmtId="181" fontId="15" fillId="6" borderId="1" xfId="59" applyNumberFormat="1" applyFont="1" applyFill="1" applyBorder="1" applyAlignment="1">
      <alignment horizontal="right" vertical="center" wrapText="1"/>
    </xf>
    <xf numFmtId="0" fontId="15" fillId="7" borderId="1" xfId="59" applyFont="1" applyFill="1" applyBorder="1" applyAlignment="1">
      <alignment horizontal="center" vertical="center"/>
    </xf>
    <xf numFmtId="0" fontId="15" fillId="7" borderId="1" xfId="0" applyFont="1" applyFill="1" applyBorder="1" applyAlignment="1">
      <alignment horizontal="left" vertical="center" wrapText="1"/>
    </xf>
    <xf numFmtId="0" fontId="15" fillId="7" borderId="1" xfId="59" applyFont="1" applyFill="1" applyBorder="1" applyAlignment="1">
      <alignment horizontal="center" vertical="center" wrapText="1"/>
    </xf>
    <xf numFmtId="180" fontId="15" fillId="7" borderId="1" xfId="59" applyNumberFormat="1" applyFont="1" applyFill="1" applyBorder="1" applyAlignment="1">
      <alignment horizontal="center" vertical="center"/>
    </xf>
    <xf numFmtId="180" fontId="15" fillId="7" borderId="1" xfId="59" applyNumberFormat="1" applyFont="1" applyFill="1" applyBorder="1" applyAlignment="1">
      <alignment vertical="center" shrinkToFit="1"/>
    </xf>
    <xf numFmtId="181" fontId="15" fillId="7" borderId="1" xfId="59" applyNumberFormat="1" applyFont="1" applyFill="1" applyBorder="1" applyAlignment="1">
      <alignment horizontal="right" vertical="center" wrapText="1"/>
    </xf>
    <xf numFmtId="0" fontId="15" fillId="7" borderId="1" xfId="59" applyFont="1" applyFill="1" applyBorder="1" applyAlignment="1">
      <alignment vertical="center" wrapText="1"/>
    </xf>
    <xf numFmtId="0" fontId="15" fillId="2" borderId="1" xfId="0" applyFont="1" applyFill="1" applyBorder="1" applyAlignment="1">
      <alignment horizontal="left" vertical="center" wrapText="1"/>
    </xf>
    <xf numFmtId="180" fontId="15" fillId="2" borderId="1" xfId="59" applyNumberFormat="1" applyFont="1" applyFill="1" applyBorder="1" applyAlignment="1">
      <alignment vertical="center" shrinkToFit="1"/>
    </xf>
    <xf numFmtId="181" fontId="15" fillId="2" borderId="1" xfId="59" applyNumberFormat="1" applyFont="1" applyFill="1" applyBorder="1" applyAlignment="1">
      <alignment horizontal="right" vertical="center" wrapText="1"/>
    </xf>
    <xf numFmtId="0" fontId="15" fillId="2" borderId="1" xfId="59" applyFont="1" applyFill="1" applyBorder="1" applyAlignment="1">
      <alignment vertical="center" wrapText="1"/>
    </xf>
    <xf numFmtId="176" fontId="15" fillId="7" borderId="1" xfId="59" applyNumberFormat="1" applyFont="1" applyFill="1" applyBorder="1" applyAlignment="1">
      <alignment horizontal="right" vertical="center" wrapText="1"/>
    </xf>
    <xf numFmtId="0" fontId="15" fillId="2" borderId="1" xfId="59" applyFont="1" applyFill="1" applyBorder="1" applyAlignment="1">
      <alignment vertical="center"/>
    </xf>
    <xf numFmtId="181" fontId="15" fillId="2" borderId="1" xfId="59" applyNumberFormat="1" applyFont="1" applyFill="1" applyBorder="1" applyAlignment="1">
      <alignment horizontal="center" vertical="center"/>
    </xf>
    <xf numFmtId="0" fontId="15" fillId="2" borderId="5" xfId="59" applyFont="1" applyFill="1" applyBorder="1" applyAlignment="1">
      <alignment horizontal="center" vertical="center" wrapText="1"/>
    </xf>
    <xf numFmtId="0" fontId="15" fillId="2" borderId="6" xfId="59" applyFont="1" applyFill="1" applyBorder="1" applyAlignment="1">
      <alignment horizontal="center" vertical="center" wrapText="1"/>
    </xf>
    <xf numFmtId="182" fontId="15" fillId="5" borderId="1" xfId="59" applyNumberFormat="1" applyFont="1" applyFill="1" applyBorder="1" applyAlignment="1">
      <alignment horizontal="center" vertical="center"/>
    </xf>
    <xf numFmtId="0" fontId="15" fillId="4" borderId="1" xfId="0" applyFont="1" applyFill="1" applyBorder="1" applyAlignment="1">
      <alignment horizontal="left" vertical="center" wrapText="1"/>
    </xf>
    <xf numFmtId="180" fontId="15" fillId="4" borderId="1" xfId="0" applyNumberFormat="1" applyFont="1" applyFill="1" applyBorder="1" applyAlignment="1" applyProtection="1">
      <alignment horizontal="left" vertical="center" wrapText="1"/>
      <protection locked="0"/>
    </xf>
    <xf numFmtId="180" fontId="15" fillId="4" borderId="1" xfId="0" applyNumberFormat="1" applyFont="1" applyFill="1" applyBorder="1" applyAlignment="1">
      <alignment vertical="center" wrapText="1"/>
    </xf>
    <xf numFmtId="181" fontId="15" fillId="4" borderId="1" xfId="59" applyNumberFormat="1" applyFont="1" applyFill="1" applyBorder="1" applyAlignment="1">
      <alignment horizontal="right" vertical="center" shrinkToFit="1"/>
    </xf>
    <xf numFmtId="2" fontId="15" fillId="4" borderId="1" xfId="59" applyNumberFormat="1" applyFont="1" applyFill="1" applyBorder="1" applyAlignment="1">
      <alignment vertical="center" wrapText="1"/>
    </xf>
    <xf numFmtId="180" fontId="20" fillId="4" borderId="1" xfId="0" applyNumberFormat="1" applyFont="1" applyFill="1" applyBorder="1" applyAlignment="1" applyProtection="1">
      <alignment horizontal="left" vertical="center" wrapText="1"/>
      <protection locked="0"/>
    </xf>
    <xf numFmtId="0" fontId="20" fillId="4" borderId="1" xfId="59" applyFont="1" applyFill="1" applyBorder="1" applyAlignment="1">
      <alignment horizontal="center" vertical="center" wrapText="1"/>
    </xf>
    <xf numFmtId="180" fontId="20" fillId="4" borderId="1" xfId="59" applyNumberFormat="1" applyFont="1" applyFill="1" applyBorder="1" applyAlignment="1">
      <alignment horizontal="center" vertical="center"/>
    </xf>
    <xf numFmtId="2" fontId="20" fillId="4" borderId="1" xfId="59" applyNumberFormat="1" applyFont="1" applyFill="1" applyBorder="1" applyAlignment="1">
      <alignment vertical="center"/>
    </xf>
    <xf numFmtId="181" fontId="20" fillId="4" borderId="1" xfId="59" applyNumberFormat="1" applyFont="1" applyFill="1" applyBorder="1" applyAlignment="1">
      <alignment horizontal="right" vertical="center" shrinkToFit="1"/>
    </xf>
    <xf numFmtId="180" fontId="20" fillId="4" borderId="1" xfId="0" applyNumberFormat="1" applyFont="1" applyFill="1" applyBorder="1" applyAlignment="1">
      <alignment vertical="center" wrapText="1"/>
    </xf>
    <xf numFmtId="0" fontId="15" fillId="2" borderId="5" xfId="59" applyFont="1" applyFill="1" applyBorder="1" applyAlignment="1">
      <alignment horizontal="center" vertical="center"/>
    </xf>
    <xf numFmtId="176" fontId="15" fillId="2" borderId="5" xfId="59" applyNumberFormat="1" applyFont="1" applyFill="1" applyBorder="1" applyAlignment="1">
      <alignment horizontal="center" vertical="center"/>
    </xf>
    <xf numFmtId="0" fontId="15" fillId="2" borderId="9" xfId="59" applyFont="1" applyFill="1" applyBorder="1" applyAlignment="1">
      <alignment horizontal="center" vertical="center"/>
    </xf>
    <xf numFmtId="2" fontId="20" fillId="4" borderId="1" xfId="59" applyNumberFormat="1" applyFont="1" applyFill="1" applyBorder="1" applyAlignment="1">
      <alignment vertical="center" wrapText="1"/>
    </xf>
    <xf numFmtId="2" fontId="15" fillId="3" borderId="1" xfId="59" applyNumberFormat="1" applyFont="1" applyFill="1" applyBorder="1" applyAlignment="1">
      <alignment vertical="center" shrinkToFit="1"/>
    </xf>
    <xf numFmtId="0" fontId="15" fillId="4" borderId="1" xfId="59" applyFont="1" applyFill="1" applyBorder="1" applyAlignment="1">
      <alignment horizontal="left" vertical="center" wrapText="1"/>
    </xf>
    <xf numFmtId="181" fontId="15" fillId="4" borderId="1" xfId="59" applyNumberFormat="1" applyFont="1" applyFill="1" applyBorder="1" applyAlignment="1">
      <alignment vertical="center" wrapText="1"/>
    </xf>
    <xf numFmtId="10" fontId="15" fillId="4" borderId="1" xfId="59" applyNumberFormat="1" applyFont="1" applyFill="1" applyBorder="1" applyAlignment="1">
      <alignment vertical="center" shrinkToFit="1"/>
    </xf>
    <xf numFmtId="181" fontId="15" fillId="4" borderId="1" xfId="59" applyNumberFormat="1" applyFont="1" applyFill="1" applyBorder="1" applyAlignment="1">
      <alignment horizontal="center" vertical="center" shrinkToFit="1"/>
    </xf>
    <xf numFmtId="177" fontId="15" fillId="4" borderId="1" xfId="59" applyNumberFormat="1" applyFont="1" applyFill="1" applyBorder="1" applyAlignment="1">
      <alignment horizontal="left" vertical="center" wrapText="1"/>
    </xf>
    <xf numFmtId="180" fontId="21" fillId="2" borderId="0" xfId="59" applyNumberFormat="1" applyFont="1" applyFill="1" applyAlignment="1">
      <alignment horizontal="center" vertical="center"/>
    </xf>
    <xf numFmtId="0" fontId="15" fillId="2" borderId="6" xfId="59" applyFont="1" applyFill="1" applyBorder="1" applyAlignment="1">
      <alignment horizontal="center" vertical="center"/>
    </xf>
    <xf numFmtId="0" fontId="15" fillId="8" borderId="0" xfId="59" applyFont="1" applyFill="1" applyAlignment="1">
      <alignment vertical="center"/>
    </xf>
    <xf numFmtId="0" fontId="22" fillId="0" borderId="0" xfId="59" applyFont="1" applyFill="1" applyAlignment="1">
      <alignment vertical="center"/>
    </xf>
    <xf numFmtId="0" fontId="22" fillId="2" borderId="0" xfId="59" applyFont="1" applyFill="1" applyAlignment="1">
      <alignment horizontal="center" vertical="center"/>
    </xf>
    <xf numFmtId="180" fontId="22" fillId="2" borderId="0" xfId="59" applyNumberFormat="1" applyFont="1" applyFill="1" applyAlignment="1">
      <alignment horizontal="center" vertical="center"/>
    </xf>
    <xf numFmtId="181" fontId="22" fillId="0" borderId="0" xfId="59" applyNumberFormat="1" applyFont="1" applyFill="1" applyAlignment="1">
      <alignment horizontal="center" vertical="center"/>
    </xf>
    <xf numFmtId="0" fontId="22" fillId="2" borderId="0" xfId="59" applyFont="1" applyFill="1" applyAlignment="1">
      <alignment vertical="center"/>
    </xf>
    <xf numFmtId="0" fontId="23" fillId="2" borderId="0" xfId="59" applyFont="1" applyFill="1" applyAlignment="1">
      <alignment horizontal="center" vertical="center" wrapText="1"/>
    </xf>
    <xf numFmtId="0" fontId="23" fillId="2" borderId="0" xfId="59" applyFont="1" applyFill="1" applyAlignment="1">
      <alignment horizontal="center" vertical="center"/>
    </xf>
    <xf numFmtId="0" fontId="23" fillId="0" borderId="0" xfId="59" applyFont="1" applyFill="1" applyAlignment="1">
      <alignment horizontal="center" vertical="center"/>
    </xf>
    <xf numFmtId="0" fontId="24" fillId="0" borderId="1" xfId="59" applyFont="1" applyFill="1" applyBorder="1" applyAlignment="1">
      <alignment horizontal="center" vertical="center"/>
    </xf>
    <xf numFmtId="0" fontId="24" fillId="0" borderId="1" xfId="59" applyFont="1" applyFill="1" applyBorder="1" applyAlignment="1">
      <alignment horizontal="center" vertical="center" wrapText="1"/>
    </xf>
    <xf numFmtId="180" fontId="24" fillId="0" borderId="1" xfId="59" applyNumberFormat="1" applyFont="1" applyFill="1" applyBorder="1" applyAlignment="1">
      <alignment horizontal="center" vertical="center"/>
    </xf>
    <xf numFmtId="181" fontId="24" fillId="0" borderId="1" xfId="59"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2" fillId="0" borderId="1" xfId="59" applyFont="1" applyFill="1" applyBorder="1" applyAlignment="1">
      <alignment horizontal="center" vertical="center"/>
    </xf>
    <xf numFmtId="0" fontId="22" fillId="0" borderId="1" xfId="59" applyFont="1" applyFill="1" applyBorder="1" applyAlignment="1">
      <alignment horizontal="center" vertical="center" wrapText="1"/>
    </xf>
    <xf numFmtId="180" fontId="22" fillId="0" borderId="1" xfId="59" applyNumberFormat="1" applyFont="1" applyFill="1" applyBorder="1" applyAlignment="1">
      <alignment horizontal="center" vertical="center"/>
    </xf>
    <xf numFmtId="0" fontId="26" fillId="0" borderId="1" xfId="0" applyFont="1" applyBorder="1" applyAlignment="1">
      <alignment horizontal="center" vertical="center" wrapText="1"/>
    </xf>
    <xf numFmtId="0" fontId="22" fillId="2" borderId="1" xfId="59" applyFont="1" applyFill="1" applyBorder="1" applyAlignment="1">
      <alignment horizontal="center" vertical="center"/>
    </xf>
    <xf numFmtId="180" fontId="22" fillId="2" borderId="1" xfId="59" applyNumberFormat="1" applyFont="1" applyFill="1" applyBorder="1" applyAlignment="1">
      <alignment horizontal="center" vertical="center"/>
    </xf>
    <xf numFmtId="0" fontId="26" fillId="0" borderId="1" xfId="0" applyFont="1" applyBorder="1" applyAlignment="1">
      <alignment horizontal="center" vertical="center"/>
    </xf>
    <xf numFmtId="0" fontId="22" fillId="2" borderId="0" xfId="59" applyFont="1" applyFill="1" applyAlignment="1">
      <alignment horizontal="left" vertical="top"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1 2" xfId="51"/>
    <cellStyle name="常规 12" xfId="52"/>
    <cellStyle name="常规 13" xfId="53"/>
    <cellStyle name="常规 13 2" xfId="54"/>
    <cellStyle name="常规 14" xfId="55"/>
    <cellStyle name="常规 15" xfId="56"/>
    <cellStyle name="常规 2" xfId="57"/>
    <cellStyle name="常规 2 2" xfId="58"/>
    <cellStyle name="常规 3" xfId="59"/>
    <cellStyle name="常规 3 2" xfId="60"/>
    <cellStyle name="常规 4" xfId="61"/>
    <cellStyle name="常规 5" xfId="62"/>
    <cellStyle name="常规 6" xfId="63"/>
    <cellStyle name="常规 7" xfId="64"/>
    <cellStyle name="常规 7 2" xfId="65"/>
    <cellStyle name="常规 7 3" xfId="66"/>
    <cellStyle name="常规 7 3 2" xfId="67"/>
    <cellStyle name="常规 8" xfId="68"/>
    <cellStyle name="常规 9" xfId="69"/>
  </cellStyles>
  <tableStyles count="0" defaultTableStyle="TableStyleMedium2" defaultPivotStyle="PivotStyleLight16"/>
  <colors>
    <mruColors>
      <color rgb="000000FF"/>
      <color rgb="00FDC3FC"/>
      <color rgb="00F4E4F4"/>
      <color rgb="00CCFF99"/>
      <color rgb="00FFFFCC"/>
      <color rgb="00FCE4FD"/>
      <color rgb="00F0CBF9"/>
      <color rgb="0099FF99"/>
      <color rgb="00FDCBD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115" zoomScaleNormal="115" workbookViewId="0">
      <pane ySplit="2" topLeftCell="A3" activePane="bottomLeft" state="frozen"/>
      <selection/>
      <selection pane="bottomLeft" activeCell="B3" sqref="B3"/>
    </sheetView>
  </sheetViews>
  <sheetFormatPr defaultColWidth="9" defaultRowHeight="29.1" customHeight="1" outlineLevelCol="5"/>
  <cols>
    <col min="1" max="1" width="8" style="187" customWidth="1"/>
    <col min="2" max="2" width="42.3833333333333" style="187" customWidth="1"/>
    <col min="3" max="3" width="5.75" style="187" customWidth="1"/>
    <col min="4" max="4" width="13.8833333333333" style="188" customWidth="1"/>
    <col min="5" max="5" width="15.8833333333333" style="189" customWidth="1"/>
    <col min="6" max="6" width="21.6333333333333" style="187" customWidth="1"/>
    <col min="7" max="9" width="9" style="190" customWidth="1"/>
    <col min="10" max="10" width="21.8833333333333" style="190" customWidth="1"/>
    <col min="11" max="13" width="9" style="190" customWidth="1"/>
    <col min="14" max="198" width="9" style="190"/>
    <col min="199" max="199" width="5" style="190" customWidth="1"/>
    <col min="200" max="200" width="8.5" style="190" customWidth="1"/>
    <col min="201" max="201" width="17.25" style="190" customWidth="1"/>
    <col min="202" max="202" width="5" style="190" customWidth="1"/>
    <col min="203" max="203" width="9.75" style="190" customWidth="1"/>
    <col min="204" max="204" width="10.25" style="190" customWidth="1"/>
    <col min="205" max="205" width="8.63333333333333" style="190" customWidth="1"/>
    <col min="206" max="206" width="8.5" style="190" customWidth="1"/>
    <col min="207" max="207" width="16.1333333333333" style="190" customWidth="1"/>
    <col min="208" max="208" width="8.5" style="190" customWidth="1"/>
    <col min="209" max="209" width="9.75" style="190" customWidth="1"/>
    <col min="210" max="210" width="9" style="190"/>
    <col min="211" max="211" width="23" style="190" customWidth="1"/>
    <col min="212" max="454" width="9" style="190"/>
    <col min="455" max="455" width="5" style="190" customWidth="1"/>
    <col min="456" max="456" width="8.5" style="190" customWidth="1"/>
    <col min="457" max="457" width="17.25" style="190" customWidth="1"/>
    <col min="458" max="458" width="5" style="190" customWidth="1"/>
    <col min="459" max="459" width="9.75" style="190" customWidth="1"/>
    <col min="460" max="460" width="10.25" style="190" customWidth="1"/>
    <col min="461" max="461" width="8.63333333333333" style="190" customWidth="1"/>
    <col min="462" max="462" width="8.5" style="190" customWidth="1"/>
    <col min="463" max="463" width="16.1333333333333" style="190" customWidth="1"/>
    <col min="464" max="464" width="8.5" style="190" customWidth="1"/>
    <col min="465" max="465" width="9.75" style="190" customWidth="1"/>
    <col min="466" max="466" width="9" style="190"/>
    <col min="467" max="467" width="23" style="190" customWidth="1"/>
    <col min="468" max="710" width="9" style="190"/>
    <col min="711" max="711" width="5" style="190" customWidth="1"/>
    <col min="712" max="712" width="8.5" style="190" customWidth="1"/>
    <col min="713" max="713" width="17.25" style="190" customWidth="1"/>
    <col min="714" max="714" width="5" style="190" customWidth="1"/>
    <col min="715" max="715" width="9.75" style="190" customWidth="1"/>
    <col min="716" max="716" width="10.25" style="190" customWidth="1"/>
    <col min="717" max="717" width="8.63333333333333" style="190" customWidth="1"/>
    <col min="718" max="718" width="8.5" style="190" customWidth="1"/>
    <col min="719" max="719" width="16.1333333333333" style="190" customWidth="1"/>
    <col min="720" max="720" width="8.5" style="190" customWidth="1"/>
    <col min="721" max="721" width="9.75" style="190" customWidth="1"/>
    <col min="722" max="722" width="9" style="190"/>
    <col min="723" max="723" width="23" style="190" customWidth="1"/>
    <col min="724" max="966" width="9" style="190"/>
    <col min="967" max="967" width="5" style="190" customWidth="1"/>
    <col min="968" max="968" width="8.5" style="190" customWidth="1"/>
    <col min="969" max="969" width="17.25" style="190" customWidth="1"/>
    <col min="970" max="970" width="5" style="190" customWidth="1"/>
    <col min="971" max="971" width="9.75" style="190" customWidth="1"/>
    <col min="972" max="972" width="10.25" style="190" customWidth="1"/>
    <col min="973" max="973" width="8.63333333333333" style="190" customWidth="1"/>
    <col min="974" max="974" width="8.5" style="190" customWidth="1"/>
    <col min="975" max="975" width="16.1333333333333" style="190" customWidth="1"/>
    <col min="976" max="976" width="8.5" style="190" customWidth="1"/>
    <col min="977" max="977" width="9.75" style="190" customWidth="1"/>
    <col min="978" max="978" width="9" style="190"/>
    <col min="979" max="979" width="23" style="190" customWidth="1"/>
    <col min="980" max="1222" width="9" style="190"/>
    <col min="1223" max="1223" width="5" style="190" customWidth="1"/>
    <col min="1224" max="1224" width="8.5" style="190" customWidth="1"/>
    <col min="1225" max="1225" width="17.25" style="190" customWidth="1"/>
    <col min="1226" max="1226" width="5" style="190" customWidth="1"/>
    <col min="1227" max="1227" width="9.75" style="190" customWidth="1"/>
    <col min="1228" max="1228" width="10.25" style="190" customWidth="1"/>
    <col min="1229" max="1229" width="8.63333333333333" style="190" customWidth="1"/>
    <col min="1230" max="1230" width="8.5" style="190" customWidth="1"/>
    <col min="1231" max="1231" width="16.1333333333333" style="190" customWidth="1"/>
    <col min="1232" max="1232" width="8.5" style="190" customWidth="1"/>
    <col min="1233" max="1233" width="9.75" style="190" customWidth="1"/>
    <col min="1234" max="1234" width="9" style="190"/>
    <col min="1235" max="1235" width="23" style="190" customWidth="1"/>
    <col min="1236" max="1478" width="9" style="190"/>
    <col min="1479" max="1479" width="5" style="190" customWidth="1"/>
    <col min="1480" max="1480" width="8.5" style="190" customWidth="1"/>
    <col min="1481" max="1481" width="17.25" style="190" customWidth="1"/>
    <col min="1482" max="1482" width="5" style="190" customWidth="1"/>
    <col min="1483" max="1483" width="9.75" style="190" customWidth="1"/>
    <col min="1484" max="1484" width="10.25" style="190" customWidth="1"/>
    <col min="1485" max="1485" width="8.63333333333333" style="190" customWidth="1"/>
    <col min="1486" max="1486" width="8.5" style="190" customWidth="1"/>
    <col min="1487" max="1487" width="16.1333333333333" style="190" customWidth="1"/>
    <col min="1488" max="1488" width="8.5" style="190" customWidth="1"/>
    <col min="1489" max="1489" width="9.75" style="190" customWidth="1"/>
    <col min="1490" max="1490" width="9" style="190"/>
    <col min="1491" max="1491" width="23" style="190" customWidth="1"/>
    <col min="1492" max="1734" width="9" style="190"/>
    <col min="1735" max="1735" width="5" style="190" customWidth="1"/>
    <col min="1736" max="1736" width="8.5" style="190" customWidth="1"/>
    <col min="1737" max="1737" width="17.25" style="190" customWidth="1"/>
    <col min="1738" max="1738" width="5" style="190" customWidth="1"/>
    <col min="1739" max="1739" width="9.75" style="190" customWidth="1"/>
    <col min="1740" max="1740" width="10.25" style="190" customWidth="1"/>
    <col min="1741" max="1741" width="8.63333333333333" style="190" customWidth="1"/>
    <col min="1742" max="1742" width="8.5" style="190" customWidth="1"/>
    <col min="1743" max="1743" width="16.1333333333333" style="190" customWidth="1"/>
    <col min="1744" max="1744" width="8.5" style="190" customWidth="1"/>
    <col min="1745" max="1745" width="9.75" style="190" customWidth="1"/>
    <col min="1746" max="1746" width="9" style="190"/>
    <col min="1747" max="1747" width="23" style="190" customWidth="1"/>
    <col min="1748" max="1990" width="9" style="190"/>
    <col min="1991" max="1991" width="5" style="190" customWidth="1"/>
    <col min="1992" max="1992" width="8.5" style="190" customWidth="1"/>
    <col min="1993" max="1993" width="17.25" style="190" customWidth="1"/>
    <col min="1994" max="1994" width="5" style="190" customWidth="1"/>
    <col min="1995" max="1995" width="9.75" style="190" customWidth="1"/>
    <col min="1996" max="1996" width="10.25" style="190" customWidth="1"/>
    <col min="1997" max="1997" width="8.63333333333333" style="190" customWidth="1"/>
    <col min="1998" max="1998" width="8.5" style="190" customWidth="1"/>
    <col min="1999" max="1999" width="16.1333333333333" style="190" customWidth="1"/>
    <col min="2000" max="2000" width="8.5" style="190" customWidth="1"/>
    <col min="2001" max="2001" width="9.75" style="190" customWidth="1"/>
    <col min="2002" max="2002" width="9" style="190"/>
    <col min="2003" max="2003" width="23" style="190" customWidth="1"/>
    <col min="2004" max="2246" width="9" style="190"/>
    <col min="2247" max="2247" width="5" style="190" customWidth="1"/>
    <col min="2248" max="2248" width="8.5" style="190" customWidth="1"/>
    <col min="2249" max="2249" width="17.25" style="190" customWidth="1"/>
    <col min="2250" max="2250" width="5" style="190" customWidth="1"/>
    <col min="2251" max="2251" width="9.75" style="190" customWidth="1"/>
    <col min="2252" max="2252" width="10.25" style="190" customWidth="1"/>
    <col min="2253" max="2253" width="8.63333333333333" style="190" customWidth="1"/>
    <col min="2254" max="2254" width="8.5" style="190" customWidth="1"/>
    <col min="2255" max="2255" width="16.1333333333333" style="190" customWidth="1"/>
    <col min="2256" max="2256" width="8.5" style="190" customWidth="1"/>
    <col min="2257" max="2257" width="9.75" style="190" customWidth="1"/>
    <col min="2258" max="2258" width="9" style="190"/>
    <col min="2259" max="2259" width="23" style="190" customWidth="1"/>
    <col min="2260" max="2502" width="9" style="190"/>
    <col min="2503" max="2503" width="5" style="190" customWidth="1"/>
    <col min="2504" max="2504" width="8.5" style="190" customWidth="1"/>
    <col min="2505" max="2505" width="17.25" style="190" customWidth="1"/>
    <col min="2506" max="2506" width="5" style="190" customWidth="1"/>
    <col min="2507" max="2507" width="9.75" style="190" customWidth="1"/>
    <col min="2508" max="2508" width="10.25" style="190" customWidth="1"/>
    <col min="2509" max="2509" width="8.63333333333333" style="190" customWidth="1"/>
    <col min="2510" max="2510" width="8.5" style="190" customWidth="1"/>
    <col min="2511" max="2511" width="16.1333333333333" style="190" customWidth="1"/>
    <col min="2512" max="2512" width="8.5" style="190" customWidth="1"/>
    <col min="2513" max="2513" width="9.75" style="190" customWidth="1"/>
    <col min="2514" max="2514" width="9" style="190"/>
    <col min="2515" max="2515" width="23" style="190" customWidth="1"/>
    <col min="2516" max="2758" width="9" style="190"/>
    <col min="2759" max="2759" width="5" style="190" customWidth="1"/>
    <col min="2760" max="2760" width="8.5" style="190" customWidth="1"/>
    <col min="2761" max="2761" width="17.25" style="190" customWidth="1"/>
    <col min="2762" max="2762" width="5" style="190" customWidth="1"/>
    <col min="2763" max="2763" width="9.75" style="190" customWidth="1"/>
    <col min="2764" max="2764" width="10.25" style="190" customWidth="1"/>
    <col min="2765" max="2765" width="8.63333333333333" style="190" customWidth="1"/>
    <col min="2766" max="2766" width="8.5" style="190" customWidth="1"/>
    <col min="2767" max="2767" width="16.1333333333333" style="190" customWidth="1"/>
    <col min="2768" max="2768" width="8.5" style="190" customWidth="1"/>
    <col min="2769" max="2769" width="9.75" style="190" customWidth="1"/>
    <col min="2770" max="2770" width="9" style="190"/>
    <col min="2771" max="2771" width="23" style="190" customWidth="1"/>
    <col min="2772" max="3014" width="9" style="190"/>
    <col min="3015" max="3015" width="5" style="190" customWidth="1"/>
    <col min="3016" max="3016" width="8.5" style="190" customWidth="1"/>
    <col min="3017" max="3017" width="17.25" style="190" customWidth="1"/>
    <col min="3018" max="3018" width="5" style="190" customWidth="1"/>
    <col min="3019" max="3019" width="9.75" style="190" customWidth="1"/>
    <col min="3020" max="3020" width="10.25" style="190" customWidth="1"/>
    <col min="3021" max="3021" width="8.63333333333333" style="190" customWidth="1"/>
    <col min="3022" max="3022" width="8.5" style="190" customWidth="1"/>
    <col min="3023" max="3023" width="16.1333333333333" style="190" customWidth="1"/>
    <col min="3024" max="3024" width="8.5" style="190" customWidth="1"/>
    <col min="3025" max="3025" width="9.75" style="190" customWidth="1"/>
    <col min="3026" max="3026" width="9" style="190"/>
    <col min="3027" max="3027" width="23" style="190" customWidth="1"/>
    <col min="3028" max="3270" width="9" style="190"/>
    <col min="3271" max="3271" width="5" style="190" customWidth="1"/>
    <col min="3272" max="3272" width="8.5" style="190" customWidth="1"/>
    <col min="3273" max="3273" width="17.25" style="190" customWidth="1"/>
    <col min="3274" max="3274" width="5" style="190" customWidth="1"/>
    <col min="3275" max="3275" width="9.75" style="190" customWidth="1"/>
    <col min="3276" max="3276" width="10.25" style="190" customWidth="1"/>
    <col min="3277" max="3277" width="8.63333333333333" style="190" customWidth="1"/>
    <col min="3278" max="3278" width="8.5" style="190" customWidth="1"/>
    <col min="3279" max="3279" width="16.1333333333333" style="190" customWidth="1"/>
    <col min="3280" max="3280" width="8.5" style="190" customWidth="1"/>
    <col min="3281" max="3281" width="9.75" style="190" customWidth="1"/>
    <col min="3282" max="3282" width="9" style="190"/>
    <col min="3283" max="3283" width="23" style="190" customWidth="1"/>
    <col min="3284" max="3526" width="9" style="190"/>
    <col min="3527" max="3527" width="5" style="190" customWidth="1"/>
    <col min="3528" max="3528" width="8.5" style="190" customWidth="1"/>
    <col min="3529" max="3529" width="17.25" style="190" customWidth="1"/>
    <col min="3530" max="3530" width="5" style="190" customWidth="1"/>
    <col min="3531" max="3531" width="9.75" style="190" customWidth="1"/>
    <col min="3532" max="3532" width="10.25" style="190" customWidth="1"/>
    <col min="3533" max="3533" width="8.63333333333333" style="190" customWidth="1"/>
    <col min="3534" max="3534" width="8.5" style="190" customWidth="1"/>
    <col min="3535" max="3535" width="16.1333333333333" style="190" customWidth="1"/>
    <col min="3536" max="3536" width="8.5" style="190" customWidth="1"/>
    <col min="3537" max="3537" width="9.75" style="190" customWidth="1"/>
    <col min="3538" max="3538" width="9" style="190"/>
    <col min="3539" max="3539" width="23" style="190" customWidth="1"/>
    <col min="3540" max="3782" width="9" style="190"/>
    <col min="3783" max="3783" width="5" style="190" customWidth="1"/>
    <col min="3784" max="3784" width="8.5" style="190" customWidth="1"/>
    <col min="3785" max="3785" width="17.25" style="190" customWidth="1"/>
    <col min="3786" max="3786" width="5" style="190" customWidth="1"/>
    <col min="3787" max="3787" width="9.75" style="190" customWidth="1"/>
    <col min="3788" max="3788" width="10.25" style="190" customWidth="1"/>
    <col min="3789" max="3789" width="8.63333333333333" style="190" customWidth="1"/>
    <col min="3790" max="3790" width="8.5" style="190" customWidth="1"/>
    <col min="3791" max="3791" width="16.1333333333333" style="190" customWidth="1"/>
    <col min="3792" max="3792" width="8.5" style="190" customWidth="1"/>
    <col min="3793" max="3793" width="9.75" style="190" customWidth="1"/>
    <col min="3794" max="3794" width="9" style="190"/>
    <col min="3795" max="3795" width="23" style="190" customWidth="1"/>
    <col min="3796" max="4038" width="9" style="190"/>
    <col min="4039" max="4039" width="5" style="190" customWidth="1"/>
    <col min="4040" max="4040" width="8.5" style="190" customWidth="1"/>
    <col min="4041" max="4041" width="17.25" style="190" customWidth="1"/>
    <col min="4042" max="4042" width="5" style="190" customWidth="1"/>
    <col min="4043" max="4043" width="9.75" style="190" customWidth="1"/>
    <col min="4044" max="4044" width="10.25" style="190" customWidth="1"/>
    <col min="4045" max="4045" width="8.63333333333333" style="190" customWidth="1"/>
    <col min="4046" max="4046" width="8.5" style="190" customWidth="1"/>
    <col min="4047" max="4047" width="16.1333333333333" style="190" customWidth="1"/>
    <col min="4048" max="4048" width="8.5" style="190" customWidth="1"/>
    <col min="4049" max="4049" width="9.75" style="190" customWidth="1"/>
    <col min="4050" max="4050" width="9" style="190"/>
    <col min="4051" max="4051" width="23" style="190" customWidth="1"/>
    <col min="4052" max="4294" width="9" style="190"/>
    <col min="4295" max="4295" width="5" style="190" customWidth="1"/>
    <col min="4296" max="4296" width="8.5" style="190" customWidth="1"/>
    <col min="4297" max="4297" width="17.25" style="190" customWidth="1"/>
    <col min="4298" max="4298" width="5" style="190" customWidth="1"/>
    <col min="4299" max="4299" width="9.75" style="190" customWidth="1"/>
    <col min="4300" max="4300" width="10.25" style="190" customWidth="1"/>
    <col min="4301" max="4301" width="8.63333333333333" style="190" customWidth="1"/>
    <col min="4302" max="4302" width="8.5" style="190" customWidth="1"/>
    <col min="4303" max="4303" width="16.1333333333333" style="190" customWidth="1"/>
    <col min="4304" max="4304" width="8.5" style="190" customWidth="1"/>
    <col min="4305" max="4305" width="9.75" style="190" customWidth="1"/>
    <col min="4306" max="4306" width="9" style="190"/>
    <col min="4307" max="4307" width="23" style="190" customWidth="1"/>
    <col min="4308" max="4550" width="9" style="190"/>
    <col min="4551" max="4551" width="5" style="190" customWidth="1"/>
    <col min="4552" max="4552" width="8.5" style="190" customWidth="1"/>
    <col min="4553" max="4553" width="17.25" style="190" customWidth="1"/>
    <col min="4554" max="4554" width="5" style="190" customWidth="1"/>
    <col min="4555" max="4555" width="9.75" style="190" customWidth="1"/>
    <col min="4556" max="4556" width="10.25" style="190" customWidth="1"/>
    <col min="4557" max="4557" width="8.63333333333333" style="190" customWidth="1"/>
    <col min="4558" max="4558" width="8.5" style="190" customWidth="1"/>
    <col min="4559" max="4559" width="16.1333333333333" style="190" customWidth="1"/>
    <col min="4560" max="4560" width="8.5" style="190" customWidth="1"/>
    <col min="4561" max="4561" width="9.75" style="190" customWidth="1"/>
    <col min="4562" max="4562" width="9" style="190"/>
    <col min="4563" max="4563" width="23" style="190" customWidth="1"/>
    <col min="4564" max="4806" width="9" style="190"/>
    <col min="4807" max="4807" width="5" style="190" customWidth="1"/>
    <col min="4808" max="4808" width="8.5" style="190" customWidth="1"/>
    <col min="4809" max="4809" width="17.25" style="190" customWidth="1"/>
    <col min="4810" max="4810" width="5" style="190" customWidth="1"/>
    <col min="4811" max="4811" width="9.75" style="190" customWidth="1"/>
    <col min="4812" max="4812" width="10.25" style="190" customWidth="1"/>
    <col min="4813" max="4813" width="8.63333333333333" style="190" customWidth="1"/>
    <col min="4814" max="4814" width="8.5" style="190" customWidth="1"/>
    <col min="4815" max="4815" width="16.1333333333333" style="190" customWidth="1"/>
    <col min="4816" max="4816" width="8.5" style="190" customWidth="1"/>
    <col min="4817" max="4817" width="9.75" style="190" customWidth="1"/>
    <col min="4818" max="4818" width="9" style="190"/>
    <col min="4819" max="4819" width="23" style="190" customWidth="1"/>
    <col min="4820" max="5062" width="9" style="190"/>
    <col min="5063" max="5063" width="5" style="190" customWidth="1"/>
    <col min="5064" max="5064" width="8.5" style="190" customWidth="1"/>
    <col min="5065" max="5065" width="17.25" style="190" customWidth="1"/>
    <col min="5066" max="5066" width="5" style="190" customWidth="1"/>
    <col min="5067" max="5067" width="9.75" style="190" customWidth="1"/>
    <col min="5068" max="5068" width="10.25" style="190" customWidth="1"/>
    <col min="5069" max="5069" width="8.63333333333333" style="190" customWidth="1"/>
    <col min="5070" max="5070" width="8.5" style="190" customWidth="1"/>
    <col min="5071" max="5071" width="16.1333333333333" style="190" customWidth="1"/>
    <col min="5072" max="5072" width="8.5" style="190" customWidth="1"/>
    <col min="5073" max="5073" width="9.75" style="190" customWidth="1"/>
    <col min="5074" max="5074" width="9" style="190"/>
    <col min="5075" max="5075" width="23" style="190" customWidth="1"/>
    <col min="5076" max="5318" width="9" style="190"/>
    <col min="5319" max="5319" width="5" style="190" customWidth="1"/>
    <col min="5320" max="5320" width="8.5" style="190" customWidth="1"/>
    <col min="5321" max="5321" width="17.25" style="190" customWidth="1"/>
    <col min="5322" max="5322" width="5" style="190" customWidth="1"/>
    <col min="5323" max="5323" width="9.75" style="190" customWidth="1"/>
    <col min="5324" max="5324" width="10.25" style="190" customWidth="1"/>
    <col min="5325" max="5325" width="8.63333333333333" style="190" customWidth="1"/>
    <col min="5326" max="5326" width="8.5" style="190" customWidth="1"/>
    <col min="5327" max="5327" width="16.1333333333333" style="190" customWidth="1"/>
    <col min="5328" max="5328" width="8.5" style="190" customWidth="1"/>
    <col min="5329" max="5329" width="9.75" style="190" customWidth="1"/>
    <col min="5330" max="5330" width="9" style="190"/>
    <col min="5331" max="5331" width="23" style="190" customWidth="1"/>
    <col min="5332" max="5574" width="9" style="190"/>
    <col min="5575" max="5575" width="5" style="190" customWidth="1"/>
    <col min="5576" max="5576" width="8.5" style="190" customWidth="1"/>
    <col min="5577" max="5577" width="17.25" style="190" customWidth="1"/>
    <col min="5578" max="5578" width="5" style="190" customWidth="1"/>
    <col min="5579" max="5579" width="9.75" style="190" customWidth="1"/>
    <col min="5580" max="5580" width="10.25" style="190" customWidth="1"/>
    <col min="5581" max="5581" width="8.63333333333333" style="190" customWidth="1"/>
    <col min="5582" max="5582" width="8.5" style="190" customWidth="1"/>
    <col min="5583" max="5583" width="16.1333333333333" style="190" customWidth="1"/>
    <col min="5584" max="5584" width="8.5" style="190" customWidth="1"/>
    <col min="5585" max="5585" width="9.75" style="190" customWidth="1"/>
    <col min="5586" max="5586" width="9" style="190"/>
    <col min="5587" max="5587" width="23" style="190" customWidth="1"/>
    <col min="5588" max="5830" width="9" style="190"/>
    <col min="5831" max="5831" width="5" style="190" customWidth="1"/>
    <col min="5832" max="5832" width="8.5" style="190" customWidth="1"/>
    <col min="5833" max="5833" width="17.25" style="190" customWidth="1"/>
    <col min="5834" max="5834" width="5" style="190" customWidth="1"/>
    <col min="5835" max="5835" width="9.75" style="190" customWidth="1"/>
    <col min="5836" max="5836" width="10.25" style="190" customWidth="1"/>
    <col min="5837" max="5837" width="8.63333333333333" style="190" customWidth="1"/>
    <col min="5838" max="5838" width="8.5" style="190" customWidth="1"/>
    <col min="5839" max="5839" width="16.1333333333333" style="190" customWidth="1"/>
    <col min="5840" max="5840" width="8.5" style="190" customWidth="1"/>
    <col min="5841" max="5841" width="9.75" style="190" customWidth="1"/>
    <col min="5842" max="5842" width="9" style="190"/>
    <col min="5843" max="5843" width="23" style="190" customWidth="1"/>
    <col min="5844" max="6086" width="9" style="190"/>
    <col min="6087" max="6087" width="5" style="190" customWidth="1"/>
    <col min="6088" max="6088" width="8.5" style="190" customWidth="1"/>
    <col min="6089" max="6089" width="17.25" style="190" customWidth="1"/>
    <col min="6090" max="6090" width="5" style="190" customWidth="1"/>
    <col min="6091" max="6091" width="9.75" style="190" customWidth="1"/>
    <col min="6092" max="6092" width="10.25" style="190" customWidth="1"/>
    <col min="6093" max="6093" width="8.63333333333333" style="190" customWidth="1"/>
    <col min="6094" max="6094" width="8.5" style="190" customWidth="1"/>
    <col min="6095" max="6095" width="16.1333333333333" style="190" customWidth="1"/>
    <col min="6096" max="6096" width="8.5" style="190" customWidth="1"/>
    <col min="6097" max="6097" width="9.75" style="190" customWidth="1"/>
    <col min="6098" max="6098" width="9" style="190"/>
    <col min="6099" max="6099" width="23" style="190" customWidth="1"/>
    <col min="6100" max="6342" width="9" style="190"/>
    <col min="6343" max="6343" width="5" style="190" customWidth="1"/>
    <col min="6344" max="6344" width="8.5" style="190" customWidth="1"/>
    <col min="6345" max="6345" width="17.25" style="190" customWidth="1"/>
    <col min="6346" max="6346" width="5" style="190" customWidth="1"/>
    <col min="6347" max="6347" width="9.75" style="190" customWidth="1"/>
    <col min="6348" max="6348" width="10.25" style="190" customWidth="1"/>
    <col min="6349" max="6349" width="8.63333333333333" style="190" customWidth="1"/>
    <col min="6350" max="6350" width="8.5" style="190" customWidth="1"/>
    <col min="6351" max="6351" width="16.1333333333333" style="190" customWidth="1"/>
    <col min="6352" max="6352" width="8.5" style="190" customWidth="1"/>
    <col min="6353" max="6353" width="9.75" style="190" customWidth="1"/>
    <col min="6354" max="6354" width="9" style="190"/>
    <col min="6355" max="6355" width="23" style="190" customWidth="1"/>
    <col min="6356" max="6598" width="9" style="190"/>
    <col min="6599" max="6599" width="5" style="190" customWidth="1"/>
    <col min="6600" max="6600" width="8.5" style="190" customWidth="1"/>
    <col min="6601" max="6601" width="17.25" style="190" customWidth="1"/>
    <col min="6602" max="6602" width="5" style="190" customWidth="1"/>
    <col min="6603" max="6603" width="9.75" style="190" customWidth="1"/>
    <col min="6604" max="6604" width="10.25" style="190" customWidth="1"/>
    <col min="6605" max="6605" width="8.63333333333333" style="190" customWidth="1"/>
    <col min="6606" max="6606" width="8.5" style="190" customWidth="1"/>
    <col min="6607" max="6607" width="16.1333333333333" style="190" customWidth="1"/>
    <col min="6608" max="6608" width="8.5" style="190" customWidth="1"/>
    <col min="6609" max="6609" width="9.75" style="190" customWidth="1"/>
    <col min="6610" max="6610" width="9" style="190"/>
    <col min="6611" max="6611" width="23" style="190" customWidth="1"/>
    <col min="6612" max="6854" width="9" style="190"/>
    <col min="6855" max="6855" width="5" style="190" customWidth="1"/>
    <col min="6856" max="6856" width="8.5" style="190" customWidth="1"/>
    <col min="6857" max="6857" width="17.25" style="190" customWidth="1"/>
    <col min="6858" max="6858" width="5" style="190" customWidth="1"/>
    <col min="6859" max="6859" width="9.75" style="190" customWidth="1"/>
    <col min="6860" max="6860" width="10.25" style="190" customWidth="1"/>
    <col min="6861" max="6861" width="8.63333333333333" style="190" customWidth="1"/>
    <col min="6862" max="6862" width="8.5" style="190" customWidth="1"/>
    <col min="6863" max="6863" width="16.1333333333333" style="190" customWidth="1"/>
    <col min="6864" max="6864" width="8.5" style="190" customWidth="1"/>
    <col min="6865" max="6865" width="9.75" style="190" customWidth="1"/>
    <col min="6866" max="6866" width="9" style="190"/>
    <col min="6867" max="6867" width="23" style="190" customWidth="1"/>
    <col min="6868" max="7110" width="9" style="190"/>
    <col min="7111" max="7111" width="5" style="190" customWidth="1"/>
    <col min="7112" max="7112" width="8.5" style="190" customWidth="1"/>
    <col min="7113" max="7113" width="17.25" style="190" customWidth="1"/>
    <col min="7114" max="7114" width="5" style="190" customWidth="1"/>
    <col min="7115" max="7115" width="9.75" style="190" customWidth="1"/>
    <col min="7116" max="7116" width="10.25" style="190" customWidth="1"/>
    <col min="7117" max="7117" width="8.63333333333333" style="190" customWidth="1"/>
    <col min="7118" max="7118" width="8.5" style="190" customWidth="1"/>
    <col min="7119" max="7119" width="16.1333333333333" style="190" customWidth="1"/>
    <col min="7120" max="7120" width="8.5" style="190" customWidth="1"/>
    <col min="7121" max="7121" width="9.75" style="190" customWidth="1"/>
    <col min="7122" max="7122" width="9" style="190"/>
    <col min="7123" max="7123" width="23" style="190" customWidth="1"/>
    <col min="7124" max="7366" width="9" style="190"/>
    <col min="7367" max="7367" width="5" style="190" customWidth="1"/>
    <col min="7368" max="7368" width="8.5" style="190" customWidth="1"/>
    <col min="7369" max="7369" width="17.25" style="190" customWidth="1"/>
    <col min="7370" max="7370" width="5" style="190" customWidth="1"/>
    <col min="7371" max="7371" width="9.75" style="190" customWidth="1"/>
    <col min="7372" max="7372" width="10.25" style="190" customWidth="1"/>
    <col min="7373" max="7373" width="8.63333333333333" style="190" customWidth="1"/>
    <col min="7374" max="7374" width="8.5" style="190" customWidth="1"/>
    <col min="7375" max="7375" width="16.1333333333333" style="190" customWidth="1"/>
    <col min="7376" max="7376" width="8.5" style="190" customWidth="1"/>
    <col min="7377" max="7377" width="9.75" style="190" customWidth="1"/>
    <col min="7378" max="7378" width="9" style="190"/>
    <col min="7379" max="7379" width="23" style="190" customWidth="1"/>
    <col min="7380" max="7622" width="9" style="190"/>
    <col min="7623" max="7623" width="5" style="190" customWidth="1"/>
    <col min="7624" max="7624" width="8.5" style="190" customWidth="1"/>
    <col min="7625" max="7625" width="17.25" style="190" customWidth="1"/>
    <col min="7626" max="7626" width="5" style="190" customWidth="1"/>
    <col min="7627" max="7627" width="9.75" style="190" customWidth="1"/>
    <col min="7628" max="7628" width="10.25" style="190" customWidth="1"/>
    <col min="7629" max="7629" width="8.63333333333333" style="190" customWidth="1"/>
    <col min="7630" max="7630" width="8.5" style="190" customWidth="1"/>
    <col min="7631" max="7631" width="16.1333333333333" style="190" customWidth="1"/>
    <col min="7632" max="7632" width="8.5" style="190" customWidth="1"/>
    <col min="7633" max="7633" width="9.75" style="190" customWidth="1"/>
    <col min="7634" max="7634" width="9" style="190"/>
    <col min="7635" max="7635" width="23" style="190" customWidth="1"/>
    <col min="7636" max="7878" width="9" style="190"/>
    <col min="7879" max="7879" width="5" style="190" customWidth="1"/>
    <col min="7880" max="7880" width="8.5" style="190" customWidth="1"/>
    <col min="7881" max="7881" width="17.25" style="190" customWidth="1"/>
    <col min="7882" max="7882" width="5" style="190" customWidth="1"/>
    <col min="7883" max="7883" width="9.75" style="190" customWidth="1"/>
    <col min="7884" max="7884" width="10.25" style="190" customWidth="1"/>
    <col min="7885" max="7885" width="8.63333333333333" style="190" customWidth="1"/>
    <col min="7886" max="7886" width="8.5" style="190" customWidth="1"/>
    <col min="7887" max="7887" width="16.1333333333333" style="190" customWidth="1"/>
    <col min="7888" max="7888" width="8.5" style="190" customWidth="1"/>
    <col min="7889" max="7889" width="9.75" style="190" customWidth="1"/>
    <col min="7890" max="7890" width="9" style="190"/>
    <col min="7891" max="7891" width="23" style="190" customWidth="1"/>
    <col min="7892" max="8134" width="9" style="190"/>
    <col min="8135" max="8135" width="5" style="190" customWidth="1"/>
    <col min="8136" max="8136" width="8.5" style="190" customWidth="1"/>
    <col min="8137" max="8137" width="17.25" style="190" customWidth="1"/>
    <col min="8138" max="8138" width="5" style="190" customWidth="1"/>
    <col min="8139" max="8139" width="9.75" style="190" customWidth="1"/>
    <col min="8140" max="8140" width="10.25" style="190" customWidth="1"/>
    <col min="8141" max="8141" width="8.63333333333333" style="190" customWidth="1"/>
    <col min="8142" max="8142" width="8.5" style="190" customWidth="1"/>
    <col min="8143" max="8143" width="16.1333333333333" style="190" customWidth="1"/>
    <col min="8144" max="8144" width="8.5" style="190" customWidth="1"/>
    <col min="8145" max="8145" width="9.75" style="190" customWidth="1"/>
    <col min="8146" max="8146" width="9" style="190"/>
    <col min="8147" max="8147" width="23" style="190" customWidth="1"/>
    <col min="8148" max="8390" width="9" style="190"/>
    <col min="8391" max="8391" width="5" style="190" customWidth="1"/>
    <col min="8392" max="8392" width="8.5" style="190" customWidth="1"/>
    <col min="8393" max="8393" width="17.25" style="190" customWidth="1"/>
    <col min="8394" max="8394" width="5" style="190" customWidth="1"/>
    <col min="8395" max="8395" width="9.75" style="190" customWidth="1"/>
    <col min="8396" max="8396" width="10.25" style="190" customWidth="1"/>
    <col min="8397" max="8397" width="8.63333333333333" style="190" customWidth="1"/>
    <col min="8398" max="8398" width="8.5" style="190" customWidth="1"/>
    <col min="8399" max="8399" width="16.1333333333333" style="190" customWidth="1"/>
    <col min="8400" max="8400" width="8.5" style="190" customWidth="1"/>
    <col min="8401" max="8401" width="9.75" style="190" customWidth="1"/>
    <col min="8402" max="8402" width="9" style="190"/>
    <col min="8403" max="8403" width="23" style="190" customWidth="1"/>
    <col min="8404" max="8646" width="9" style="190"/>
    <col min="8647" max="8647" width="5" style="190" customWidth="1"/>
    <col min="8648" max="8648" width="8.5" style="190" customWidth="1"/>
    <col min="8649" max="8649" width="17.25" style="190" customWidth="1"/>
    <col min="8650" max="8650" width="5" style="190" customWidth="1"/>
    <col min="8651" max="8651" width="9.75" style="190" customWidth="1"/>
    <col min="8652" max="8652" width="10.25" style="190" customWidth="1"/>
    <col min="8653" max="8653" width="8.63333333333333" style="190" customWidth="1"/>
    <col min="8654" max="8654" width="8.5" style="190" customWidth="1"/>
    <col min="8655" max="8655" width="16.1333333333333" style="190" customWidth="1"/>
    <col min="8656" max="8656" width="8.5" style="190" customWidth="1"/>
    <col min="8657" max="8657" width="9.75" style="190" customWidth="1"/>
    <col min="8658" max="8658" width="9" style="190"/>
    <col min="8659" max="8659" width="23" style="190" customWidth="1"/>
    <col min="8660" max="8902" width="9" style="190"/>
    <col min="8903" max="8903" width="5" style="190" customWidth="1"/>
    <col min="8904" max="8904" width="8.5" style="190" customWidth="1"/>
    <col min="8905" max="8905" width="17.25" style="190" customWidth="1"/>
    <col min="8906" max="8906" width="5" style="190" customWidth="1"/>
    <col min="8907" max="8907" width="9.75" style="190" customWidth="1"/>
    <col min="8908" max="8908" width="10.25" style="190" customWidth="1"/>
    <col min="8909" max="8909" width="8.63333333333333" style="190" customWidth="1"/>
    <col min="8910" max="8910" width="8.5" style="190" customWidth="1"/>
    <col min="8911" max="8911" width="16.1333333333333" style="190" customWidth="1"/>
    <col min="8912" max="8912" width="8.5" style="190" customWidth="1"/>
    <col min="8913" max="8913" width="9.75" style="190" customWidth="1"/>
    <col min="8914" max="8914" width="9" style="190"/>
    <col min="8915" max="8915" width="23" style="190" customWidth="1"/>
    <col min="8916" max="9158" width="9" style="190"/>
    <col min="9159" max="9159" width="5" style="190" customWidth="1"/>
    <col min="9160" max="9160" width="8.5" style="190" customWidth="1"/>
    <col min="9161" max="9161" width="17.25" style="190" customWidth="1"/>
    <col min="9162" max="9162" width="5" style="190" customWidth="1"/>
    <col min="9163" max="9163" width="9.75" style="190" customWidth="1"/>
    <col min="9164" max="9164" width="10.25" style="190" customWidth="1"/>
    <col min="9165" max="9165" width="8.63333333333333" style="190" customWidth="1"/>
    <col min="9166" max="9166" width="8.5" style="190" customWidth="1"/>
    <col min="9167" max="9167" width="16.1333333333333" style="190" customWidth="1"/>
    <col min="9168" max="9168" width="8.5" style="190" customWidth="1"/>
    <col min="9169" max="9169" width="9.75" style="190" customWidth="1"/>
    <col min="9170" max="9170" width="9" style="190"/>
    <col min="9171" max="9171" width="23" style="190" customWidth="1"/>
    <col min="9172" max="9414" width="9" style="190"/>
    <col min="9415" max="9415" width="5" style="190" customWidth="1"/>
    <col min="9416" max="9416" width="8.5" style="190" customWidth="1"/>
    <col min="9417" max="9417" width="17.25" style="190" customWidth="1"/>
    <col min="9418" max="9418" width="5" style="190" customWidth="1"/>
    <col min="9419" max="9419" width="9.75" style="190" customWidth="1"/>
    <col min="9420" max="9420" width="10.25" style="190" customWidth="1"/>
    <col min="9421" max="9421" width="8.63333333333333" style="190" customWidth="1"/>
    <col min="9422" max="9422" width="8.5" style="190" customWidth="1"/>
    <col min="9423" max="9423" width="16.1333333333333" style="190" customWidth="1"/>
    <col min="9424" max="9424" width="8.5" style="190" customWidth="1"/>
    <col min="9425" max="9425" width="9.75" style="190" customWidth="1"/>
    <col min="9426" max="9426" width="9" style="190"/>
    <col min="9427" max="9427" width="23" style="190" customWidth="1"/>
    <col min="9428" max="9670" width="9" style="190"/>
    <col min="9671" max="9671" width="5" style="190" customWidth="1"/>
    <col min="9672" max="9672" width="8.5" style="190" customWidth="1"/>
    <col min="9673" max="9673" width="17.25" style="190" customWidth="1"/>
    <col min="9674" max="9674" width="5" style="190" customWidth="1"/>
    <col min="9675" max="9675" width="9.75" style="190" customWidth="1"/>
    <col min="9676" max="9676" width="10.25" style="190" customWidth="1"/>
    <col min="9677" max="9677" width="8.63333333333333" style="190" customWidth="1"/>
    <col min="9678" max="9678" width="8.5" style="190" customWidth="1"/>
    <col min="9679" max="9679" width="16.1333333333333" style="190" customWidth="1"/>
    <col min="9680" max="9680" width="8.5" style="190" customWidth="1"/>
    <col min="9681" max="9681" width="9.75" style="190" customWidth="1"/>
    <col min="9682" max="9682" width="9" style="190"/>
    <col min="9683" max="9683" width="23" style="190" customWidth="1"/>
    <col min="9684" max="9926" width="9" style="190"/>
    <col min="9927" max="9927" width="5" style="190" customWidth="1"/>
    <col min="9928" max="9928" width="8.5" style="190" customWidth="1"/>
    <col min="9929" max="9929" width="17.25" style="190" customWidth="1"/>
    <col min="9930" max="9930" width="5" style="190" customWidth="1"/>
    <col min="9931" max="9931" width="9.75" style="190" customWidth="1"/>
    <col min="9932" max="9932" width="10.25" style="190" customWidth="1"/>
    <col min="9933" max="9933" width="8.63333333333333" style="190" customWidth="1"/>
    <col min="9934" max="9934" width="8.5" style="190" customWidth="1"/>
    <col min="9935" max="9935" width="16.1333333333333" style="190" customWidth="1"/>
    <col min="9936" max="9936" width="8.5" style="190" customWidth="1"/>
    <col min="9937" max="9937" width="9.75" style="190" customWidth="1"/>
    <col min="9938" max="9938" width="9" style="190"/>
    <col min="9939" max="9939" width="23" style="190" customWidth="1"/>
    <col min="9940" max="10182" width="9" style="190"/>
    <col min="10183" max="10183" width="5" style="190" customWidth="1"/>
    <col min="10184" max="10184" width="8.5" style="190" customWidth="1"/>
    <col min="10185" max="10185" width="17.25" style="190" customWidth="1"/>
    <col min="10186" max="10186" width="5" style="190" customWidth="1"/>
    <col min="10187" max="10187" width="9.75" style="190" customWidth="1"/>
    <col min="10188" max="10188" width="10.25" style="190" customWidth="1"/>
    <col min="10189" max="10189" width="8.63333333333333" style="190" customWidth="1"/>
    <col min="10190" max="10190" width="8.5" style="190" customWidth="1"/>
    <col min="10191" max="10191" width="16.1333333333333" style="190" customWidth="1"/>
    <col min="10192" max="10192" width="8.5" style="190" customWidth="1"/>
    <col min="10193" max="10193" width="9.75" style="190" customWidth="1"/>
    <col min="10194" max="10194" width="9" style="190"/>
    <col min="10195" max="10195" width="23" style="190" customWidth="1"/>
    <col min="10196" max="10438" width="9" style="190"/>
    <col min="10439" max="10439" width="5" style="190" customWidth="1"/>
    <col min="10440" max="10440" width="8.5" style="190" customWidth="1"/>
    <col min="10441" max="10441" width="17.25" style="190" customWidth="1"/>
    <col min="10442" max="10442" width="5" style="190" customWidth="1"/>
    <col min="10443" max="10443" width="9.75" style="190" customWidth="1"/>
    <col min="10444" max="10444" width="10.25" style="190" customWidth="1"/>
    <col min="10445" max="10445" width="8.63333333333333" style="190" customWidth="1"/>
    <col min="10446" max="10446" width="8.5" style="190" customWidth="1"/>
    <col min="10447" max="10447" width="16.1333333333333" style="190" customWidth="1"/>
    <col min="10448" max="10448" width="8.5" style="190" customWidth="1"/>
    <col min="10449" max="10449" width="9.75" style="190" customWidth="1"/>
    <col min="10450" max="10450" width="9" style="190"/>
    <col min="10451" max="10451" width="23" style="190" customWidth="1"/>
    <col min="10452" max="10694" width="9" style="190"/>
    <col min="10695" max="10695" width="5" style="190" customWidth="1"/>
    <col min="10696" max="10696" width="8.5" style="190" customWidth="1"/>
    <col min="10697" max="10697" width="17.25" style="190" customWidth="1"/>
    <col min="10698" max="10698" width="5" style="190" customWidth="1"/>
    <col min="10699" max="10699" width="9.75" style="190" customWidth="1"/>
    <col min="10700" max="10700" width="10.25" style="190" customWidth="1"/>
    <col min="10701" max="10701" width="8.63333333333333" style="190" customWidth="1"/>
    <col min="10702" max="10702" width="8.5" style="190" customWidth="1"/>
    <col min="10703" max="10703" width="16.1333333333333" style="190" customWidth="1"/>
    <col min="10704" max="10704" width="8.5" style="190" customWidth="1"/>
    <col min="10705" max="10705" width="9.75" style="190" customWidth="1"/>
    <col min="10706" max="10706" width="9" style="190"/>
    <col min="10707" max="10707" width="23" style="190" customWidth="1"/>
    <col min="10708" max="10950" width="9" style="190"/>
    <col min="10951" max="10951" width="5" style="190" customWidth="1"/>
    <col min="10952" max="10952" width="8.5" style="190" customWidth="1"/>
    <col min="10953" max="10953" width="17.25" style="190" customWidth="1"/>
    <col min="10954" max="10954" width="5" style="190" customWidth="1"/>
    <col min="10955" max="10955" width="9.75" style="190" customWidth="1"/>
    <col min="10956" max="10956" width="10.25" style="190" customWidth="1"/>
    <col min="10957" max="10957" width="8.63333333333333" style="190" customWidth="1"/>
    <col min="10958" max="10958" width="8.5" style="190" customWidth="1"/>
    <col min="10959" max="10959" width="16.1333333333333" style="190" customWidth="1"/>
    <col min="10960" max="10960" width="8.5" style="190" customWidth="1"/>
    <col min="10961" max="10961" width="9.75" style="190" customWidth="1"/>
    <col min="10962" max="10962" width="9" style="190"/>
    <col min="10963" max="10963" width="23" style="190" customWidth="1"/>
    <col min="10964" max="11206" width="9" style="190"/>
    <col min="11207" max="11207" width="5" style="190" customWidth="1"/>
    <col min="11208" max="11208" width="8.5" style="190" customWidth="1"/>
    <col min="11209" max="11209" width="17.25" style="190" customWidth="1"/>
    <col min="11210" max="11210" width="5" style="190" customWidth="1"/>
    <col min="11211" max="11211" width="9.75" style="190" customWidth="1"/>
    <col min="11212" max="11212" width="10.25" style="190" customWidth="1"/>
    <col min="11213" max="11213" width="8.63333333333333" style="190" customWidth="1"/>
    <col min="11214" max="11214" width="8.5" style="190" customWidth="1"/>
    <col min="11215" max="11215" width="16.1333333333333" style="190" customWidth="1"/>
    <col min="11216" max="11216" width="8.5" style="190" customWidth="1"/>
    <col min="11217" max="11217" width="9.75" style="190" customWidth="1"/>
    <col min="11218" max="11218" width="9" style="190"/>
    <col min="11219" max="11219" width="23" style="190" customWidth="1"/>
    <col min="11220" max="11462" width="9" style="190"/>
    <col min="11463" max="11463" width="5" style="190" customWidth="1"/>
    <col min="11464" max="11464" width="8.5" style="190" customWidth="1"/>
    <col min="11465" max="11465" width="17.25" style="190" customWidth="1"/>
    <col min="11466" max="11466" width="5" style="190" customWidth="1"/>
    <col min="11467" max="11467" width="9.75" style="190" customWidth="1"/>
    <col min="11468" max="11468" width="10.25" style="190" customWidth="1"/>
    <col min="11469" max="11469" width="8.63333333333333" style="190" customWidth="1"/>
    <col min="11470" max="11470" width="8.5" style="190" customWidth="1"/>
    <col min="11471" max="11471" width="16.1333333333333" style="190" customWidth="1"/>
    <col min="11472" max="11472" width="8.5" style="190" customWidth="1"/>
    <col min="11473" max="11473" width="9.75" style="190" customWidth="1"/>
    <col min="11474" max="11474" width="9" style="190"/>
    <col min="11475" max="11475" width="23" style="190" customWidth="1"/>
    <col min="11476" max="11718" width="9" style="190"/>
    <col min="11719" max="11719" width="5" style="190" customWidth="1"/>
    <col min="11720" max="11720" width="8.5" style="190" customWidth="1"/>
    <col min="11721" max="11721" width="17.25" style="190" customWidth="1"/>
    <col min="11722" max="11722" width="5" style="190" customWidth="1"/>
    <col min="11723" max="11723" width="9.75" style="190" customWidth="1"/>
    <col min="11724" max="11724" width="10.25" style="190" customWidth="1"/>
    <col min="11725" max="11725" width="8.63333333333333" style="190" customWidth="1"/>
    <col min="11726" max="11726" width="8.5" style="190" customWidth="1"/>
    <col min="11727" max="11727" width="16.1333333333333" style="190" customWidth="1"/>
    <col min="11728" max="11728" width="8.5" style="190" customWidth="1"/>
    <col min="11729" max="11729" width="9.75" style="190" customWidth="1"/>
    <col min="11730" max="11730" width="9" style="190"/>
    <col min="11731" max="11731" width="23" style="190" customWidth="1"/>
    <col min="11732" max="11974" width="9" style="190"/>
    <col min="11975" max="11975" width="5" style="190" customWidth="1"/>
    <col min="11976" max="11976" width="8.5" style="190" customWidth="1"/>
    <col min="11977" max="11977" width="17.25" style="190" customWidth="1"/>
    <col min="11978" max="11978" width="5" style="190" customWidth="1"/>
    <col min="11979" max="11979" width="9.75" style="190" customWidth="1"/>
    <col min="11980" max="11980" width="10.25" style="190" customWidth="1"/>
    <col min="11981" max="11981" width="8.63333333333333" style="190" customWidth="1"/>
    <col min="11982" max="11982" width="8.5" style="190" customWidth="1"/>
    <col min="11983" max="11983" width="16.1333333333333" style="190" customWidth="1"/>
    <col min="11984" max="11984" width="8.5" style="190" customWidth="1"/>
    <col min="11985" max="11985" width="9.75" style="190" customWidth="1"/>
    <col min="11986" max="11986" width="9" style="190"/>
    <col min="11987" max="11987" width="23" style="190" customWidth="1"/>
    <col min="11988" max="12230" width="9" style="190"/>
    <col min="12231" max="12231" width="5" style="190" customWidth="1"/>
    <col min="12232" max="12232" width="8.5" style="190" customWidth="1"/>
    <col min="12233" max="12233" width="17.25" style="190" customWidth="1"/>
    <col min="12234" max="12234" width="5" style="190" customWidth="1"/>
    <col min="12235" max="12235" width="9.75" style="190" customWidth="1"/>
    <col min="12236" max="12236" width="10.25" style="190" customWidth="1"/>
    <col min="12237" max="12237" width="8.63333333333333" style="190" customWidth="1"/>
    <col min="12238" max="12238" width="8.5" style="190" customWidth="1"/>
    <col min="12239" max="12239" width="16.1333333333333" style="190" customWidth="1"/>
    <col min="12240" max="12240" width="8.5" style="190" customWidth="1"/>
    <col min="12241" max="12241" width="9.75" style="190" customWidth="1"/>
    <col min="12242" max="12242" width="9" style="190"/>
    <col min="12243" max="12243" width="23" style="190" customWidth="1"/>
    <col min="12244" max="12486" width="9" style="190"/>
    <col min="12487" max="12487" width="5" style="190" customWidth="1"/>
    <col min="12488" max="12488" width="8.5" style="190" customWidth="1"/>
    <col min="12489" max="12489" width="17.25" style="190" customWidth="1"/>
    <col min="12490" max="12490" width="5" style="190" customWidth="1"/>
    <col min="12491" max="12491" width="9.75" style="190" customWidth="1"/>
    <col min="12492" max="12492" width="10.25" style="190" customWidth="1"/>
    <col min="12493" max="12493" width="8.63333333333333" style="190" customWidth="1"/>
    <col min="12494" max="12494" width="8.5" style="190" customWidth="1"/>
    <col min="12495" max="12495" width="16.1333333333333" style="190" customWidth="1"/>
    <col min="12496" max="12496" width="8.5" style="190" customWidth="1"/>
    <col min="12497" max="12497" width="9.75" style="190" customWidth="1"/>
    <col min="12498" max="12498" width="9" style="190"/>
    <col min="12499" max="12499" width="23" style="190" customWidth="1"/>
    <col min="12500" max="12742" width="9" style="190"/>
    <col min="12743" max="12743" width="5" style="190" customWidth="1"/>
    <col min="12744" max="12744" width="8.5" style="190" customWidth="1"/>
    <col min="12745" max="12745" width="17.25" style="190" customWidth="1"/>
    <col min="12746" max="12746" width="5" style="190" customWidth="1"/>
    <col min="12747" max="12747" width="9.75" style="190" customWidth="1"/>
    <col min="12748" max="12748" width="10.25" style="190" customWidth="1"/>
    <col min="12749" max="12749" width="8.63333333333333" style="190" customWidth="1"/>
    <col min="12750" max="12750" width="8.5" style="190" customWidth="1"/>
    <col min="12751" max="12751" width="16.1333333333333" style="190" customWidth="1"/>
    <col min="12752" max="12752" width="8.5" style="190" customWidth="1"/>
    <col min="12753" max="12753" width="9.75" style="190" customWidth="1"/>
    <col min="12754" max="12754" width="9" style="190"/>
    <col min="12755" max="12755" width="23" style="190" customWidth="1"/>
    <col min="12756" max="12998" width="9" style="190"/>
    <col min="12999" max="12999" width="5" style="190" customWidth="1"/>
    <col min="13000" max="13000" width="8.5" style="190" customWidth="1"/>
    <col min="13001" max="13001" width="17.25" style="190" customWidth="1"/>
    <col min="13002" max="13002" width="5" style="190" customWidth="1"/>
    <col min="13003" max="13003" width="9.75" style="190" customWidth="1"/>
    <col min="13004" max="13004" width="10.25" style="190" customWidth="1"/>
    <col min="13005" max="13005" width="8.63333333333333" style="190" customWidth="1"/>
    <col min="13006" max="13006" width="8.5" style="190" customWidth="1"/>
    <col min="13007" max="13007" width="16.1333333333333" style="190" customWidth="1"/>
    <col min="13008" max="13008" width="8.5" style="190" customWidth="1"/>
    <col min="13009" max="13009" width="9.75" style="190" customWidth="1"/>
    <col min="13010" max="13010" width="9" style="190"/>
    <col min="13011" max="13011" width="23" style="190" customWidth="1"/>
    <col min="13012" max="13254" width="9" style="190"/>
    <col min="13255" max="13255" width="5" style="190" customWidth="1"/>
    <col min="13256" max="13256" width="8.5" style="190" customWidth="1"/>
    <col min="13257" max="13257" width="17.25" style="190" customWidth="1"/>
    <col min="13258" max="13258" width="5" style="190" customWidth="1"/>
    <col min="13259" max="13259" width="9.75" style="190" customWidth="1"/>
    <col min="13260" max="13260" width="10.25" style="190" customWidth="1"/>
    <col min="13261" max="13261" width="8.63333333333333" style="190" customWidth="1"/>
    <col min="13262" max="13262" width="8.5" style="190" customWidth="1"/>
    <col min="13263" max="13263" width="16.1333333333333" style="190" customWidth="1"/>
    <col min="13264" max="13264" width="8.5" style="190" customWidth="1"/>
    <col min="13265" max="13265" width="9.75" style="190" customWidth="1"/>
    <col min="13266" max="13266" width="9" style="190"/>
    <col min="13267" max="13267" width="23" style="190" customWidth="1"/>
    <col min="13268" max="13510" width="9" style="190"/>
    <col min="13511" max="13511" width="5" style="190" customWidth="1"/>
    <col min="13512" max="13512" width="8.5" style="190" customWidth="1"/>
    <col min="13513" max="13513" width="17.25" style="190" customWidth="1"/>
    <col min="13514" max="13514" width="5" style="190" customWidth="1"/>
    <col min="13515" max="13515" width="9.75" style="190" customWidth="1"/>
    <col min="13516" max="13516" width="10.25" style="190" customWidth="1"/>
    <col min="13517" max="13517" width="8.63333333333333" style="190" customWidth="1"/>
    <col min="13518" max="13518" width="8.5" style="190" customWidth="1"/>
    <col min="13519" max="13519" width="16.1333333333333" style="190" customWidth="1"/>
    <col min="13520" max="13520" width="8.5" style="190" customWidth="1"/>
    <col min="13521" max="13521" width="9.75" style="190" customWidth="1"/>
    <col min="13522" max="13522" width="9" style="190"/>
    <col min="13523" max="13523" width="23" style="190" customWidth="1"/>
    <col min="13524" max="13766" width="9" style="190"/>
    <col min="13767" max="13767" width="5" style="190" customWidth="1"/>
    <col min="13768" max="13768" width="8.5" style="190" customWidth="1"/>
    <col min="13769" max="13769" width="17.25" style="190" customWidth="1"/>
    <col min="13770" max="13770" width="5" style="190" customWidth="1"/>
    <col min="13771" max="13771" width="9.75" style="190" customWidth="1"/>
    <col min="13772" max="13772" width="10.25" style="190" customWidth="1"/>
    <col min="13773" max="13773" width="8.63333333333333" style="190" customWidth="1"/>
    <col min="13774" max="13774" width="8.5" style="190" customWidth="1"/>
    <col min="13775" max="13775" width="16.1333333333333" style="190" customWidth="1"/>
    <col min="13776" max="13776" width="8.5" style="190" customWidth="1"/>
    <col min="13777" max="13777" width="9.75" style="190" customWidth="1"/>
    <col min="13778" max="13778" width="9" style="190"/>
    <col min="13779" max="13779" width="23" style="190" customWidth="1"/>
    <col min="13780" max="14022" width="9" style="190"/>
    <col min="14023" max="14023" width="5" style="190" customWidth="1"/>
    <col min="14024" max="14024" width="8.5" style="190" customWidth="1"/>
    <col min="14025" max="14025" width="17.25" style="190" customWidth="1"/>
    <col min="14026" max="14026" width="5" style="190" customWidth="1"/>
    <col min="14027" max="14027" width="9.75" style="190" customWidth="1"/>
    <col min="14028" max="14028" width="10.25" style="190" customWidth="1"/>
    <col min="14029" max="14029" width="8.63333333333333" style="190" customWidth="1"/>
    <col min="14030" max="14030" width="8.5" style="190" customWidth="1"/>
    <col min="14031" max="14031" width="16.1333333333333" style="190" customWidth="1"/>
    <col min="14032" max="14032" width="8.5" style="190" customWidth="1"/>
    <col min="14033" max="14033" width="9.75" style="190" customWidth="1"/>
    <col min="14034" max="14034" width="9" style="190"/>
    <col min="14035" max="14035" width="23" style="190" customWidth="1"/>
    <col min="14036" max="14278" width="9" style="190"/>
    <col min="14279" max="14279" width="5" style="190" customWidth="1"/>
    <col min="14280" max="14280" width="8.5" style="190" customWidth="1"/>
    <col min="14281" max="14281" width="17.25" style="190" customWidth="1"/>
    <col min="14282" max="14282" width="5" style="190" customWidth="1"/>
    <col min="14283" max="14283" width="9.75" style="190" customWidth="1"/>
    <col min="14284" max="14284" width="10.25" style="190" customWidth="1"/>
    <col min="14285" max="14285" width="8.63333333333333" style="190" customWidth="1"/>
    <col min="14286" max="14286" width="8.5" style="190" customWidth="1"/>
    <col min="14287" max="14287" width="16.1333333333333" style="190" customWidth="1"/>
    <col min="14288" max="14288" width="8.5" style="190" customWidth="1"/>
    <col min="14289" max="14289" width="9.75" style="190" customWidth="1"/>
    <col min="14290" max="14290" width="9" style="190"/>
    <col min="14291" max="14291" width="23" style="190" customWidth="1"/>
    <col min="14292" max="14534" width="9" style="190"/>
    <col min="14535" max="14535" width="5" style="190" customWidth="1"/>
    <col min="14536" max="14536" width="8.5" style="190" customWidth="1"/>
    <col min="14537" max="14537" width="17.25" style="190" customWidth="1"/>
    <col min="14538" max="14538" width="5" style="190" customWidth="1"/>
    <col min="14539" max="14539" width="9.75" style="190" customWidth="1"/>
    <col min="14540" max="14540" width="10.25" style="190" customWidth="1"/>
    <col min="14541" max="14541" width="8.63333333333333" style="190" customWidth="1"/>
    <col min="14542" max="14542" width="8.5" style="190" customWidth="1"/>
    <col min="14543" max="14543" width="16.1333333333333" style="190" customWidth="1"/>
    <col min="14544" max="14544" width="8.5" style="190" customWidth="1"/>
    <col min="14545" max="14545" width="9.75" style="190" customWidth="1"/>
    <col min="14546" max="14546" width="9" style="190"/>
    <col min="14547" max="14547" width="23" style="190" customWidth="1"/>
    <col min="14548" max="14790" width="9" style="190"/>
    <col min="14791" max="14791" width="5" style="190" customWidth="1"/>
    <col min="14792" max="14792" width="8.5" style="190" customWidth="1"/>
    <col min="14793" max="14793" width="17.25" style="190" customWidth="1"/>
    <col min="14794" max="14794" width="5" style="190" customWidth="1"/>
    <col min="14795" max="14795" width="9.75" style="190" customWidth="1"/>
    <col min="14796" max="14796" width="10.25" style="190" customWidth="1"/>
    <col min="14797" max="14797" width="8.63333333333333" style="190" customWidth="1"/>
    <col min="14798" max="14798" width="8.5" style="190" customWidth="1"/>
    <col min="14799" max="14799" width="16.1333333333333" style="190" customWidth="1"/>
    <col min="14800" max="14800" width="8.5" style="190" customWidth="1"/>
    <col min="14801" max="14801" width="9.75" style="190" customWidth="1"/>
    <col min="14802" max="14802" width="9" style="190"/>
    <col min="14803" max="14803" width="23" style="190" customWidth="1"/>
    <col min="14804" max="15046" width="9" style="190"/>
    <col min="15047" max="15047" width="5" style="190" customWidth="1"/>
    <col min="15048" max="15048" width="8.5" style="190" customWidth="1"/>
    <col min="15049" max="15049" width="17.25" style="190" customWidth="1"/>
    <col min="15050" max="15050" width="5" style="190" customWidth="1"/>
    <col min="15051" max="15051" width="9.75" style="190" customWidth="1"/>
    <col min="15052" max="15052" width="10.25" style="190" customWidth="1"/>
    <col min="15053" max="15053" width="8.63333333333333" style="190" customWidth="1"/>
    <col min="15054" max="15054" width="8.5" style="190" customWidth="1"/>
    <col min="15055" max="15055" width="16.1333333333333" style="190" customWidth="1"/>
    <col min="15056" max="15056" width="8.5" style="190" customWidth="1"/>
    <col min="15057" max="15057" width="9.75" style="190" customWidth="1"/>
    <col min="15058" max="15058" width="9" style="190"/>
    <col min="15059" max="15059" width="23" style="190" customWidth="1"/>
    <col min="15060" max="15302" width="9" style="190"/>
    <col min="15303" max="15303" width="5" style="190" customWidth="1"/>
    <col min="15304" max="15304" width="8.5" style="190" customWidth="1"/>
    <col min="15305" max="15305" width="17.25" style="190" customWidth="1"/>
    <col min="15306" max="15306" width="5" style="190" customWidth="1"/>
    <col min="15307" max="15307" width="9.75" style="190" customWidth="1"/>
    <col min="15308" max="15308" width="10.25" style="190" customWidth="1"/>
    <col min="15309" max="15309" width="8.63333333333333" style="190" customWidth="1"/>
    <col min="15310" max="15310" width="8.5" style="190" customWidth="1"/>
    <col min="15311" max="15311" width="16.1333333333333" style="190" customWidth="1"/>
    <col min="15312" max="15312" width="8.5" style="190" customWidth="1"/>
    <col min="15313" max="15313" width="9.75" style="190" customWidth="1"/>
    <col min="15314" max="15314" width="9" style="190"/>
    <col min="15315" max="15315" width="23" style="190" customWidth="1"/>
    <col min="15316" max="15558" width="9" style="190"/>
    <col min="15559" max="15559" width="5" style="190" customWidth="1"/>
    <col min="15560" max="15560" width="8.5" style="190" customWidth="1"/>
    <col min="15561" max="15561" width="17.25" style="190" customWidth="1"/>
    <col min="15562" max="15562" width="5" style="190" customWidth="1"/>
    <col min="15563" max="15563" width="9.75" style="190" customWidth="1"/>
    <col min="15564" max="15564" width="10.25" style="190" customWidth="1"/>
    <col min="15565" max="15565" width="8.63333333333333" style="190" customWidth="1"/>
    <col min="15566" max="15566" width="8.5" style="190" customWidth="1"/>
    <col min="15567" max="15567" width="16.1333333333333" style="190" customWidth="1"/>
    <col min="15568" max="15568" width="8.5" style="190" customWidth="1"/>
    <col min="15569" max="15569" width="9.75" style="190" customWidth="1"/>
    <col min="15570" max="15570" width="9" style="190"/>
    <col min="15571" max="15571" width="23" style="190" customWidth="1"/>
    <col min="15572" max="15814" width="9" style="190"/>
    <col min="15815" max="15815" width="5" style="190" customWidth="1"/>
    <col min="15816" max="15816" width="8.5" style="190" customWidth="1"/>
    <col min="15817" max="15817" width="17.25" style="190" customWidth="1"/>
    <col min="15818" max="15818" width="5" style="190" customWidth="1"/>
    <col min="15819" max="15819" width="9.75" style="190" customWidth="1"/>
    <col min="15820" max="15820" width="10.25" style="190" customWidth="1"/>
    <col min="15821" max="15821" width="8.63333333333333" style="190" customWidth="1"/>
    <col min="15822" max="15822" width="8.5" style="190" customWidth="1"/>
    <col min="15823" max="15823" width="16.1333333333333" style="190" customWidth="1"/>
    <col min="15824" max="15824" width="8.5" style="190" customWidth="1"/>
    <col min="15825" max="15825" width="9.75" style="190" customWidth="1"/>
    <col min="15826" max="15826" width="9" style="190"/>
    <col min="15827" max="15827" width="23" style="190" customWidth="1"/>
    <col min="15828" max="16070" width="9" style="190"/>
    <col min="16071" max="16071" width="5" style="190" customWidth="1"/>
    <col min="16072" max="16072" width="8.5" style="190" customWidth="1"/>
    <col min="16073" max="16073" width="17.25" style="190" customWidth="1"/>
    <col min="16074" max="16074" width="5" style="190" customWidth="1"/>
    <col min="16075" max="16075" width="9.75" style="190" customWidth="1"/>
    <col min="16076" max="16076" width="10.25" style="190" customWidth="1"/>
    <col min="16077" max="16077" width="8.63333333333333" style="190" customWidth="1"/>
    <col min="16078" max="16078" width="8.5" style="190" customWidth="1"/>
    <col min="16079" max="16079" width="16.1333333333333" style="190" customWidth="1"/>
    <col min="16080" max="16080" width="8.5" style="190" customWidth="1"/>
    <col min="16081" max="16081" width="9.75" style="190" customWidth="1"/>
    <col min="16082" max="16082" width="9" style="190"/>
    <col min="16083" max="16083" width="23" style="190" customWidth="1"/>
    <col min="16084" max="16384" width="9" style="190"/>
  </cols>
  <sheetData>
    <row r="1" ht="36" customHeight="1" spans="1:6">
      <c r="A1" s="191" t="s">
        <v>0</v>
      </c>
      <c r="B1" s="192"/>
      <c r="C1" s="192"/>
      <c r="D1" s="192"/>
      <c r="E1" s="193"/>
      <c r="F1" s="192"/>
    </row>
    <row r="2" customHeight="1" spans="1:6">
      <c r="A2" s="194" t="s">
        <v>1</v>
      </c>
      <c r="B2" s="195" t="s">
        <v>2</v>
      </c>
      <c r="C2" s="195" t="s">
        <v>3</v>
      </c>
      <c r="D2" s="196" t="s">
        <v>4</v>
      </c>
      <c r="E2" s="197" t="s">
        <v>5</v>
      </c>
      <c r="F2" s="195" t="s">
        <v>6</v>
      </c>
    </row>
    <row r="3" customHeight="1" spans="1:6">
      <c r="A3" s="194" t="s">
        <v>7</v>
      </c>
      <c r="B3" s="195" t="s">
        <v>8</v>
      </c>
      <c r="C3" s="195" t="s">
        <v>9</v>
      </c>
      <c r="D3" s="196">
        <v>1</v>
      </c>
      <c r="E3" s="198">
        <v>3705.8505</v>
      </c>
      <c r="F3" s="195"/>
    </row>
    <row r="4" customHeight="1" spans="1:6">
      <c r="A4" s="199">
        <v>1</v>
      </c>
      <c r="B4" s="200" t="s">
        <v>10</v>
      </c>
      <c r="C4" s="200" t="s">
        <v>9</v>
      </c>
      <c r="D4" s="201">
        <v>1</v>
      </c>
      <c r="E4" s="202">
        <v>879.1031</v>
      </c>
      <c r="F4" s="200" t="s">
        <v>11</v>
      </c>
    </row>
    <row r="5" customHeight="1" spans="1:6">
      <c r="A5" s="199">
        <v>2</v>
      </c>
      <c r="B5" s="200" t="s">
        <v>12</v>
      </c>
      <c r="C5" s="200" t="s">
        <v>9</v>
      </c>
      <c r="D5" s="201">
        <v>1</v>
      </c>
      <c r="E5" s="202">
        <v>43.9317</v>
      </c>
      <c r="F5" s="200" t="s">
        <v>11</v>
      </c>
    </row>
    <row r="6" customHeight="1" spans="1:6">
      <c r="A6" s="199">
        <v>3</v>
      </c>
      <c r="B6" s="200" t="s">
        <v>13</v>
      </c>
      <c r="C6" s="200" t="s">
        <v>9</v>
      </c>
      <c r="D6" s="201">
        <v>1</v>
      </c>
      <c r="E6" s="202">
        <v>388.949</v>
      </c>
      <c r="F6" s="200" t="s">
        <v>11</v>
      </c>
    </row>
    <row r="7" s="186" customFormat="1" customHeight="1" spans="1:6">
      <c r="A7" s="199">
        <v>4</v>
      </c>
      <c r="B7" s="200" t="s">
        <v>14</v>
      </c>
      <c r="C7" s="200" t="s">
        <v>9</v>
      </c>
      <c r="D7" s="201">
        <v>1</v>
      </c>
      <c r="E7" s="202">
        <v>881.429</v>
      </c>
      <c r="F7" s="200" t="s">
        <v>11</v>
      </c>
    </row>
    <row r="8" s="186" customFormat="1" customHeight="1" spans="1:6">
      <c r="A8" s="199">
        <v>5</v>
      </c>
      <c r="B8" s="200" t="s">
        <v>15</v>
      </c>
      <c r="C8" s="200" t="s">
        <v>9</v>
      </c>
      <c r="D8" s="201">
        <v>1</v>
      </c>
      <c r="E8" s="202">
        <v>615.6</v>
      </c>
      <c r="F8" s="200" t="s">
        <v>11</v>
      </c>
    </row>
    <row r="9" s="186" customFormat="1" customHeight="1" spans="1:6">
      <c r="A9" s="199">
        <v>6</v>
      </c>
      <c r="B9" s="200" t="s">
        <v>16</v>
      </c>
      <c r="C9" s="200" t="s">
        <v>9</v>
      </c>
      <c r="D9" s="201">
        <v>1</v>
      </c>
      <c r="E9" s="202">
        <v>77.4777</v>
      </c>
      <c r="F9" s="200" t="s">
        <v>11</v>
      </c>
    </row>
    <row r="10" s="186" customFormat="1" customHeight="1" spans="1:6">
      <c r="A10" s="199">
        <v>7</v>
      </c>
      <c r="B10" s="200" t="s">
        <v>17</v>
      </c>
      <c r="C10" s="200" t="s">
        <v>9</v>
      </c>
      <c r="D10" s="201">
        <v>1</v>
      </c>
      <c r="E10" s="202">
        <v>588.9136</v>
      </c>
      <c r="F10" s="200" t="s">
        <v>11</v>
      </c>
    </row>
    <row r="11" customHeight="1" spans="1:6">
      <c r="A11" s="199">
        <v>8</v>
      </c>
      <c r="B11" s="200" t="s">
        <v>18</v>
      </c>
      <c r="C11" s="200" t="s">
        <v>9</v>
      </c>
      <c r="D11" s="201">
        <v>1</v>
      </c>
      <c r="E11" s="202">
        <v>97.4465</v>
      </c>
      <c r="F11" s="200" t="s">
        <v>11</v>
      </c>
    </row>
    <row r="12" customHeight="1" spans="1:6">
      <c r="A12" s="203">
        <v>9</v>
      </c>
      <c r="B12" s="203" t="s">
        <v>19</v>
      </c>
      <c r="C12" s="203" t="s">
        <v>9</v>
      </c>
      <c r="D12" s="204">
        <v>1</v>
      </c>
      <c r="E12" s="205">
        <v>133</v>
      </c>
      <c r="F12" s="203" t="s">
        <v>11</v>
      </c>
    </row>
    <row r="13" ht="42.95" customHeight="1" spans="1:6">
      <c r="A13" s="206" t="s">
        <v>20</v>
      </c>
      <c r="B13" s="206"/>
      <c r="C13" s="206"/>
      <c r="D13" s="206"/>
      <c r="E13" s="206"/>
      <c r="F13" s="206"/>
    </row>
  </sheetData>
  <mergeCells count="2">
    <mergeCell ref="A1:F1"/>
    <mergeCell ref="A13:F13"/>
  </mergeCells>
  <pageMargins left="0.739583333333333" right="0.739583333333333" top="0.739583333333333" bottom="0.739583333333333" header="0.313888888888889" footer="0.313888888888889"/>
  <pageSetup paperSize="9" scale="82" fitToHeight="0" orientation="portrait"/>
  <headerFooter/>
  <customProperties>
    <customPr name="kzj_hastlb" r:id="rId1"/>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CE4FD"/>
  </sheetPr>
  <dimension ref="A1:H21"/>
  <sheetViews>
    <sheetView view="pageBreakPreview" zoomScaleNormal="100" topLeftCell="A3" workbookViewId="0">
      <selection activeCell="I12" sqref="I12"/>
    </sheetView>
  </sheetViews>
  <sheetFormatPr defaultColWidth="9" defaultRowHeight="13.5" outlineLevelCol="7"/>
  <cols>
    <col min="2" max="2" width="24.1333333333333" customWidth="1"/>
    <col min="3" max="3" width="37.5" customWidth="1"/>
    <col min="6" max="6" width="10.8833333333333" style="10" customWidth="1"/>
    <col min="7" max="7" width="12.8833333333333" style="11" customWidth="1"/>
    <col min="8" max="8" width="11.5" style="10" customWidth="1"/>
    <col min="9" max="9" width="9" style="10"/>
  </cols>
  <sheetData>
    <row r="1" ht="45" customHeight="1" spans="1:8">
      <c r="A1" s="12" t="s">
        <v>18</v>
      </c>
      <c r="B1" s="12"/>
      <c r="C1" s="12"/>
      <c r="D1" s="12"/>
      <c r="E1" s="12"/>
      <c r="F1" s="12"/>
      <c r="G1" s="12"/>
      <c r="H1" s="13"/>
    </row>
    <row r="2" ht="39.95" customHeight="1" spans="1:8">
      <c r="A2" s="14" t="s">
        <v>1</v>
      </c>
      <c r="B2" s="14" t="s">
        <v>326</v>
      </c>
      <c r="C2" s="14" t="s">
        <v>327</v>
      </c>
      <c r="D2" s="14" t="s">
        <v>3</v>
      </c>
      <c r="E2" s="14" t="s">
        <v>4</v>
      </c>
      <c r="F2" s="15" t="s">
        <v>328</v>
      </c>
      <c r="G2" s="16" t="s">
        <v>346</v>
      </c>
      <c r="H2" s="15" t="s">
        <v>6</v>
      </c>
    </row>
    <row r="3" ht="195" customHeight="1" spans="1:8">
      <c r="A3" s="17">
        <v>1</v>
      </c>
      <c r="B3" s="18" t="s">
        <v>391</v>
      </c>
      <c r="C3" s="19" t="s">
        <v>392</v>
      </c>
      <c r="D3" s="20" t="s">
        <v>356</v>
      </c>
      <c r="E3" s="20">
        <v>3</v>
      </c>
      <c r="F3" s="17"/>
      <c r="G3" s="21"/>
      <c r="H3" s="22"/>
    </row>
    <row r="4" ht="192.95" customHeight="1" spans="1:8">
      <c r="A4" s="17">
        <v>2</v>
      </c>
      <c r="B4" s="18" t="s">
        <v>393</v>
      </c>
      <c r="C4" s="19" t="s">
        <v>394</v>
      </c>
      <c r="D4" s="20" t="s">
        <v>356</v>
      </c>
      <c r="E4" s="20">
        <v>1</v>
      </c>
      <c r="F4" s="17"/>
      <c r="G4" s="21"/>
      <c r="H4" s="22"/>
    </row>
    <row r="5" ht="320.1" customHeight="1" spans="1:8">
      <c r="A5" s="17">
        <v>3</v>
      </c>
      <c r="B5" s="18" t="s">
        <v>395</v>
      </c>
      <c r="C5" s="19" t="s">
        <v>396</v>
      </c>
      <c r="D5" s="20" t="s">
        <v>356</v>
      </c>
      <c r="E5" s="20">
        <v>2</v>
      </c>
      <c r="F5" s="17"/>
      <c r="G5" s="21"/>
      <c r="H5" s="22"/>
    </row>
    <row r="6" ht="318" customHeight="1" spans="1:8">
      <c r="A6" s="17">
        <v>4</v>
      </c>
      <c r="B6" s="18" t="s">
        <v>397</v>
      </c>
      <c r="C6" s="23" t="s">
        <v>396</v>
      </c>
      <c r="D6" s="20" t="s">
        <v>356</v>
      </c>
      <c r="E6" s="20">
        <v>2</v>
      </c>
      <c r="F6" s="17"/>
      <c r="G6" s="21"/>
      <c r="H6" s="22"/>
    </row>
    <row r="7" ht="39.95" customHeight="1" spans="1:8">
      <c r="A7" s="7"/>
      <c r="B7" s="20" t="s">
        <v>389</v>
      </c>
      <c r="C7" s="20"/>
      <c r="D7" s="20"/>
      <c r="E7" s="20"/>
      <c r="F7" s="17"/>
      <c r="G7" s="24"/>
      <c r="H7" s="25"/>
    </row>
    <row r="8" ht="39.95" customHeight="1"/>
    <row r="9" ht="39.95" customHeight="1"/>
    <row r="10" ht="39.95" customHeight="1"/>
    <row r="11" ht="39.95" customHeight="1"/>
    <row r="12" ht="39.95" customHeight="1"/>
    <row r="13" ht="39.95" customHeight="1"/>
    <row r="14" ht="39.95" customHeight="1"/>
    <row r="15" ht="39.95" customHeight="1"/>
    <row r="16" ht="39.95" customHeight="1"/>
    <row r="17" ht="39.95" customHeight="1"/>
    <row r="18" ht="39.95" customHeight="1"/>
    <row r="19" ht="39.95" customHeight="1"/>
    <row r="20" ht="39.95" customHeight="1"/>
    <row r="21" ht="39.95" customHeight="1"/>
  </sheetData>
  <mergeCells count="2">
    <mergeCell ref="A1:H1"/>
    <mergeCell ref="B7:E7"/>
  </mergeCells>
  <pageMargins left="0.319444444444444" right="0.319444444444444" top="0.319444444444444" bottom="0.319444444444444" header="0.3" footer="0.3"/>
  <pageSetup paperSize="9" scale="80" fitToHeight="0" orientation="portrait"/>
  <headerFooter/>
  <customProperties>
    <customPr name="kzj_hastlb" r:id="rId1"/>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C7" sqref="C7"/>
    </sheetView>
  </sheetViews>
  <sheetFormatPr defaultColWidth="8.88333333333333" defaultRowHeight="13.5" outlineLevelRow="3" outlineLevelCol="7"/>
  <cols>
    <col min="2" max="2" width="16" customWidth="1"/>
    <col min="3" max="3" width="47.8833333333333" customWidth="1"/>
    <col min="6" max="6" width="17.6333333333333" customWidth="1"/>
    <col min="7" max="7" width="14.3833333333333" customWidth="1"/>
  </cols>
  <sheetData>
    <row r="1" ht="38.1" customHeight="1" spans="1:7">
      <c r="A1" s="1"/>
      <c r="B1" s="2" t="s">
        <v>398</v>
      </c>
      <c r="C1" s="2"/>
      <c r="D1" s="2"/>
      <c r="E1" s="2"/>
      <c r="F1" s="2"/>
      <c r="G1" s="2"/>
    </row>
    <row r="2" ht="27" spans="1:8">
      <c r="A2" s="3" t="s">
        <v>1</v>
      </c>
      <c r="B2" s="3" t="s">
        <v>399</v>
      </c>
      <c r="C2" s="4" t="s">
        <v>327</v>
      </c>
      <c r="D2" s="3" t="s">
        <v>3</v>
      </c>
      <c r="E2" s="3" t="s">
        <v>400</v>
      </c>
      <c r="F2" s="3" t="s">
        <v>328</v>
      </c>
      <c r="G2" s="4" t="s">
        <v>401</v>
      </c>
      <c r="H2" s="3" t="s">
        <v>6</v>
      </c>
    </row>
    <row r="3" ht="99.95" customHeight="1" spans="1:8">
      <c r="A3" s="5">
        <v>1</v>
      </c>
      <c r="B3" s="5" t="s">
        <v>19</v>
      </c>
      <c r="C3" s="6" t="s">
        <v>402</v>
      </c>
      <c r="D3" s="5" t="s">
        <v>9</v>
      </c>
      <c r="E3" s="5">
        <v>1</v>
      </c>
      <c r="F3" s="5"/>
      <c r="G3" s="5"/>
      <c r="H3" s="7"/>
    </row>
    <row r="4" spans="1:8">
      <c r="A4" s="8" t="s">
        <v>403</v>
      </c>
      <c r="B4" s="9"/>
      <c r="C4" s="9"/>
      <c r="D4" s="9"/>
      <c r="E4" s="9"/>
      <c r="F4" s="9"/>
      <c r="G4" s="9"/>
      <c r="H4" s="9"/>
    </row>
  </sheetData>
  <mergeCells count="2">
    <mergeCell ref="B1:G1"/>
    <mergeCell ref="A4:H4"/>
  </mergeCells>
  <pageMargins left="0.739583333333333" right="0.739583333333333" top="0.739583333333333" bottom="0.739583333333333" header="0.5" footer="0.5"/>
  <pageSetup paperSize="9" orientation="landscape"/>
  <headerFooter/>
  <customProperties>
    <customPr name="kzj_hastlb"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4"/>
  <sheetViews>
    <sheetView topLeftCell="A175" workbookViewId="0">
      <selection activeCell="B82" sqref="B82"/>
    </sheetView>
  </sheetViews>
  <sheetFormatPr defaultColWidth="9" defaultRowHeight="13.5"/>
  <cols>
    <col min="1" max="1" width="9" style="106"/>
    <col min="2" max="2" width="24.1333333333333" style="107" customWidth="1"/>
    <col min="3" max="3" width="9.88333333333333" style="107" customWidth="1"/>
    <col min="4" max="4" width="13.5" style="108" customWidth="1"/>
    <col min="5" max="5" width="22.1333333333333" style="107" customWidth="1"/>
    <col min="6" max="6" width="14.8833333333333" style="109" customWidth="1"/>
    <col min="7" max="7" width="26.6333333333333" style="107" hidden="1" customWidth="1"/>
    <col min="8" max="11" width="9" style="107" hidden="1" customWidth="1"/>
    <col min="12" max="12" width="22" style="107" customWidth="1"/>
    <col min="13" max="13" width="17.5" style="106" customWidth="1"/>
    <col min="14" max="14" width="20.8833333333333" style="107" customWidth="1"/>
    <col min="15" max="15" width="9" style="107"/>
    <col min="16" max="16" width="14.3833333333333" style="107" customWidth="1"/>
    <col min="17" max="215" width="9" style="107"/>
    <col min="216" max="216" width="5" style="107" customWidth="1"/>
    <col min="217" max="217" width="8.5" style="107" customWidth="1"/>
    <col min="218" max="218" width="17.25" style="107" customWidth="1"/>
    <col min="219" max="219" width="5" style="107" customWidth="1"/>
    <col min="220" max="220" width="9.75" style="107" customWidth="1"/>
    <col min="221" max="221" width="10.25" style="107" customWidth="1"/>
    <col min="222" max="222" width="8.63333333333333" style="107" customWidth="1"/>
    <col min="223" max="223" width="8.5" style="107" customWidth="1"/>
    <col min="224" max="224" width="16.1333333333333" style="107" customWidth="1"/>
    <col min="225" max="225" width="8.5" style="107" customWidth="1"/>
    <col min="226" max="226" width="9.75" style="107" customWidth="1"/>
    <col min="227" max="227" width="9" style="107"/>
    <col min="228" max="228" width="23" style="107" customWidth="1"/>
    <col min="229" max="471" width="9" style="107"/>
    <col min="472" max="472" width="5" style="107" customWidth="1"/>
    <col min="473" max="473" width="8.5" style="107" customWidth="1"/>
    <col min="474" max="474" width="17.25" style="107" customWidth="1"/>
    <col min="475" max="475" width="5" style="107" customWidth="1"/>
    <col min="476" max="476" width="9.75" style="107" customWidth="1"/>
    <col min="477" max="477" width="10.25" style="107" customWidth="1"/>
    <col min="478" max="478" width="8.63333333333333" style="107" customWidth="1"/>
    <col min="479" max="479" width="8.5" style="107" customWidth="1"/>
    <col min="480" max="480" width="16.1333333333333" style="107" customWidth="1"/>
    <col min="481" max="481" width="8.5" style="107" customWidth="1"/>
    <col min="482" max="482" width="9.75" style="107" customWidth="1"/>
    <col min="483" max="483" width="9" style="107"/>
    <col min="484" max="484" width="23" style="107" customWidth="1"/>
    <col min="485" max="727" width="9" style="107"/>
    <col min="728" max="728" width="5" style="107" customWidth="1"/>
    <col min="729" max="729" width="8.5" style="107" customWidth="1"/>
    <col min="730" max="730" width="17.25" style="107" customWidth="1"/>
    <col min="731" max="731" width="5" style="107" customWidth="1"/>
    <col min="732" max="732" width="9.75" style="107" customWidth="1"/>
    <col min="733" max="733" width="10.25" style="107" customWidth="1"/>
    <col min="734" max="734" width="8.63333333333333" style="107" customWidth="1"/>
    <col min="735" max="735" width="8.5" style="107" customWidth="1"/>
    <col min="736" max="736" width="16.1333333333333" style="107" customWidth="1"/>
    <col min="737" max="737" width="8.5" style="107" customWidth="1"/>
    <col min="738" max="738" width="9.75" style="107" customWidth="1"/>
    <col min="739" max="739" width="9" style="107"/>
    <col min="740" max="740" width="23" style="107" customWidth="1"/>
    <col min="741" max="983" width="9" style="107"/>
    <col min="984" max="984" width="5" style="107" customWidth="1"/>
    <col min="985" max="985" width="8.5" style="107" customWidth="1"/>
    <col min="986" max="986" width="17.25" style="107" customWidth="1"/>
    <col min="987" max="987" width="5" style="107" customWidth="1"/>
    <col min="988" max="988" width="9.75" style="107" customWidth="1"/>
    <col min="989" max="989" width="10.25" style="107" customWidth="1"/>
    <col min="990" max="990" width="8.63333333333333" style="107" customWidth="1"/>
    <col min="991" max="991" width="8.5" style="107" customWidth="1"/>
    <col min="992" max="992" width="16.1333333333333" style="107" customWidth="1"/>
    <col min="993" max="993" width="8.5" style="107" customWidth="1"/>
    <col min="994" max="994" width="9.75" style="107" customWidth="1"/>
    <col min="995" max="995" width="9" style="107"/>
    <col min="996" max="996" width="23" style="107" customWidth="1"/>
    <col min="997" max="1239" width="9" style="107"/>
    <col min="1240" max="1240" width="5" style="107" customWidth="1"/>
    <col min="1241" max="1241" width="8.5" style="107" customWidth="1"/>
    <col min="1242" max="1242" width="17.25" style="107" customWidth="1"/>
    <col min="1243" max="1243" width="5" style="107" customWidth="1"/>
    <col min="1244" max="1244" width="9.75" style="107" customWidth="1"/>
    <col min="1245" max="1245" width="10.25" style="107" customWidth="1"/>
    <col min="1246" max="1246" width="8.63333333333333" style="107" customWidth="1"/>
    <col min="1247" max="1247" width="8.5" style="107" customWidth="1"/>
    <col min="1248" max="1248" width="16.1333333333333" style="107" customWidth="1"/>
    <col min="1249" max="1249" width="8.5" style="107" customWidth="1"/>
    <col min="1250" max="1250" width="9.75" style="107" customWidth="1"/>
    <col min="1251" max="1251" width="9" style="107"/>
    <col min="1252" max="1252" width="23" style="107" customWidth="1"/>
    <col min="1253" max="1495" width="9" style="107"/>
    <col min="1496" max="1496" width="5" style="107" customWidth="1"/>
    <col min="1497" max="1497" width="8.5" style="107" customWidth="1"/>
    <col min="1498" max="1498" width="17.25" style="107" customWidth="1"/>
    <col min="1499" max="1499" width="5" style="107" customWidth="1"/>
    <col min="1500" max="1500" width="9.75" style="107" customWidth="1"/>
    <col min="1501" max="1501" width="10.25" style="107" customWidth="1"/>
    <col min="1502" max="1502" width="8.63333333333333" style="107" customWidth="1"/>
    <col min="1503" max="1503" width="8.5" style="107" customWidth="1"/>
    <col min="1504" max="1504" width="16.1333333333333" style="107" customWidth="1"/>
    <col min="1505" max="1505" width="8.5" style="107" customWidth="1"/>
    <col min="1506" max="1506" width="9.75" style="107" customWidth="1"/>
    <col min="1507" max="1507" width="9" style="107"/>
    <col min="1508" max="1508" width="23" style="107" customWidth="1"/>
    <col min="1509" max="1751" width="9" style="107"/>
    <col min="1752" max="1752" width="5" style="107" customWidth="1"/>
    <col min="1753" max="1753" width="8.5" style="107" customWidth="1"/>
    <col min="1754" max="1754" width="17.25" style="107" customWidth="1"/>
    <col min="1755" max="1755" width="5" style="107" customWidth="1"/>
    <col min="1756" max="1756" width="9.75" style="107" customWidth="1"/>
    <col min="1757" max="1757" width="10.25" style="107" customWidth="1"/>
    <col min="1758" max="1758" width="8.63333333333333" style="107" customWidth="1"/>
    <col min="1759" max="1759" width="8.5" style="107" customWidth="1"/>
    <col min="1760" max="1760" width="16.1333333333333" style="107" customWidth="1"/>
    <col min="1761" max="1761" width="8.5" style="107" customWidth="1"/>
    <col min="1762" max="1762" width="9.75" style="107" customWidth="1"/>
    <col min="1763" max="1763" width="9" style="107"/>
    <col min="1764" max="1764" width="23" style="107" customWidth="1"/>
    <col min="1765" max="2007" width="9" style="107"/>
    <col min="2008" max="2008" width="5" style="107" customWidth="1"/>
    <col min="2009" max="2009" width="8.5" style="107" customWidth="1"/>
    <col min="2010" max="2010" width="17.25" style="107" customWidth="1"/>
    <col min="2011" max="2011" width="5" style="107" customWidth="1"/>
    <col min="2012" max="2012" width="9.75" style="107" customWidth="1"/>
    <col min="2013" max="2013" width="10.25" style="107" customWidth="1"/>
    <col min="2014" max="2014" width="8.63333333333333" style="107" customWidth="1"/>
    <col min="2015" max="2015" width="8.5" style="107" customWidth="1"/>
    <col min="2016" max="2016" width="16.1333333333333" style="107" customWidth="1"/>
    <col min="2017" max="2017" width="8.5" style="107" customWidth="1"/>
    <col min="2018" max="2018" width="9.75" style="107" customWidth="1"/>
    <col min="2019" max="2019" width="9" style="107"/>
    <col min="2020" max="2020" width="23" style="107" customWidth="1"/>
    <col min="2021" max="2263" width="9" style="107"/>
    <col min="2264" max="2264" width="5" style="107" customWidth="1"/>
    <col min="2265" max="2265" width="8.5" style="107" customWidth="1"/>
    <col min="2266" max="2266" width="17.25" style="107" customWidth="1"/>
    <col min="2267" max="2267" width="5" style="107" customWidth="1"/>
    <col min="2268" max="2268" width="9.75" style="107" customWidth="1"/>
    <col min="2269" max="2269" width="10.25" style="107" customWidth="1"/>
    <col min="2270" max="2270" width="8.63333333333333" style="107" customWidth="1"/>
    <col min="2271" max="2271" width="8.5" style="107" customWidth="1"/>
    <col min="2272" max="2272" width="16.1333333333333" style="107" customWidth="1"/>
    <col min="2273" max="2273" width="8.5" style="107" customWidth="1"/>
    <col min="2274" max="2274" width="9.75" style="107" customWidth="1"/>
    <col min="2275" max="2275" width="9" style="107"/>
    <col min="2276" max="2276" width="23" style="107" customWidth="1"/>
    <col min="2277" max="2519" width="9" style="107"/>
    <col min="2520" max="2520" width="5" style="107" customWidth="1"/>
    <col min="2521" max="2521" width="8.5" style="107" customWidth="1"/>
    <col min="2522" max="2522" width="17.25" style="107" customWidth="1"/>
    <col min="2523" max="2523" width="5" style="107" customWidth="1"/>
    <col min="2524" max="2524" width="9.75" style="107" customWidth="1"/>
    <col min="2525" max="2525" width="10.25" style="107" customWidth="1"/>
    <col min="2526" max="2526" width="8.63333333333333" style="107" customWidth="1"/>
    <col min="2527" max="2527" width="8.5" style="107" customWidth="1"/>
    <col min="2528" max="2528" width="16.1333333333333" style="107" customWidth="1"/>
    <col min="2529" max="2529" width="8.5" style="107" customWidth="1"/>
    <col min="2530" max="2530" width="9.75" style="107" customWidth="1"/>
    <col min="2531" max="2531" width="9" style="107"/>
    <col min="2532" max="2532" width="23" style="107" customWidth="1"/>
    <col min="2533" max="2775" width="9" style="107"/>
    <col min="2776" max="2776" width="5" style="107" customWidth="1"/>
    <col min="2777" max="2777" width="8.5" style="107" customWidth="1"/>
    <col min="2778" max="2778" width="17.25" style="107" customWidth="1"/>
    <col min="2779" max="2779" width="5" style="107" customWidth="1"/>
    <col min="2780" max="2780" width="9.75" style="107" customWidth="1"/>
    <col min="2781" max="2781" width="10.25" style="107" customWidth="1"/>
    <col min="2782" max="2782" width="8.63333333333333" style="107" customWidth="1"/>
    <col min="2783" max="2783" width="8.5" style="107" customWidth="1"/>
    <col min="2784" max="2784" width="16.1333333333333" style="107" customWidth="1"/>
    <col min="2785" max="2785" width="8.5" style="107" customWidth="1"/>
    <col min="2786" max="2786" width="9.75" style="107" customWidth="1"/>
    <col min="2787" max="2787" width="9" style="107"/>
    <col min="2788" max="2788" width="23" style="107" customWidth="1"/>
    <col min="2789" max="3031" width="9" style="107"/>
    <col min="3032" max="3032" width="5" style="107" customWidth="1"/>
    <col min="3033" max="3033" width="8.5" style="107" customWidth="1"/>
    <col min="3034" max="3034" width="17.25" style="107" customWidth="1"/>
    <col min="3035" max="3035" width="5" style="107" customWidth="1"/>
    <col min="3036" max="3036" width="9.75" style="107" customWidth="1"/>
    <col min="3037" max="3037" width="10.25" style="107" customWidth="1"/>
    <col min="3038" max="3038" width="8.63333333333333" style="107" customWidth="1"/>
    <col min="3039" max="3039" width="8.5" style="107" customWidth="1"/>
    <col min="3040" max="3040" width="16.1333333333333" style="107" customWidth="1"/>
    <col min="3041" max="3041" width="8.5" style="107" customWidth="1"/>
    <col min="3042" max="3042" width="9.75" style="107" customWidth="1"/>
    <col min="3043" max="3043" width="9" style="107"/>
    <col min="3044" max="3044" width="23" style="107" customWidth="1"/>
    <col min="3045" max="3287" width="9" style="107"/>
    <col min="3288" max="3288" width="5" style="107" customWidth="1"/>
    <col min="3289" max="3289" width="8.5" style="107" customWidth="1"/>
    <col min="3290" max="3290" width="17.25" style="107" customWidth="1"/>
    <col min="3291" max="3291" width="5" style="107" customWidth="1"/>
    <col min="3292" max="3292" width="9.75" style="107" customWidth="1"/>
    <col min="3293" max="3293" width="10.25" style="107" customWidth="1"/>
    <col min="3294" max="3294" width="8.63333333333333" style="107" customWidth="1"/>
    <col min="3295" max="3295" width="8.5" style="107" customWidth="1"/>
    <col min="3296" max="3296" width="16.1333333333333" style="107" customWidth="1"/>
    <col min="3297" max="3297" width="8.5" style="107" customWidth="1"/>
    <col min="3298" max="3298" width="9.75" style="107" customWidth="1"/>
    <col min="3299" max="3299" width="9" style="107"/>
    <col min="3300" max="3300" width="23" style="107" customWidth="1"/>
    <col min="3301" max="3543" width="9" style="107"/>
    <col min="3544" max="3544" width="5" style="107" customWidth="1"/>
    <col min="3545" max="3545" width="8.5" style="107" customWidth="1"/>
    <col min="3546" max="3546" width="17.25" style="107" customWidth="1"/>
    <col min="3547" max="3547" width="5" style="107" customWidth="1"/>
    <col min="3548" max="3548" width="9.75" style="107" customWidth="1"/>
    <col min="3549" max="3549" width="10.25" style="107" customWidth="1"/>
    <col min="3550" max="3550" width="8.63333333333333" style="107" customWidth="1"/>
    <col min="3551" max="3551" width="8.5" style="107" customWidth="1"/>
    <col min="3552" max="3552" width="16.1333333333333" style="107" customWidth="1"/>
    <col min="3553" max="3553" width="8.5" style="107" customWidth="1"/>
    <col min="3554" max="3554" width="9.75" style="107" customWidth="1"/>
    <col min="3555" max="3555" width="9" style="107"/>
    <col min="3556" max="3556" width="23" style="107" customWidth="1"/>
    <col min="3557" max="3799" width="9" style="107"/>
    <col min="3800" max="3800" width="5" style="107" customWidth="1"/>
    <col min="3801" max="3801" width="8.5" style="107" customWidth="1"/>
    <col min="3802" max="3802" width="17.25" style="107" customWidth="1"/>
    <col min="3803" max="3803" width="5" style="107" customWidth="1"/>
    <col min="3804" max="3804" width="9.75" style="107" customWidth="1"/>
    <col min="3805" max="3805" width="10.25" style="107" customWidth="1"/>
    <col min="3806" max="3806" width="8.63333333333333" style="107" customWidth="1"/>
    <col min="3807" max="3807" width="8.5" style="107" customWidth="1"/>
    <col min="3808" max="3808" width="16.1333333333333" style="107" customWidth="1"/>
    <col min="3809" max="3809" width="8.5" style="107" customWidth="1"/>
    <col min="3810" max="3810" width="9.75" style="107" customWidth="1"/>
    <col min="3811" max="3811" width="9" style="107"/>
    <col min="3812" max="3812" width="23" style="107" customWidth="1"/>
    <col min="3813" max="4055" width="9" style="107"/>
    <col min="4056" max="4056" width="5" style="107" customWidth="1"/>
    <col min="4057" max="4057" width="8.5" style="107" customWidth="1"/>
    <col min="4058" max="4058" width="17.25" style="107" customWidth="1"/>
    <col min="4059" max="4059" width="5" style="107" customWidth="1"/>
    <col min="4060" max="4060" width="9.75" style="107" customWidth="1"/>
    <col min="4061" max="4061" width="10.25" style="107" customWidth="1"/>
    <col min="4062" max="4062" width="8.63333333333333" style="107" customWidth="1"/>
    <col min="4063" max="4063" width="8.5" style="107" customWidth="1"/>
    <col min="4064" max="4064" width="16.1333333333333" style="107" customWidth="1"/>
    <col min="4065" max="4065" width="8.5" style="107" customWidth="1"/>
    <col min="4066" max="4066" width="9.75" style="107" customWidth="1"/>
    <col min="4067" max="4067" width="9" style="107"/>
    <col min="4068" max="4068" width="23" style="107" customWidth="1"/>
    <col min="4069" max="4311" width="9" style="107"/>
    <col min="4312" max="4312" width="5" style="107" customWidth="1"/>
    <col min="4313" max="4313" width="8.5" style="107" customWidth="1"/>
    <col min="4314" max="4314" width="17.25" style="107" customWidth="1"/>
    <col min="4315" max="4315" width="5" style="107" customWidth="1"/>
    <col min="4316" max="4316" width="9.75" style="107" customWidth="1"/>
    <col min="4317" max="4317" width="10.25" style="107" customWidth="1"/>
    <col min="4318" max="4318" width="8.63333333333333" style="107" customWidth="1"/>
    <col min="4319" max="4319" width="8.5" style="107" customWidth="1"/>
    <col min="4320" max="4320" width="16.1333333333333" style="107" customWidth="1"/>
    <col min="4321" max="4321" width="8.5" style="107" customWidth="1"/>
    <col min="4322" max="4322" width="9.75" style="107" customWidth="1"/>
    <col min="4323" max="4323" width="9" style="107"/>
    <col min="4324" max="4324" width="23" style="107" customWidth="1"/>
    <col min="4325" max="4567" width="9" style="107"/>
    <col min="4568" max="4568" width="5" style="107" customWidth="1"/>
    <col min="4569" max="4569" width="8.5" style="107" customWidth="1"/>
    <col min="4570" max="4570" width="17.25" style="107" customWidth="1"/>
    <col min="4571" max="4571" width="5" style="107" customWidth="1"/>
    <col min="4572" max="4572" width="9.75" style="107" customWidth="1"/>
    <col min="4573" max="4573" width="10.25" style="107" customWidth="1"/>
    <col min="4574" max="4574" width="8.63333333333333" style="107" customWidth="1"/>
    <col min="4575" max="4575" width="8.5" style="107" customWidth="1"/>
    <col min="4576" max="4576" width="16.1333333333333" style="107" customWidth="1"/>
    <col min="4577" max="4577" width="8.5" style="107" customWidth="1"/>
    <col min="4578" max="4578" width="9.75" style="107" customWidth="1"/>
    <col min="4579" max="4579" width="9" style="107"/>
    <col min="4580" max="4580" width="23" style="107" customWidth="1"/>
    <col min="4581" max="4823" width="9" style="107"/>
    <col min="4824" max="4824" width="5" style="107" customWidth="1"/>
    <col min="4825" max="4825" width="8.5" style="107" customWidth="1"/>
    <col min="4826" max="4826" width="17.25" style="107" customWidth="1"/>
    <col min="4827" max="4827" width="5" style="107" customWidth="1"/>
    <col min="4828" max="4828" width="9.75" style="107" customWidth="1"/>
    <col min="4829" max="4829" width="10.25" style="107" customWidth="1"/>
    <col min="4830" max="4830" width="8.63333333333333" style="107" customWidth="1"/>
    <col min="4831" max="4831" width="8.5" style="107" customWidth="1"/>
    <col min="4832" max="4832" width="16.1333333333333" style="107" customWidth="1"/>
    <col min="4833" max="4833" width="8.5" style="107" customWidth="1"/>
    <col min="4834" max="4834" width="9.75" style="107" customWidth="1"/>
    <col min="4835" max="4835" width="9" style="107"/>
    <col min="4836" max="4836" width="23" style="107" customWidth="1"/>
    <col min="4837" max="5079" width="9" style="107"/>
    <col min="5080" max="5080" width="5" style="107" customWidth="1"/>
    <col min="5081" max="5081" width="8.5" style="107" customWidth="1"/>
    <col min="5082" max="5082" width="17.25" style="107" customWidth="1"/>
    <col min="5083" max="5083" width="5" style="107" customWidth="1"/>
    <col min="5084" max="5084" width="9.75" style="107" customWidth="1"/>
    <col min="5085" max="5085" width="10.25" style="107" customWidth="1"/>
    <col min="5086" max="5086" width="8.63333333333333" style="107" customWidth="1"/>
    <col min="5087" max="5087" width="8.5" style="107" customWidth="1"/>
    <col min="5088" max="5088" width="16.1333333333333" style="107" customWidth="1"/>
    <col min="5089" max="5089" width="8.5" style="107" customWidth="1"/>
    <col min="5090" max="5090" width="9.75" style="107" customWidth="1"/>
    <col min="5091" max="5091" width="9" style="107"/>
    <col min="5092" max="5092" width="23" style="107" customWidth="1"/>
    <col min="5093" max="5335" width="9" style="107"/>
    <col min="5336" max="5336" width="5" style="107" customWidth="1"/>
    <col min="5337" max="5337" width="8.5" style="107" customWidth="1"/>
    <col min="5338" max="5338" width="17.25" style="107" customWidth="1"/>
    <col min="5339" max="5339" width="5" style="107" customWidth="1"/>
    <col min="5340" max="5340" width="9.75" style="107" customWidth="1"/>
    <col min="5341" max="5341" width="10.25" style="107" customWidth="1"/>
    <col min="5342" max="5342" width="8.63333333333333" style="107" customWidth="1"/>
    <col min="5343" max="5343" width="8.5" style="107" customWidth="1"/>
    <col min="5344" max="5344" width="16.1333333333333" style="107" customWidth="1"/>
    <col min="5345" max="5345" width="8.5" style="107" customWidth="1"/>
    <col min="5346" max="5346" width="9.75" style="107" customWidth="1"/>
    <col min="5347" max="5347" width="9" style="107"/>
    <col min="5348" max="5348" width="23" style="107" customWidth="1"/>
    <col min="5349" max="5591" width="9" style="107"/>
    <col min="5592" max="5592" width="5" style="107" customWidth="1"/>
    <col min="5593" max="5593" width="8.5" style="107" customWidth="1"/>
    <col min="5594" max="5594" width="17.25" style="107" customWidth="1"/>
    <col min="5595" max="5595" width="5" style="107" customWidth="1"/>
    <col min="5596" max="5596" width="9.75" style="107" customWidth="1"/>
    <col min="5597" max="5597" width="10.25" style="107" customWidth="1"/>
    <col min="5598" max="5598" width="8.63333333333333" style="107" customWidth="1"/>
    <col min="5599" max="5599" width="8.5" style="107" customWidth="1"/>
    <col min="5600" max="5600" width="16.1333333333333" style="107" customWidth="1"/>
    <col min="5601" max="5601" width="8.5" style="107" customWidth="1"/>
    <col min="5602" max="5602" width="9.75" style="107" customWidth="1"/>
    <col min="5603" max="5603" width="9" style="107"/>
    <col min="5604" max="5604" width="23" style="107" customWidth="1"/>
    <col min="5605" max="5847" width="9" style="107"/>
    <col min="5848" max="5848" width="5" style="107" customWidth="1"/>
    <col min="5849" max="5849" width="8.5" style="107" customWidth="1"/>
    <col min="5850" max="5850" width="17.25" style="107" customWidth="1"/>
    <col min="5851" max="5851" width="5" style="107" customWidth="1"/>
    <col min="5852" max="5852" width="9.75" style="107" customWidth="1"/>
    <col min="5853" max="5853" width="10.25" style="107" customWidth="1"/>
    <col min="5854" max="5854" width="8.63333333333333" style="107" customWidth="1"/>
    <col min="5855" max="5855" width="8.5" style="107" customWidth="1"/>
    <col min="5856" max="5856" width="16.1333333333333" style="107" customWidth="1"/>
    <col min="5857" max="5857" width="8.5" style="107" customWidth="1"/>
    <col min="5858" max="5858" width="9.75" style="107" customWidth="1"/>
    <col min="5859" max="5859" width="9" style="107"/>
    <col min="5860" max="5860" width="23" style="107" customWidth="1"/>
    <col min="5861" max="6103" width="9" style="107"/>
    <col min="6104" max="6104" width="5" style="107" customWidth="1"/>
    <col min="6105" max="6105" width="8.5" style="107" customWidth="1"/>
    <col min="6106" max="6106" width="17.25" style="107" customWidth="1"/>
    <col min="6107" max="6107" width="5" style="107" customWidth="1"/>
    <col min="6108" max="6108" width="9.75" style="107" customWidth="1"/>
    <col min="6109" max="6109" width="10.25" style="107" customWidth="1"/>
    <col min="6110" max="6110" width="8.63333333333333" style="107" customWidth="1"/>
    <col min="6111" max="6111" width="8.5" style="107" customWidth="1"/>
    <col min="6112" max="6112" width="16.1333333333333" style="107" customWidth="1"/>
    <col min="6113" max="6113" width="8.5" style="107" customWidth="1"/>
    <col min="6114" max="6114" width="9.75" style="107" customWidth="1"/>
    <col min="6115" max="6115" width="9" style="107"/>
    <col min="6116" max="6116" width="23" style="107" customWidth="1"/>
    <col min="6117" max="6359" width="9" style="107"/>
    <col min="6360" max="6360" width="5" style="107" customWidth="1"/>
    <col min="6361" max="6361" width="8.5" style="107" customWidth="1"/>
    <col min="6362" max="6362" width="17.25" style="107" customWidth="1"/>
    <col min="6363" max="6363" width="5" style="107" customWidth="1"/>
    <col min="6364" max="6364" width="9.75" style="107" customWidth="1"/>
    <col min="6365" max="6365" width="10.25" style="107" customWidth="1"/>
    <col min="6366" max="6366" width="8.63333333333333" style="107" customWidth="1"/>
    <col min="6367" max="6367" width="8.5" style="107" customWidth="1"/>
    <col min="6368" max="6368" width="16.1333333333333" style="107" customWidth="1"/>
    <col min="6369" max="6369" width="8.5" style="107" customWidth="1"/>
    <col min="6370" max="6370" width="9.75" style="107" customWidth="1"/>
    <col min="6371" max="6371" width="9" style="107"/>
    <col min="6372" max="6372" width="23" style="107" customWidth="1"/>
    <col min="6373" max="6615" width="9" style="107"/>
    <col min="6616" max="6616" width="5" style="107" customWidth="1"/>
    <col min="6617" max="6617" width="8.5" style="107" customWidth="1"/>
    <col min="6618" max="6618" width="17.25" style="107" customWidth="1"/>
    <col min="6619" max="6619" width="5" style="107" customWidth="1"/>
    <col min="6620" max="6620" width="9.75" style="107" customWidth="1"/>
    <col min="6621" max="6621" width="10.25" style="107" customWidth="1"/>
    <col min="6622" max="6622" width="8.63333333333333" style="107" customWidth="1"/>
    <col min="6623" max="6623" width="8.5" style="107" customWidth="1"/>
    <col min="6624" max="6624" width="16.1333333333333" style="107" customWidth="1"/>
    <col min="6625" max="6625" width="8.5" style="107" customWidth="1"/>
    <col min="6626" max="6626" width="9.75" style="107" customWidth="1"/>
    <col min="6627" max="6627" width="9" style="107"/>
    <col min="6628" max="6628" width="23" style="107" customWidth="1"/>
    <col min="6629" max="6871" width="9" style="107"/>
    <col min="6872" max="6872" width="5" style="107" customWidth="1"/>
    <col min="6873" max="6873" width="8.5" style="107" customWidth="1"/>
    <col min="6874" max="6874" width="17.25" style="107" customWidth="1"/>
    <col min="6875" max="6875" width="5" style="107" customWidth="1"/>
    <col min="6876" max="6876" width="9.75" style="107" customWidth="1"/>
    <col min="6877" max="6877" width="10.25" style="107" customWidth="1"/>
    <col min="6878" max="6878" width="8.63333333333333" style="107" customWidth="1"/>
    <col min="6879" max="6879" width="8.5" style="107" customWidth="1"/>
    <col min="6880" max="6880" width="16.1333333333333" style="107" customWidth="1"/>
    <col min="6881" max="6881" width="8.5" style="107" customWidth="1"/>
    <col min="6882" max="6882" width="9.75" style="107" customWidth="1"/>
    <col min="6883" max="6883" width="9" style="107"/>
    <col min="6884" max="6884" width="23" style="107" customWidth="1"/>
    <col min="6885" max="7127" width="9" style="107"/>
    <col min="7128" max="7128" width="5" style="107" customWidth="1"/>
    <col min="7129" max="7129" width="8.5" style="107" customWidth="1"/>
    <col min="7130" max="7130" width="17.25" style="107" customWidth="1"/>
    <col min="7131" max="7131" width="5" style="107" customWidth="1"/>
    <col min="7132" max="7132" width="9.75" style="107" customWidth="1"/>
    <col min="7133" max="7133" width="10.25" style="107" customWidth="1"/>
    <col min="7134" max="7134" width="8.63333333333333" style="107" customWidth="1"/>
    <col min="7135" max="7135" width="8.5" style="107" customWidth="1"/>
    <col min="7136" max="7136" width="16.1333333333333" style="107" customWidth="1"/>
    <col min="7137" max="7137" width="8.5" style="107" customWidth="1"/>
    <col min="7138" max="7138" width="9.75" style="107" customWidth="1"/>
    <col min="7139" max="7139" width="9" style="107"/>
    <col min="7140" max="7140" width="23" style="107" customWidth="1"/>
    <col min="7141" max="7383" width="9" style="107"/>
    <col min="7384" max="7384" width="5" style="107" customWidth="1"/>
    <col min="7385" max="7385" width="8.5" style="107" customWidth="1"/>
    <col min="7386" max="7386" width="17.25" style="107" customWidth="1"/>
    <col min="7387" max="7387" width="5" style="107" customWidth="1"/>
    <col min="7388" max="7388" width="9.75" style="107" customWidth="1"/>
    <col min="7389" max="7389" width="10.25" style="107" customWidth="1"/>
    <col min="7390" max="7390" width="8.63333333333333" style="107" customWidth="1"/>
    <col min="7391" max="7391" width="8.5" style="107" customWidth="1"/>
    <col min="7392" max="7392" width="16.1333333333333" style="107" customWidth="1"/>
    <col min="7393" max="7393" width="8.5" style="107" customWidth="1"/>
    <col min="7394" max="7394" width="9.75" style="107" customWidth="1"/>
    <col min="7395" max="7395" width="9" style="107"/>
    <col min="7396" max="7396" width="23" style="107" customWidth="1"/>
    <col min="7397" max="7639" width="9" style="107"/>
    <col min="7640" max="7640" width="5" style="107" customWidth="1"/>
    <col min="7641" max="7641" width="8.5" style="107" customWidth="1"/>
    <col min="7642" max="7642" width="17.25" style="107" customWidth="1"/>
    <col min="7643" max="7643" width="5" style="107" customWidth="1"/>
    <col min="7644" max="7644" width="9.75" style="107" customWidth="1"/>
    <col min="7645" max="7645" width="10.25" style="107" customWidth="1"/>
    <col min="7646" max="7646" width="8.63333333333333" style="107" customWidth="1"/>
    <col min="7647" max="7647" width="8.5" style="107" customWidth="1"/>
    <col min="7648" max="7648" width="16.1333333333333" style="107" customWidth="1"/>
    <col min="7649" max="7649" width="8.5" style="107" customWidth="1"/>
    <col min="7650" max="7650" width="9.75" style="107" customWidth="1"/>
    <col min="7651" max="7651" width="9" style="107"/>
    <col min="7652" max="7652" width="23" style="107" customWidth="1"/>
    <col min="7653" max="7895" width="9" style="107"/>
    <col min="7896" max="7896" width="5" style="107" customWidth="1"/>
    <col min="7897" max="7897" width="8.5" style="107" customWidth="1"/>
    <col min="7898" max="7898" width="17.25" style="107" customWidth="1"/>
    <col min="7899" max="7899" width="5" style="107" customWidth="1"/>
    <col min="7900" max="7900" width="9.75" style="107" customWidth="1"/>
    <col min="7901" max="7901" width="10.25" style="107" customWidth="1"/>
    <col min="7902" max="7902" width="8.63333333333333" style="107" customWidth="1"/>
    <col min="7903" max="7903" width="8.5" style="107" customWidth="1"/>
    <col min="7904" max="7904" width="16.1333333333333" style="107" customWidth="1"/>
    <col min="7905" max="7905" width="8.5" style="107" customWidth="1"/>
    <col min="7906" max="7906" width="9.75" style="107" customWidth="1"/>
    <col min="7907" max="7907" width="9" style="107"/>
    <col min="7908" max="7908" width="23" style="107" customWidth="1"/>
    <col min="7909" max="8151" width="9" style="107"/>
    <col min="8152" max="8152" width="5" style="107" customWidth="1"/>
    <col min="8153" max="8153" width="8.5" style="107" customWidth="1"/>
    <col min="8154" max="8154" width="17.25" style="107" customWidth="1"/>
    <col min="8155" max="8155" width="5" style="107" customWidth="1"/>
    <col min="8156" max="8156" width="9.75" style="107" customWidth="1"/>
    <col min="8157" max="8157" width="10.25" style="107" customWidth="1"/>
    <col min="8158" max="8158" width="8.63333333333333" style="107" customWidth="1"/>
    <col min="8159" max="8159" width="8.5" style="107" customWidth="1"/>
    <col min="8160" max="8160" width="16.1333333333333" style="107" customWidth="1"/>
    <col min="8161" max="8161" width="8.5" style="107" customWidth="1"/>
    <col min="8162" max="8162" width="9.75" style="107" customWidth="1"/>
    <col min="8163" max="8163" width="9" style="107"/>
    <col min="8164" max="8164" width="23" style="107" customWidth="1"/>
    <col min="8165" max="8407" width="9" style="107"/>
    <col min="8408" max="8408" width="5" style="107" customWidth="1"/>
    <col min="8409" max="8409" width="8.5" style="107" customWidth="1"/>
    <col min="8410" max="8410" width="17.25" style="107" customWidth="1"/>
    <col min="8411" max="8411" width="5" style="107" customWidth="1"/>
    <col min="8412" max="8412" width="9.75" style="107" customWidth="1"/>
    <col min="8413" max="8413" width="10.25" style="107" customWidth="1"/>
    <col min="8414" max="8414" width="8.63333333333333" style="107" customWidth="1"/>
    <col min="8415" max="8415" width="8.5" style="107" customWidth="1"/>
    <col min="8416" max="8416" width="16.1333333333333" style="107" customWidth="1"/>
    <col min="8417" max="8417" width="8.5" style="107" customWidth="1"/>
    <col min="8418" max="8418" width="9.75" style="107" customWidth="1"/>
    <col min="8419" max="8419" width="9" style="107"/>
    <col min="8420" max="8420" width="23" style="107" customWidth="1"/>
    <col min="8421" max="8663" width="9" style="107"/>
    <col min="8664" max="8664" width="5" style="107" customWidth="1"/>
    <col min="8665" max="8665" width="8.5" style="107" customWidth="1"/>
    <col min="8666" max="8666" width="17.25" style="107" customWidth="1"/>
    <col min="8667" max="8667" width="5" style="107" customWidth="1"/>
    <col min="8668" max="8668" width="9.75" style="107" customWidth="1"/>
    <col min="8669" max="8669" width="10.25" style="107" customWidth="1"/>
    <col min="8670" max="8670" width="8.63333333333333" style="107" customWidth="1"/>
    <col min="8671" max="8671" width="8.5" style="107" customWidth="1"/>
    <col min="8672" max="8672" width="16.1333333333333" style="107" customWidth="1"/>
    <col min="8673" max="8673" width="8.5" style="107" customWidth="1"/>
    <col min="8674" max="8674" width="9.75" style="107" customWidth="1"/>
    <col min="8675" max="8675" width="9" style="107"/>
    <col min="8676" max="8676" width="23" style="107" customWidth="1"/>
    <col min="8677" max="8919" width="9" style="107"/>
    <col min="8920" max="8920" width="5" style="107" customWidth="1"/>
    <col min="8921" max="8921" width="8.5" style="107" customWidth="1"/>
    <col min="8922" max="8922" width="17.25" style="107" customWidth="1"/>
    <col min="8923" max="8923" width="5" style="107" customWidth="1"/>
    <col min="8924" max="8924" width="9.75" style="107" customWidth="1"/>
    <col min="8925" max="8925" width="10.25" style="107" customWidth="1"/>
    <col min="8926" max="8926" width="8.63333333333333" style="107" customWidth="1"/>
    <col min="8927" max="8927" width="8.5" style="107" customWidth="1"/>
    <col min="8928" max="8928" width="16.1333333333333" style="107" customWidth="1"/>
    <col min="8929" max="8929" width="8.5" style="107" customWidth="1"/>
    <col min="8930" max="8930" width="9.75" style="107" customWidth="1"/>
    <col min="8931" max="8931" width="9" style="107"/>
    <col min="8932" max="8932" width="23" style="107" customWidth="1"/>
    <col min="8933" max="9175" width="9" style="107"/>
    <col min="9176" max="9176" width="5" style="107" customWidth="1"/>
    <col min="9177" max="9177" width="8.5" style="107" customWidth="1"/>
    <col min="9178" max="9178" width="17.25" style="107" customWidth="1"/>
    <col min="9179" max="9179" width="5" style="107" customWidth="1"/>
    <col min="9180" max="9180" width="9.75" style="107" customWidth="1"/>
    <col min="9181" max="9181" width="10.25" style="107" customWidth="1"/>
    <col min="9182" max="9182" width="8.63333333333333" style="107" customWidth="1"/>
    <col min="9183" max="9183" width="8.5" style="107" customWidth="1"/>
    <col min="9184" max="9184" width="16.1333333333333" style="107" customWidth="1"/>
    <col min="9185" max="9185" width="8.5" style="107" customWidth="1"/>
    <col min="9186" max="9186" width="9.75" style="107" customWidth="1"/>
    <col min="9187" max="9187" width="9" style="107"/>
    <col min="9188" max="9188" width="23" style="107" customWidth="1"/>
    <col min="9189" max="9431" width="9" style="107"/>
    <col min="9432" max="9432" width="5" style="107" customWidth="1"/>
    <col min="9433" max="9433" width="8.5" style="107" customWidth="1"/>
    <col min="9434" max="9434" width="17.25" style="107" customWidth="1"/>
    <col min="9435" max="9435" width="5" style="107" customWidth="1"/>
    <col min="9436" max="9436" width="9.75" style="107" customWidth="1"/>
    <col min="9437" max="9437" width="10.25" style="107" customWidth="1"/>
    <col min="9438" max="9438" width="8.63333333333333" style="107" customWidth="1"/>
    <col min="9439" max="9439" width="8.5" style="107" customWidth="1"/>
    <col min="9440" max="9440" width="16.1333333333333" style="107" customWidth="1"/>
    <col min="9441" max="9441" width="8.5" style="107" customWidth="1"/>
    <col min="9442" max="9442" width="9.75" style="107" customWidth="1"/>
    <col min="9443" max="9443" width="9" style="107"/>
    <col min="9444" max="9444" width="23" style="107" customWidth="1"/>
    <col min="9445" max="9687" width="9" style="107"/>
    <col min="9688" max="9688" width="5" style="107" customWidth="1"/>
    <col min="9689" max="9689" width="8.5" style="107" customWidth="1"/>
    <col min="9690" max="9690" width="17.25" style="107" customWidth="1"/>
    <col min="9691" max="9691" width="5" style="107" customWidth="1"/>
    <col min="9692" max="9692" width="9.75" style="107" customWidth="1"/>
    <col min="9693" max="9693" width="10.25" style="107" customWidth="1"/>
    <col min="9694" max="9694" width="8.63333333333333" style="107" customWidth="1"/>
    <col min="9695" max="9695" width="8.5" style="107" customWidth="1"/>
    <col min="9696" max="9696" width="16.1333333333333" style="107" customWidth="1"/>
    <col min="9697" max="9697" width="8.5" style="107" customWidth="1"/>
    <col min="9698" max="9698" width="9.75" style="107" customWidth="1"/>
    <col min="9699" max="9699" width="9" style="107"/>
    <col min="9700" max="9700" width="23" style="107" customWidth="1"/>
    <col min="9701" max="9943" width="9" style="107"/>
    <col min="9944" max="9944" width="5" style="107" customWidth="1"/>
    <col min="9945" max="9945" width="8.5" style="107" customWidth="1"/>
    <col min="9946" max="9946" width="17.25" style="107" customWidth="1"/>
    <col min="9947" max="9947" width="5" style="107" customWidth="1"/>
    <col min="9948" max="9948" width="9.75" style="107" customWidth="1"/>
    <col min="9949" max="9949" width="10.25" style="107" customWidth="1"/>
    <col min="9950" max="9950" width="8.63333333333333" style="107" customWidth="1"/>
    <col min="9951" max="9951" width="8.5" style="107" customWidth="1"/>
    <col min="9952" max="9952" width="16.1333333333333" style="107" customWidth="1"/>
    <col min="9953" max="9953" width="8.5" style="107" customWidth="1"/>
    <col min="9954" max="9954" width="9.75" style="107" customWidth="1"/>
    <col min="9955" max="9955" width="9" style="107"/>
    <col min="9956" max="9956" width="23" style="107" customWidth="1"/>
    <col min="9957" max="10199" width="9" style="107"/>
    <col min="10200" max="10200" width="5" style="107" customWidth="1"/>
    <col min="10201" max="10201" width="8.5" style="107" customWidth="1"/>
    <col min="10202" max="10202" width="17.25" style="107" customWidth="1"/>
    <col min="10203" max="10203" width="5" style="107" customWidth="1"/>
    <col min="10204" max="10204" width="9.75" style="107" customWidth="1"/>
    <col min="10205" max="10205" width="10.25" style="107" customWidth="1"/>
    <col min="10206" max="10206" width="8.63333333333333" style="107" customWidth="1"/>
    <col min="10207" max="10207" width="8.5" style="107" customWidth="1"/>
    <col min="10208" max="10208" width="16.1333333333333" style="107" customWidth="1"/>
    <col min="10209" max="10209" width="8.5" style="107" customWidth="1"/>
    <col min="10210" max="10210" width="9.75" style="107" customWidth="1"/>
    <col min="10211" max="10211" width="9" style="107"/>
    <col min="10212" max="10212" width="23" style="107" customWidth="1"/>
    <col min="10213" max="10455" width="9" style="107"/>
    <col min="10456" max="10456" width="5" style="107" customWidth="1"/>
    <col min="10457" max="10457" width="8.5" style="107" customWidth="1"/>
    <col min="10458" max="10458" width="17.25" style="107" customWidth="1"/>
    <col min="10459" max="10459" width="5" style="107" customWidth="1"/>
    <col min="10460" max="10460" width="9.75" style="107" customWidth="1"/>
    <col min="10461" max="10461" width="10.25" style="107" customWidth="1"/>
    <col min="10462" max="10462" width="8.63333333333333" style="107" customWidth="1"/>
    <col min="10463" max="10463" width="8.5" style="107" customWidth="1"/>
    <col min="10464" max="10464" width="16.1333333333333" style="107" customWidth="1"/>
    <col min="10465" max="10465" width="8.5" style="107" customWidth="1"/>
    <col min="10466" max="10466" width="9.75" style="107" customWidth="1"/>
    <col min="10467" max="10467" width="9" style="107"/>
    <col min="10468" max="10468" width="23" style="107" customWidth="1"/>
    <col min="10469" max="10711" width="9" style="107"/>
    <col min="10712" max="10712" width="5" style="107" customWidth="1"/>
    <col min="10713" max="10713" width="8.5" style="107" customWidth="1"/>
    <col min="10714" max="10714" width="17.25" style="107" customWidth="1"/>
    <col min="10715" max="10715" width="5" style="107" customWidth="1"/>
    <col min="10716" max="10716" width="9.75" style="107" customWidth="1"/>
    <col min="10717" max="10717" width="10.25" style="107" customWidth="1"/>
    <col min="10718" max="10718" width="8.63333333333333" style="107" customWidth="1"/>
    <col min="10719" max="10719" width="8.5" style="107" customWidth="1"/>
    <col min="10720" max="10720" width="16.1333333333333" style="107" customWidth="1"/>
    <col min="10721" max="10721" width="8.5" style="107" customWidth="1"/>
    <col min="10722" max="10722" width="9.75" style="107" customWidth="1"/>
    <col min="10723" max="10723" width="9" style="107"/>
    <col min="10724" max="10724" width="23" style="107" customWidth="1"/>
    <col min="10725" max="10967" width="9" style="107"/>
    <col min="10968" max="10968" width="5" style="107" customWidth="1"/>
    <col min="10969" max="10969" width="8.5" style="107" customWidth="1"/>
    <col min="10970" max="10970" width="17.25" style="107" customWidth="1"/>
    <col min="10971" max="10971" width="5" style="107" customWidth="1"/>
    <col min="10972" max="10972" width="9.75" style="107" customWidth="1"/>
    <col min="10973" max="10973" width="10.25" style="107" customWidth="1"/>
    <col min="10974" max="10974" width="8.63333333333333" style="107" customWidth="1"/>
    <col min="10975" max="10975" width="8.5" style="107" customWidth="1"/>
    <col min="10976" max="10976" width="16.1333333333333" style="107" customWidth="1"/>
    <col min="10977" max="10977" width="8.5" style="107" customWidth="1"/>
    <col min="10978" max="10978" width="9.75" style="107" customWidth="1"/>
    <col min="10979" max="10979" width="9" style="107"/>
    <col min="10980" max="10980" width="23" style="107" customWidth="1"/>
    <col min="10981" max="11223" width="9" style="107"/>
    <col min="11224" max="11224" width="5" style="107" customWidth="1"/>
    <col min="11225" max="11225" width="8.5" style="107" customWidth="1"/>
    <col min="11226" max="11226" width="17.25" style="107" customWidth="1"/>
    <col min="11227" max="11227" width="5" style="107" customWidth="1"/>
    <col min="11228" max="11228" width="9.75" style="107" customWidth="1"/>
    <col min="11229" max="11229" width="10.25" style="107" customWidth="1"/>
    <col min="11230" max="11230" width="8.63333333333333" style="107" customWidth="1"/>
    <col min="11231" max="11231" width="8.5" style="107" customWidth="1"/>
    <col min="11232" max="11232" width="16.1333333333333" style="107" customWidth="1"/>
    <col min="11233" max="11233" width="8.5" style="107" customWidth="1"/>
    <col min="11234" max="11234" width="9.75" style="107" customWidth="1"/>
    <col min="11235" max="11235" width="9" style="107"/>
    <col min="11236" max="11236" width="23" style="107" customWidth="1"/>
    <col min="11237" max="11479" width="9" style="107"/>
    <col min="11480" max="11480" width="5" style="107" customWidth="1"/>
    <col min="11481" max="11481" width="8.5" style="107" customWidth="1"/>
    <col min="11482" max="11482" width="17.25" style="107" customWidth="1"/>
    <col min="11483" max="11483" width="5" style="107" customWidth="1"/>
    <col min="11484" max="11484" width="9.75" style="107" customWidth="1"/>
    <col min="11485" max="11485" width="10.25" style="107" customWidth="1"/>
    <col min="11486" max="11486" width="8.63333333333333" style="107" customWidth="1"/>
    <col min="11487" max="11487" width="8.5" style="107" customWidth="1"/>
    <col min="11488" max="11488" width="16.1333333333333" style="107" customWidth="1"/>
    <col min="11489" max="11489" width="8.5" style="107" customWidth="1"/>
    <col min="11490" max="11490" width="9.75" style="107" customWidth="1"/>
    <col min="11491" max="11491" width="9" style="107"/>
    <col min="11492" max="11492" width="23" style="107" customWidth="1"/>
    <col min="11493" max="11735" width="9" style="107"/>
    <col min="11736" max="11736" width="5" style="107" customWidth="1"/>
    <col min="11737" max="11737" width="8.5" style="107" customWidth="1"/>
    <col min="11738" max="11738" width="17.25" style="107" customWidth="1"/>
    <col min="11739" max="11739" width="5" style="107" customWidth="1"/>
    <col min="11740" max="11740" width="9.75" style="107" customWidth="1"/>
    <col min="11741" max="11741" width="10.25" style="107" customWidth="1"/>
    <col min="11742" max="11742" width="8.63333333333333" style="107" customWidth="1"/>
    <col min="11743" max="11743" width="8.5" style="107" customWidth="1"/>
    <col min="11744" max="11744" width="16.1333333333333" style="107" customWidth="1"/>
    <col min="11745" max="11745" width="8.5" style="107" customWidth="1"/>
    <col min="11746" max="11746" width="9.75" style="107" customWidth="1"/>
    <col min="11747" max="11747" width="9" style="107"/>
    <col min="11748" max="11748" width="23" style="107" customWidth="1"/>
    <col min="11749" max="11991" width="9" style="107"/>
    <col min="11992" max="11992" width="5" style="107" customWidth="1"/>
    <col min="11993" max="11993" width="8.5" style="107" customWidth="1"/>
    <col min="11994" max="11994" width="17.25" style="107" customWidth="1"/>
    <col min="11995" max="11995" width="5" style="107" customWidth="1"/>
    <col min="11996" max="11996" width="9.75" style="107" customWidth="1"/>
    <col min="11997" max="11997" width="10.25" style="107" customWidth="1"/>
    <col min="11998" max="11998" width="8.63333333333333" style="107" customWidth="1"/>
    <col min="11999" max="11999" width="8.5" style="107" customWidth="1"/>
    <col min="12000" max="12000" width="16.1333333333333" style="107" customWidth="1"/>
    <col min="12001" max="12001" width="8.5" style="107" customWidth="1"/>
    <col min="12002" max="12002" width="9.75" style="107" customWidth="1"/>
    <col min="12003" max="12003" width="9" style="107"/>
    <col min="12004" max="12004" width="23" style="107" customWidth="1"/>
    <col min="12005" max="12247" width="9" style="107"/>
    <col min="12248" max="12248" width="5" style="107" customWidth="1"/>
    <col min="12249" max="12249" width="8.5" style="107" customWidth="1"/>
    <col min="12250" max="12250" width="17.25" style="107" customWidth="1"/>
    <col min="12251" max="12251" width="5" style="107" customWidth="1"/>
    <col min="12252" max="12252" width="9.75" style="107" customWidth="1"/>
    <col min="12253" max="12253" width="10.25" style="107" customWidth="1"/>
    <col min="12254" max="12254" width="8.63333333333333" style="107" customWidth="1"/>
    <col min="12255" max="12255" width="8.5" style="107" customWidth="1"/>
    <col min="12256" max="12256" width="16.1333333333333" style="107" customWidth="1"/>
    <col min="12257" max="12257" width="8.5" style="107" customWidth="1"/>
    <col min="12258" max="12258" width="9.75" style="107" customWidth="1"/>
    <col min="12259" max="12259" width="9" style="107"/>
    <col min="12260" max="12260" width="23" style="107" customWidth="1"/>
    <col min="12261" max="12503" width="9" style="107"/>
    <col min="12504" max="12504" width="5" style="107" customWidth="1"/>
    <col min="12505" max="12505" width="8.5" style="107" customWidth="1"/>
    <col min="12506" max="12506" width="17.25" style="107" customWidth="1"/>
    <col min="12507" max="12507" width="5" style="107" customWidth="1"/>
    <col min="12508" max="12508" width="9.75" style="107" customWidth="1"/>
    <col min="12509" max="12509" width="10.25" style="107" customWidth="1"/>
    <col min="12510" max="12510" width="8.63333333333333" style="107" customWidth="1"/>
    <col min="12511" max="12511" width="8.5" style="107" customWidth="1"/>
    <col min="12512" max="12512" width="16.1333333333333" style="107" customWidth="1"/>
    <col min="12513" max="12513" width="8.5" style="107" customWidth="1"/>
    <col min="12514" max="12514" width="9.75" style="107" customWidth="1"/>
    <col min="12515" max="12515" width="9" style="107"/>
    <col min="12516" max="12516" width="23" style="107" customWidth="1"/>
    <col min="12517" max="12759" width="9" style="107"/>
    <col min="12760" max="12760" width="5" style="107" customWidth="1"/>
    <col min="12761" max="12761" width="8.5" style="107" customWidth="1"/>
    <col min="12762" max="12762" width="17.25" style="107" customWidth="1"/>
    <col min="12763" max="12763" width="5" style="107" customWidth="1"/>
    <col min="12764" max="12764" width="9.75" style="107" customWidth="1"/>
    <col min="12765" max="12765" width="10.25" style="107" customWidth="1"/>
    <col min="12766" max="12766" width="8.63333333333333" style="107" customWidth="1"/>
    <col min="12767" max="12767" width="8.5" style="107" customWidth="1"/>
    <col min="12768" max="12768" width="16.1333333333333" style="107" customWidth="1"/>
    <col min="12769" max="12769" width="8.5" style="107" customWidth="1"/>
    <col min="12770" max="12770" width="9.75" style="107" customWidth="1"/>
    <col min="12771" max="12771" width="9" style="107"/>
    <col min="12772" max="12772" width="23" style="107" customWidth="1"/>
    <col min="12773" max="13015" width="9" style="107"/>
    <col min="13016" max="13016" width="5" style="107" customWidth="1"/>
    <col min="13017" max="13017" width="8.5" style="107" customWidth="1"/>
    <col min="13018" max="13018" width="17.25" style="107" customWidth="1"/>
    <col min="13019" max="13019" width="5" style="107" customWidth="1"/>
    <col min="13020" max="13020" width="9.75" style="107" customWidth="1"/>
    <col min="13021" max="13021" width="10.25" style="107" customWidth="1"/>
    <col min="13022" max="13022" width="8.63333333333333" style="107" customWidth="1"/>
    <col min="13023" max="13023" width="8.5" style="107" customWidth="1"/>
    <col min="13024" max="13024" width="16.1333333333333" style="107" customWidth="1"/>
    <col min="13025" max="13025" width="8.5" style="107" customWidth="1"/>
    <col min="13026" max="13026" width="9.75" style="107" customWidth="1"/>
    <col min="13027" max="13027" width="9" style="107"/>
    <col min="13028" max="13028" width="23" style="107" customWidth="1"/>
    <col min="13029" max="13271" width="9" style="107"/>
    <col min="13272" max="13272" width="5" style="107" customWidth="1"/>
    <col min="13273" max="13273" width="8.5" style="107" customWidth="1"/>
    <col min="13274" max="13274" width="17.25" style="107" customWidth="1"/>
    <col min="13275" max="13275" width="5" style="107" customWidth="1"/>
    <col min="13276" max="13276" width="9.75" style="107" customWidth="1"/>
    <col min="13277" max="13277" width="10.25" style="107" customWidth="1"/>
    <col min="13278" max="13278" width="8.63333333333333" style="107" customWidth="1"/>
    <col min="13279" max="13279" width="8.5" style="107" customWidth="1"/>
    <col min="13280" max="13280" width="16.1333333333333" style="107" customWidth="1"/>
    <col min="13281" max="13281" width="8.5" style="107" customWidth="1"/>
    <col min="13282" max="13282" width="9.75" style="107" customWidth="1"/>
    <col min="13283" max="13283" width="9" style="107"/>
    <col min="13284" max="13284" width="23" style="107" customWidth="1"/>
    <col min="13285" max="13527" width="9" style="107"/>
    <col min="13528" max="13528" width="5" style="107" customWidth="1"/>
    <col min="13529" max="13529" width="8.5" style="107" customWidth="1"/>
    <col min="13530" max="13530" width="17.25" style="107" customWidth="1"/>
    <col min="13531" max="13531" width="5" style="107" customWidth="1"/>
    <col min="13532" max="13532" width="9.75" style="107" customWidth="1"/>
    <col min="13533" max="13533" width="10.25" style="107" customWidth="1"/>
    <col min="13534" max="13534" width="8.63333333333333" style="107" customWidth="1"/>
    <col min="13535" max="13535" width="8.5" style="107" customWidth="1"/>
    <col min="13536" max="13536" width="16.1333333333333" style="107" customWidth="1"/>
    <col min="13537" max="13537" width="8.5" style="107" customWidth="1"/>
    <col min="13538" max="13538" width="9.75" style="107" customWidth="1"/>
    <col min="13539" max="13539" width="9" style="107"/>
    <col min="13540" max="13540" width="23" style="107" customWidth="1"/>
    <col min="13541" max="13783" width="9" style="107"/>
    <col min="13784" max="13784" width="5" style="107" customWidth="1"/>
    <col min="13785" max="13785" width="8.5" style="107" customWidth="1"/>
    <col min="13786" max="13786" width="17.25" style="107" customWidth="1"/>
    <col min="13787" max="13787" width="5" style="107" customWidth="1"/>
    <col min="13788" max="13788" width="9.75" style="107" customWidth="1"/>
    <col min="13789" max="13789" width="10.25" style="107" customWidth="1"/>
    <col min="13790" max="13790" width="8.63333333333333" style="107" customWidth="1"/>
    <col min="13791" max="13791" width="8.5" style="107" customWidth="1"/>
    <col min="13792" max="13792" width="16.1333333333333" style="107" customWidth="1"/>
    <col min="13793" max="13793" width="8.5" style="107" customWidth="1"/>
    <col min="13794" max="13794" width="9.75" style="107" customWidth="1"/>
    <col min="13795" max="13795" width="9" style="107"/>
    <col min="13796" max="13796" width="23" style="107" customWidth="1"/>
    <col min="13797" max="14039" width="9" style="107"/>
    <col min="14040" max="14040" width="5" style="107" customWidth="1"/>
    <col min="14041" max="14041" width="8.5" style="107" customWidth="1"/>
    <col min="14042" max="14042" width="17.25" style="107" customWidth="1"/>
    <col min="14043" max="14043" width="5" style="107" customWidth="1"/>
    <col min="14044" max="14044" width="9.75" style="107" customWidth="1"/>
    <col min="14045" max="14045" width="10.25" style="107" customWidth="1"/>
    <col min="14046" max="14046" width="8.63333333333333" style="107" customWidth="1"/>
    <col min="14047" max="14047" width="8.5" style="107" customWidth="1"/>
    <col min="14048" max="14048" width="16.1333333333333" style="107" customWidth="1"/>
    <col min="14049" max="14049" width="8.5" style="107" customWidth="1"/>
    <col min="14050" max="14050" width="9.75" style="107" customWidth="1"/>
    <col min="14051" max="14051" width="9" style="107"/>
    <col min="14052" max="14052" width="23" style="107" customWidth="1"/>
    <col min="14053" max="14295" width="9" style="107"/>
    <col min="14296" max="14296" width="5" style="107" customWidth="1"/>
    <col min="14297" max="14297" width="8.5" style="107" customWidth="1"/>
    <col min="14298" max="14298" width="17.25" style="107" customWidth="1"/>
    <col min="14299" max="14299" width="5" style="107" customWidth="1"/>
    <col min="14300" max="14300" width="9.75" style="107" customWidth="1"/>
    <col min="14301" max="14301" width="10.25" style="107" customWidth="1"/>
    <col min="14302" max="14302" width="8.63333333333333" style="107" customWidth="1"/>
    <col min="14303" max="14303" width="8.5" style="107" customWidth="1"/>
    <col min="14304" max="14304" width="16.1333333333333" style="107" customWidth="1"/>
    <col min="14305" max="14305" width="8.5" style="107" customWidth="1"/>
    <col min="14306" max="14306" width="9.75" style="107" customWidth="1"/>
    <col min="14307" max="14307" width="9" style="107"/>
    <col min="14308" max="14308" width="23" style="107" customWidth="1"/>
    <col min="14309" max="14551" width="9" style="107"/>
    <col min="14552" max="14552" width="5" style="107" customWidth="1"/>
    <col min="14553" max="14553" width="8.5" style="107" customWidth="1"/>
    <col min="14554" max="14554" width="17.25" style="107" customWidth="1"/>
    <col min="14555" max="14555" width="5" style="107" customWidth="1"/>
    <col min="14556" max="14556" width="9.75" style="107" customWidth="1"/>
    <col min="14557" max="14557" width="10.25" style="107" customWidth="1"/>
    <col min="14558" max="14558" width="8.63333333333333" style="107" customWidth="1"/>
    <col min="14559" max="14559" width="8.5" style="107" customWidth="1"/>
    <col min="14560" max="14560" width="16.1333333333333" style="107" customWidth="1"/>
    <col min="14561" max="14561" width="8.5" style="107" customWidth="1"/>
    <col min="14562" max="14562" width="9.75" style="107" customWidth="1"/>
    <col min="14563" max="14563" width="9" style="107"/>
    <col min="14564" max="14564" width="23" style="107" customWidth="1"/>
    <col min="14565" max="14807" width="9" style="107"/>
    <col min="14808" max="14808" width="5" style="107" customWidth="1"/>
    <col min="14809" max="14809" width="8.5" style="107" customWidth="1"/>
    <col min="14810" max="14810" width="17.25" style="107" customWidth="1"/>
    <col min="14811" max="14811" width="5" style="107" customWidth="1"/>
    <col min="14812" max="14812" width="9.75" style="107" customWidth="1"/>
    <col min="14813" max="14813" width="10.25" style="107" customWidth="1"/>
    <col min="14814" max="14814" width="8.63333333333333" style="107" customWidth="1"/>
    <col min="14815" max="14815" width="8.5" style="107" customWidth="1"/>
    <col min="14816" max="14816" width="16.1333333333333" style="107" customWidth="1"/>
    <col min="14817" max="14817" width="8.5" style="107" customWidth="1"/>
    <col min="14818" max="14818" width="9.75" style="107" customWidth="1"/>
    <col min="14819" max="14819" width="9" style="107"/>
    <col min="14820" max="14820" width="23" style="107" customWidth="1"/>
    <col min="14821" max="15063" width="9" style="107"/>
    <col min="15064" max="15064" width="5" style="107" customWidth="1"/>
    <col min="15065" max="15065" width="8.5" style="107" customWidth="1"/>
    <col min="15066" max="15066" width="17.25" style="107" customWidth="1"/>
    <col min="15067" max="15067" width="5" style="107" customWidth="1"/>
    <col min="15068" max="15068" width="9.75" style="107" customWidth="1"/>
    <col min="15069" max="15069" width="10.25" style="107" customWidth="1"/>
    <col min="15070" max="15070" width="8.63333333333333" style="107" customWidth="1"/>
    <col min="15071" max="15071" width="8.5" style="107" customWidth="1"/>
    <col min="15072" max="15072" width="16.1333333333333" style="107" customWidth="1"/>
    <col min="15073" max="15073" width="8.5" style="107" customWidth="1"/>
    <col min="15074" max="15074" width="9.75" style="107" customWidth="1"/>
    <col min="15075" max="15075" width="9" style="107"/>
    <col min="15076" max="15076" width="23" style="107" customWidth="1"/>
    <col min="15077" max="15319" width="9" style="107"/>
    <col min="15320" max="15320" width="5" style="107" customWidth="1"/>
    <col min="15321" max="15321" width="8.5" style="107" customWidth="1"/>
    <col min="15322" max="15322" width="17.25" style="107" customWidth="1"/>
    <col min="15323" max="15323" width="5" style="107" customWidth="1"/>
    <col min="15324" max="15324" width="9.75" style="107" customWidth="1"/>
    <col min="15325" max="15325" width="10.25" style="107" customWidth="1"/>
    <col min="15326" max="15326" width="8.63333333333333" style="107" customWidth="1"/>
    <col min="15327" max="15327" width="8.5" style="107" customWidth="1"/>
    <col min="15328" max="15328" width="16.1333333333333" style="107" customWidth="1"/>
    <col min="15329" max="15329" width="8.5" style="107" customWidth="1"/>
    <col min="15330" max="15330" width="9.75" style="107" customWidth="1"/>
    <col min="15331" max="15331" width="9" style="107"/>
    <col min="15332" max="15332" width="23" style="107" customWidth="1"/>
    <col min="15333" max="15575" width="9" style="107"/>
    <col min="15576" max="15576" width="5" style="107" customWidth="1"/>
    <col min="15577" max="15577" width="8.5" style="107" customWidth="1"/>
    <col min="15578" max="15578" width="17.25" style="107" customWidth="1"/>
    <col min="15579" max="15579" width="5" style="107" customWidth="1"/>
    <col min="15580" max="15580" width="9.75" style="107" customWidth="1"/>
    <col min="15581" max="15581" width="10.25" style="107" customWidth="1"/>
    <col min="15582" max="15582" width="8.63333333333333" style="107" customWidth="1"/>
    <col min="15583" max="15583" width="8.5" style="107" customWidth="1"/>
    <col min="15584" max="15584" width="16.1333333333333" style="107" customWidth="1"/>
    <col min="15585" max="15585" width="8.5" style="107" customWidth="1"/>
    <col min="15586" max="15586" width="9.75" style="107" customWidth="1"/>
    <col min="15587" max="15587" width="9" style="107"/>
    <col min="15588" max="15588" width="23" style="107" customWidth="1"/>
    <col min="15589" max="15831" width="9" style="107"/>
    <col min="15832" max="15832" width="5" style="107" customWidth="1"/>
    <col min="15833" max="15833" width="8.5" style="107" customWidth="1"/>
    <col min="15834" max="15834" width="17.25" style="107" customWidth="1"/>
    <col min="15835" max="15835" width="5" style="107" customWidth="1"/>
    <col min="15836" max="15836" width="9.75" style="107" customWidth="1"/>
    <col min="15837" max="15837" width="10.25" style="107" customWidth="1"/>
    <col min="15838" max="15838" width="8.63333333333333" style="107" customWidth="1"/>
    <col min="15839" max="15839" width="8.5" style="107" customWidth="1"/>
    <col min="15840" max="15840" width="16.1333333333333" style="107" customWidth="1"/>
    <col min="15841" max="15841" width="8.5" style="107" customWidth="1"/>
    <col min="15842" max="15842" width="9.75" style="107" customWidth="1"/>
    <col min="15843" max="15843" width="9" style="107"/>
    <col min="15844" max="15844" width="23" style="107" customWidth="1"/>
    <col min="15845" max="16087" width="9" style="107"/>
    <col min="16088" max="16088" width="5" style="107" customWidth="1"/>
    <col min="16089" max="16089" width="8.5" style="107" customWidth="1"/>
    <col min="16090" max="16090" width="17.25" style="107" customWidth="1"/>
    <col min="16091" max="16091" width="5" style="107" customWidth="1"/>
    <col min="16092" max="16092" width="9.75" style="107" customWidth="1"/>
    <col min="16093" max="16093" width="10.25" style="107" customWidth="1"/>
    <col min="16094" max="16094" width="8.63333333333333" style="107" customWidth="1"/>
    <col min="16095" max="16095" width="8.5" style="107" customWidth="1"/>
    <col min="16096" max="16096" width="16.1333333333333" style="107" customWidth="1"/>
    <col min="16097" max="16097" width="8.5" style="107" customWidth="1"/>
    <col min="16098" max="16098" width="9.75" style="107" customWidth="1"/>
    <col min="16099" max="16099" width="9" style="107"/>
    <col min="16100" max="16100" width="23" style="107" customWidth="1"/>
    <col min="16101" max="16384" width="9" style="107"/>
  </cols>
  <sheetData>
    <row r="1" ht="54.6" customHeight="1" spans="1:7">
      <c r="A1" s="110" t="s">
        <v>21</v>
      </c>
      <c r="B1" s="111"/>
      <c r="C1" s="111"/>
      <c r="D1" s="111"/>
      <c r="E1" s="111"/>
      <c r="F1" s="111"/>
      <c r="G1" s="111"/>
    </row>
    <row r="2" ht="54.6" customHeight="1" spans="1:14">
      <c r="A2" s="112" t="s">
        <v>1</v>
      </c>
      <c r="B2" s="113" t="s">
        <v>22</v>
      </c>
      <c r="C2" s="113" t="s">
        <v>3</v>
      </c>
      <c r="D2" s="114" t="s">
        <v>4</v>
      </c>
      <c r="E2" s="115" t="s">
        <v>23</v>
      </c>
      <c r="F2" s="116" t="s">
        <v>5</v>
      </c>
      <c r="G2" s="113" t="s">
        <v>6</v>
      </c>
      <c r="I2" s="157" t="s">
        <v>24</v>
      </c>
      <c r="J2" s="157" t="s">
        <v>25</v>
      </c>
      <c r="K2" s="157"/>
      <c r="L2" s="112" t="s">
        <v>26</v>
      </c>
      <c r="M2" s="112" t="s">
        <v>27</v>
      </c>
      <c r="N2" s="157" t="s">
        <v>28</v>
      </c>
    </row>
    <row r="3" ht="54.6" customHeight="1" spans="1:14">
      <c r="A3" s="117" t="s">
        <v>7</v>
      </c>
      <c r="B3" s="117" t="s">
        <v>29</v>
      </c>
      <c r="C3" s="117" t="s">
        <v>30</v>
      </c>
      <c r="D3" s="117">
        <f>383798</f>
        <v>383798</v>
      </c>
      <c r="E3" s="118">
        <f>F3/D3*10000</f>
        <v>12.5065789816518</v>
      </c>
      <c r="F3" s="119">
        <f>SUM(F4:F5)</f>
        <v>480</v>
      </c>
      <c r="G3" s="119">
        <f t="shared" ref="G3:L3" si="0">SUM(G4:G5)</f>
        <v>0</v>
      </c>
      <c r="H3" s="119">
        <f t="shared" si="0"/>
        <v>0</v>
      </c>
      <c r="I3" s="119">
        <f t="shared" si="0"/>
        <v>4</v>
      </c>
      <c r="J3" s="119">
        <f t="shared" si="0"/>
        <v>2</v>
      </c>
      <c r="K3" s="119">
        <f t="shared" si="0"/>
        <v>480</v>
      </c>
      <c r="L3" s="119">
        <f t="shared" si="0"/>
        <v>0</v>
      </c>
      <c r="M3" s="158">
        <f t="shared" ref="M3:M8" si="1">F3-L3</f>
        <v>480</v>
      </c>
      <c r="N3" s="157"/>
    </row>
    <row r="4" ht="54.6" customHeight="1" spans="1:14">
      <c r="A4" s="112">
        <v>1</v>
      </c>
      <c r="B4" s="113" t="s">
        <v>31</v>
      </c>
      <c r="C4" s="113" t="s">
        <v>9</v>
      </c>
      <c r="D4" s="114">
        <v>1</v>
      </c>
      <c r="E4" s="120">
        <v>3000000</v>
      </c>
      <c r="F4" s="116">
        <f t="shared" ref="F4:F9" si="2">D4*E4/10000</f>
        <v>300</v>
      </c>
      <c r="G4" s="113" t="s">
        <v>32</v>
      </c>
      <c r="I4" s="157">
        <v>2</v>
      </c>
      <c r="J4" s="157">
        <v>1</v>
      </c>
      <c r="K4" s="157">
        <f t="shared" ref="K4:K69" si="3">IF(J4=1,F4,0)</f>
        <v>300</v>
      </c>
      <c r="L4" s="112">
        <v>0</v>
      </c>
      <c r="M4" s="158">
        <f t="shared" si="1"/>
        <v>300</v>
      </c>
      <c r="N4" s="157" t="s">
        <v>33</v>
      </c>
    </row>
    <row r="5" ht="54.6" customHeight="1" spans="1:14">
      <c r="A5" s="112">
        <v>2</v>
      </c>
      <c r="B5" s="113" t="s">
        <v>34</v>
      </c>
      <c r="C5" s="113" t="s">
        <v>35</v>
      </c>
      <c r="D5" s="114">
        <v>1500</v>
      </c>
      <c r="E5" s="120">
        <v>1200</v>
      </c>
      <c r="F5" s="116">
        <f t="shared" si="2"/>
        <v>180</v>
      </c>
      <c r="G5" s="113" t="s">
        <v>36</v>
      </c>
      <c r="I5" s="157">
        <v>2</v>
      </c>
      <c r="J5" s="157">
        <v>1</v>
      </c>
      <c r="K5" s="157">
        <f t="shared" si="3"/>
        <v>180</v>
      </c>
      <c r="L5" s="112">
        <v>0</v>
      </c>
      <c r="M5" s="158">
        <f t="shared" si="1"/>
        <v>180</v>
      </c>
      <c r="N5" s="157" t="s">
        <v>37</v>
      </c>
    </row>
    <row r="6" ht="54.6" customHeight="1" spans="1:14">
      <c r="A6" s="121" t="s">
        <v>38</v>
      </c>
      <c r="B6" s="122" t="s">
        <v>39</v>
      </c>
      <c r="C6" s="117"/>
      <c r="D6" s="123"/>
      <c r="E6" s="124"/>
      <c r="F6" s="125">
        <f>F7+F12+F41+F91+SUM(F99:F104)</f>
        <v>284341.7923</v>
      </c>
      <c r="G6" s="122"/>
      <c r="I6" s="157">
        <v>1</v>
      </c>
      <c r="J6" s="157"/>
      <c r="K6" s="157">
        <f t="shared" si="3"/>
        <v>0</v>
      </c>
      <c r="L6" s="157"/>
      <c r="M6" s="112"/>
      <c r="N6" s="157"/>
    </row>
    <row r="7" ht="54.6" customHeight="1" spans="1:14">
      <c r="A7" s="126">
        <v>1</v>
      </c>
      <c r="B7" s="127" t="s">
        <v>40</v>
      </c>
      <c r="C7" s="128"/>
      <c r="D7" s="129"/>
      <c r="E7" s="130"/>
      <c r="F7" s="131">
        <f>SUM(F8:F11)</f>
        <v>31747.8379</v>
      </c>
      <c r="G7" s="127"/>
      <c r="I7" s="157">
        <v>2</v>
      </c>
      <c r="J7" s="157"/>
      <c r="K7" s="157">
        <f t="shared" si="3"/>
        <v>0</v>
      </c>
      <c r="L7" s="157"/>
      <c r="M7" s="112"/>
      <c r="N7" s="157"/>
    </row>
    <row r="8" ht="54.6" customHeight="1" spans="1:14">
      <c r="A8" s="132">
        <v>1.1</v>
      </c>
      <c r="B8" s="133" t="s">
        <v>41</v>
      </c>
      <c r="C8" s="134" t="s">
        <v>42</v>
      </c>
      <c r="D8" s="135">
        <v>1040119</v>
      </c>
      <c r="E8" s="136">
        <f t="shared" ref="E8:E11" si="4">F8/D8*10000</f>
        <v>101.288724655544</v>
      </c>
      <c r="F8" s="137">
        <v>10535.2327</v>
      </c>
      <c r="G8" s="138" t="s">
        <v>43</v>
      </c>
      <c r="I8" s="157">
        <v>3</v>
      </c>
      <c r="J8" s="157">
        <v>1</v>
      </c>
      <c r="K8" s="157">
        <f t="shared" si="3"/>
        <v>10535.2327</v>
      </c>
      <c r="L8" s="157">
        <v>10000</v>
      </c>
      <c r="M8" s="158">
        <f t="shared" si="1"/>
        <v>535.2327</v>
      </c>
      <c r="N8" s="155" t="s">
        <v>44</v>
      </c>
    </row>
    <row r="9" ht="54.6" customHeight="1" spans="1:14">
      <c r="A9" s="132">
        <v>1.2</v>
      </c>
      <c r="B9" s="133" t="s">
        <v>45</v>
      </c>
      <c r="C9" s="134" t="s">
        <v>35</v>
      </c>
      <c r="D9" s="135">
        <v>1490</v>
      </c>
      <c r="E9" s="136">
        <v>60000</v>
      </c>
      <c r="F9" s="137">
        <f t="shared" si="2"/>
        <v>8940</v>
      </c>
      <c r="G9" s="138" t="s">
        <v>46</v>
      </c>
      <c r="I9" s="157">
        <v>3</v>
      </c>
      <c r="J9" s="157">
        <v>1</v>
      </c>
      <c r="K9" s="157">
        <f t="shared" si="3"/>
        <v>8940</v>
      </c>
      <c r="L9" s="157">
        <v>5000</v>
      </c>
      <c r="M9" s="158">
        <f t="shared" ref="M9:M11" si="5">F9-L9</f>
        <v>3940</v>
      </c>
      <c r="N9" s="157" t="s">
        <v>47</v>
      </c>
    </row>
    <row r="10" ht="54.6" customHeight="1" spans="1:16">
      <c r="A10" s="132">
        <v>1.3</v>
      </c>
      <c r="B10" s="133" t="s">
        <v>48</v>
      </c>
      <c r="C10" s="134" t="s">
        <v>49</v>
      </c>
      <c r="D10" s="135">
        <v>161254</v>
      </c>
      <c r="E10" s="136">
        <f t="shared" si="4"/>
        <v>611.28696962556</v>
      </c>
      <c r="F10" s="137">
        <v>9857.2469</v>
      </c>
      <c r="G10" s="138" t="s">
        <v>50</v>
      </c>
      <c r="I10" s="157">
        <v>3</v>
      </c>
      <c r="J10" s="157">
        <v>1</v>
      </c>
      <c r="K10" s="157">
        <f t="shared" si="3"/>
        <v>9857.2469</v>
      </c>
      <c r="L10" s="157">
        <v>12600</v>
      </c>
      <c r="M10" s="158">
        <f t="shared" si="5"/>
        <v>-2742.7531</v>
      </c>
      <c r="N10" s="159" t="s">
        <v>51</v>
      </c>
      <c r="P10" s="109">
        <f>F10+F11-L10</f>
        <v>-327.3948</v>
      </c>
    </row>
    <row r="11" ht="54.6" customHeight="1" spans="1:14">
      <c r="A11" s="132">
        <v>1.3</v>
      </c>
      <c r="B11" s="133" t="s">
        <v>52</v>
      </c>
      <c r="C11" s="134" t="s">
        <v>49</v>
      </c>
      <c r="D11" s="135">
        <v>161254</v>
      </c>
      <c r="E11" s="136">
        <f t="shared" si="4"/>
        <v>149.785946395128</v>
      </c>
      <c r="F11" s="137">
        <v>2415.3583</v>
      </c>
      <c r="G11" s="138" t="s">
        <v>53</v>
      </c>
      <c r="I11" s="157">
        <v>3</v>
      </c>
      <c r="J11" s="157">
        <v>1</v>
      </c>
      <c r="K11" s="157">
        <f t="shared" si="3"/>
        <v>2415.3583</v>
      </c>
      <c r="L11" s="157">
        <v>0</v>
      </c>
      <c r="M11" s="158">
        <f t="shared" si="5"/>
        <v>2415.3583</v>
      </c>
      <c r="N11" s="160"/>
    </row>
    <row r="12" ht="54.6" customHeight="1" spans="1:14">
      <c r="A12" s="126">
        <v>2</v>
      </c>
      <c r="B12" s="127" t="s">
        <v>54</v>
      </c>
      <c r="C12" s="128"/>
      <c r="D12" s="129"/>
      <c r="E12" s="130"/>
      <c r="F12" s="131">
        <f>F13+F22</f>
        <v>95319.5766</v>
      </c>
      <c r="G12" s="127"/>
      <c r="I12" s="157">
        <v>2</v>
      </c>
      <c r="J12" s="157"/>
      <c r="K12" s="157">
        <f t="shared" si="3"/>
        <v>0</v>
      </c>
      <c r="L12" s="157"/>
      <c r="M12" s="112"/>
      <c r="N12" s="157"/>
    </row>
    <row r="13" ht="54.6" customHeight="1" spans="1:14">
      <c r="A13" s="132">
        <v>2.1</v>
      </c>
      <c r="B13" s="133" t="s">
        <v>55</v>
      </c>
      <c r="C13" s="134" t="s">
        <v>30</v>
      </c>
      <c r="D13" s="135">
        <v>15996</v>
      </c>
      <c r="E13" s="136"/>
      <c r="F13" s="137">
        <f>SUM(F14:F16)</f>
        <v>12000</v>
      </c>
      <c r="G13" s="138" t="s">
        <v>56</v>
      </c>
      <c r="I13" s="157">
        <v>3</v>
      </c>
      <c r="J13" s="157"/>
      <c r="K13" s="157">
        <f t="shared" si="3"/>
        <v>0</v>
      </c>
      <c r="L13" s="157"/>
      <c r="M13" s="112"/>
      <c r="N13" s="157"/>
    </row>
    <row r="14" ht="54.6" customHeight="1" spans="1:14">
      <c r="A14" s="139" t="s">
        <v>57</v>
      </c>
      <c r="B14" s="140" t="s">
        <v>58</v>
      </c>
      <c r="C14" s="141" t="s">
        <v>30</v>
      </c>
      <c r="D14" s="142">
        <v>15996</v>
      </c>
      <c r="E14" s="143"/>
      <c r="F14" s="144">
        <v>12000</v>
      </c>
      <c r="G14" s="140"/>
      <c r="I14" s="157">
        <v>4</v>
      </c>
      <c r="J14" s="157">
        <v>1</v>
      </c>
      <c r="K14" s="157">
        <f t="shared" si="3"/>
        <v>12000</v>
      </c>
      <c r="L14" s="157"/>
      <c r="M14" s="112"/>
      <c r="N14" s="157"/>
    </row>
    <row r="15" ht="54.6" customHeight="1" spans="1:14">
      <c r="A15" s="139" t="s">
        <v>59</v>
      </c>
      <c r="B15" s="140" t="s">
        <v>60</v>
      </c>
      <c r="C15" s="141" t="s">
        <v>30</v>
      </c>
      <c r="D15" s="142">
        <v>15996</v>
      </c>
      <c r="E15" s="143"/>
      <c r="F15" s="144"/>
      <c r="G15" s="140"/>
      <c r="I15" s="157">
        <v>4</v>
      </c>
      <c r="J15" s="157">
        <v>1</v>
      </c>
      <c r="K15" s="157">
        <f t="shared" si="3"/>
        <v>0</v>
      </c>
      <c r="L15" s="157"/>
      <c r="M15" s="112"/>
      <c r="N15" s="157"/>
    </row>
    <row r="16" ht="54.6" customHeight="1" spans="1:14">
      <c r="A16" s="139" t="s">
        <v>61</v>
      </c>
      <c r="B16" s="140" t="s">
        <v>62</v>
      </c>
      <c r="C16" s="141" t="s">
        <v>30</v>
      </c>
      <c r="D16" s="142">
        <v>15996</v>
      </c>
      <c r="E16" s="143"/>
      <c r="F16" s="144"/>
      <c r="G16" s="140"/>
      <c r="I16" s="157">
        <v>4</v>
      </c>
      <c r="J16" s="157"/>
      <c r="K16" s="157">
        <f t="shared" si="3"/>
        <v>0</v>
      </c>
      <c r="L16" s="157"/>
      <c r="M16" s="112"/>
      <c r="N16" s="157"/>
    </row>
    <row r="17" ht="54.6" customHeight="1" spans="1:14">
      <c r="A17" s="145" t="s">
        <v>63</v>
      </c>
      <c r="B17" s="146" t="s">
        <v>64</v>
      </c>
      <c r="C17" s="147" t="s">
        <v>30</v>
      </c>
      <c r="D17" s="148">
        <v>15996</v>
      </c>
      <c r="E17" s="149"/>
      <c r="F17" s="150"/>
      <c r="G17" s="151"/>
      <c r="I17" s="157">
        <v>5</v>
      </c>
      <c r="J17" s="157">
        <v>1</v>
      </c>
      <c r="K17" s="157">
        <f t="shared" si="3"/>
        <v>0</v>
      </c>
      <c r="L17" s="157"/>
      <c r="M17" s="112"/>
      <c r="N17" s="157"/>
    </row>
    <row r="18" ht="54.6" customHeight="1" spans="1:14">
      <c r="A18" s="145" t="s">
        <v>65</v>
      </c>
      <c r="B18" s="146" t="s">
        <v>66</v>
      </c>
      <c r="C18" s="147" t="s">
        <v>30</v>
      </c>
      <c r="D18" s="148">
        <v>15996</v>
      </c>
      <c r="E18" s="149"/>
      <c r="F18" s="150"/>
      <c r="G18" s="151"/>
      <c r="I18" s="157">
        <v>5</v>
      </c>
      <c r="J18" s="157">
        <v>1</v>
      </c>
      <c r="K18" s="157">
        <f t="shared" si="3"/>
        <v>0</v>
      </c>
      <c r="L18" s="157"/>
      <c r="M18" s="112"/>
      <c r="N18" s="157"/>
    </row>
    <row r="19" ht="54.6" customHeight="1" spans="1:14">
      <c r="A19" s="145" t="s">
        <v>67</v>
      </c>
      <c r="B19" s="146" t="s">
        <v>68</v>
      </c>
      <c r="C19" s="147" t="s">
        <v>30</v>
      </c>
      <c r="D19" s="148">
        <v>15996</v>
      </c>
      <c r="E19" s="149"/>
      <c r="F19" s="150"/>
      <c r="G19" s="151"/>
      <c r="I19" s="157">
        <v>5</v>
      </c>
      <c r="J19" s="157">
        <v>1</v>
      </c>
      <c r="K19" s="157">
        <f t="shared" si="3"/>
        <v>0</v>
      </c>
      <c r="L19" s="157"/>
      <c r="M19" s="112"/>
      <c r="N19" s="157"/>
    </row>
    <row r="20" ht="54.6" customHeight="1" spans="1:14">
      <c r="A20" s="145" t="s">
        <v>69</v>
      </c>
      <c r="B20" s="146" t="s">
        <v>70</v>
      </c>
      <c r="C20" s="147" t="s">
        <v>30</v>
      </c>
      <c r="D20" s="148">
        <v>15996</v>
      </c>
      <c r="E20" s="149"/>
      <c r="F20" s="150"/>
      <c r="G20" s="151"/>
      <c r="I20" s="157">
        <v>5</v>
      </c>
      <c r="J20" s="157">
        <v>1</v>
      </c>
      <c r="K20" s="157">
        <f t="shared" si="3"/>
        <v>0</v>
      </c>
      <c r="L20" s="157"/>
      <c r="M20" s="112"/>
      <c r="N20" s="157"/>
    </row>
    <row r="21" ht="54.6" customHeight="1" spans="1:14">
      <c r="A21" s="145" t="s">
        <v>71</v>
      </c>
      <c r="B21" s="146" t="s">
        <v>72</v>
      </c>
      <c r="C21" s="147" t="s">
        <v>30</v>
      </c>
      <c r="D21" s="148">
        <v>15996</v>
      </c>
      <c r="E21" s="149"/>
      <c r="F21" s="150"/>
      <c r="G21" s="151"/>
      <c r="I21" s="157">
        <v>5</v>
      </c>
      <c r="J21" s="157">
        <v>1</v>
      </c>
      <c r="K21" s="157">
        <f t="shared" si="3"/>
        <v>0</v>
      </c>
      <c r="L21" s="157"/>
      <c r="M21" s="112"/>
      <c r="N21" s="157"/>
    </row>
    <row r="22" ht="54.6" customHeight="1" spans="1:14">
      <c r="A22" s="132">
        <v>2.2</v>
      </c>
      <c r="B22" s="138" t="s">
        <v>73</v>
      </c>
      <c r="C22" s="134" t="s">
        <v>30</v>
      </c>
      <c r="D22" s="135">
        <f>161254-D21</f>
        <v>145258</v>
      </c>
      <c r="E22" s="136"/>
      <c r="F22" s="137">
        <f>F23+F28+F33</f>
        <v>83319.5766</v>
      </c>
      <c r="G22" s="138" t="s">
        <v>74</v>
      </c>
      <c r="I22" s="157">
        <v>3</v>
      </c>
      <c r="J22" s="157"/>
      <c r="K22" s="157">
        <f t="shared" si="3"/>
        <v>0</v>
      </c>
      <c r="L22" s="157"/>
      <c r="M22" s="112"/>
      <c r="N22" s="157"/>
    </row>
    <row r="23" ht="63" customHeight="1" spans="1:14">
      <c r="A23" s="139" t="s">
        <v>75</v>
      </c>
      <c r="B23" s="140" t="s">
        <v>58</v>
      </c>
      <c r="C23" s="141" t="s">
        <v>30</v>
      </c>
      <c r="D23" s="142">
        <v>145258</v>
      </c>
      <c r="E23" s="143">
        <f t="shared" ref="E23:E25" si="6">F23/D23*10000</f>
        <v>3400.69045422627</v>
      </c>
      <c r="F23" s="144">
        <f>SUM(F24:F27)</f>
        <v>49397.7494</v>
      </c>
      <c r="G23" s="140" t="s">
        <v>76</v>
      </c>
      <c r="I23" s="157">
        <v>4</v>
      </c>
      <c r="J23" s="157"/>
      <c r="K23" s="157">
        <f t="shared" si="3"/>
        <v>0</v>
      </c>
      <c r="L23" s="157">
        <v>58858</v>
      </c>
      <c r="M23" s="158">
        <f>F23+F14-L23</f>
        <v>2539.7494</v>
      </c>
      <c r="N23" s="113" t="s">
        <v>77</v>
      </c>
    </row>
    <row r="24" ht="54.6" customHeight="1" spans="1:14">
      <c r="A24" s="145" t="s">
        <v>78</v>
      </c>
      <c r="B24" s="151" t="s">
        <v>79</v>
      </c>
      <c r="C24" s="147" t="s">
        <v>30</v>
      </c>
      <c r="D24" s="148">
        <v>145258</v>
      </c>
      <c r="E24" s="149">
        <f t="shared" si="6"/>
        <v>3249.01338308389</v>
      </c>
      <c r="F24" s="150">
        <v>47194.5186</v>
      </c>
      <c r="G24" s="151" t="s">
        <v>76</v>
      </c>
      <c r="I24" s="157">
        <v>5</v>
      </c>
      <c r="J24" s="157">
        <v>1</v>
      </c>
      <c r="K24" s="157">
        <f t="shared" si="3"/>
        <v>47194.5186</v>
      </c>
      <c r="L24" s="157"/>
      <c r="M24" s="112"/>
      <c r="N24" s="157"/>
    </row>
    <row r="25" ht="54.6" customHeight="1" spans="1:14">
      <c r="A25" s="145" t="s">
        <v>80</v>
      </c>
      <c r="B25" s="151" t="s">
        <v>81</v>
      </c>
      <c r="C25" s="147" t="s">
        <v>30</v>
      </c>
      <c r="D25" s="148">
        <v>145258</v>
      </c>
      <c r="E25" s="149">
        <f t="shared" si="6"/>
        <v>7.87878120310069</v>
      </c>
      <c r="F25" s="150">
        <v>114.4456</v>
      </c>
      <c r="G25" s="151" t="s">
        <v>76</v>
      </c>
      <c r="I25" s="157">
        <v>5</v>
      </c>
      <c r="J25" s="157">
        <v>1</v>
      </c>
      <c r="K25" s="157">
        <f t="shared" si="3"/>
        <v>114.4456</v>
      </c>
      <c r="L25" s="157"/>
      <c r="M25" s="112"/>
      <c r="N25" s="157"/>
    </row>
    <row r="26" ht="54.6" customHeight="1" spans="1:14">
      <c r="A26" s="145" t="s">
        <v>82</v>
      </c>
      <c r="B26" s="151" t="s">
        <v>83</v>
      </c>
      <c r="C26" s="147" t="s">
        <v>9</v>
      </c>
      <c r="D26" s="148">
        <v>1</v>
      </c>
      <c r="E26" s="149">
        <v>5154000</v>
      </c>
      <c r="F26" s="150">
        <f>D26*E26/10000</f>
        <v>515.4</v>
      </c>
      <c r="G26" s="151" t="s">
        <v>84</v>
      </c>
      <c r="I26" s="157">
        <v>5</v>
      </c>
      <c r="J26" s="157">
        <v>1</v>
      </c>
      <c r="K26" s="157">
        <f t="shared" si="3"/>
        <v>515.4</v>
      </c>
      <c r="L26" s="157"/>
      <c r="M26" s="112"/>
      <c r="N26" s="157"/>
    </row>
    <row r="27" ht="54.6" customHeight="1" spans="1:14">
      <c r="A27" s="145" t="s">
        <v>85</v>
      </c>
      <c r="B27" s="151" t="s">
        <v>86</v>
      </c>
      <c r="C27" s="147" t="s">
        <v>9</v>
      </c>
      <c r="D27" s="148">
        <v>1</v>
      </c>
      <c r="E27" s="149">
        <v>15697456</v>
      </c>
      <c r="F27" s="150">
        <v>1573.3852</v>
      </c>
      <c r="G27" s="151" t="s">
        <v>76</v>
      </c>
      <c r="I27" s="157">
        <v>5</v>
      </c>
      <c r="J27" s="157">
        <v>1</v>
      </c>
      <c r="K27" s="157">
        <f t="shared" si="3"/>
        <v>1573.3852</v>
      </c>
      <c r="L27" s="157"/>
      <c r="M27" s="112"/>
      <c r="N27" s="157"/>
    </row>
    <row r="28" ht="94.5" spans="1:14">
      <c r="A28" s="139" t="s">
        <v>87</v>
      </c>
      <c r="B28" s="140" t="s">
        <v>60</v>
      </c>
      <c r="C28" s="141" t="s">
        <v>30</v>
      </c>
      <c r="D28" s="142">
        <v>145258</v>
      </c>
      <c r="E28" s="143">
        <f>F28/D28*10000</f>
        <v>820.411268226191</v>
      </c>
      <c r="F28" s="144">
        <f>SUM(F29:F31)</f>
        <v>11917.13</v>
      </c>
      <c r="G28" s="140"/>
      <c r="I28" s="157">
        <v>4</v>
      </c>
      <c r="J28" s="157"/>
      <c r="K28" s="157">
        <f t="shared" si="3"/>
        <v>0</v>
      </c>
      <c r="L28" s="157">
        <v>17738</v>
      </c>
      <c r="M28" s="158">
        <f>L28-F28</f>
        <v>5820.87</v>
      </c>
      <c r="N28" s="155" t="s">
        <v>88</v>
      </c>
    </row>
    <row r="29" ht="54.6" customHeight="1" spans="1:14">
      <c r="A29" s="145" t="s">
        <v>89</v>
      </c>
      <c r="B29" s="151" t="s">
        <v>90</v>
      </c>
      <c r="C29" s="147" t="s">
        <v>30</v>
      </c>
      <c r="D29" s="148">
        <f>D28-D32</f>
        <v>144679.87</v>
      </c>
      <c r="E29" s="149">
        <v>800</v>
      </c>
      <c r="F29" s="150">
        <f>D29*E29/10000</f>
        <v>11574.3896</v>
      </c>
      <c r="G29" s="151"/>
      <c r="I29" s="157">
        <v>5</v>
      </c>
      <c r="J29" s="157">
        <v>1</v>
      </c>
      <c r="K29" s="157">
        <f t="shared" si="3"/>
        <v>11574.3896</v>
      </c>
      <c r="L29" s="157"/>
      <c r="M29" s="112"/>
      <c r="N29" s="157"/>
    </row>
    <row r="30" ht="54.6" customHeight="1" spans="1:14">
      <c r="A30" s="145" t="s">
        <v>91</v>
      </c>
      <c r="B30" s="151" t="s">
        <v>92</v>
      </c>
      <c r="C30" s="147" t="s">
        <v>9</v>
      </c>
      <c r="D30" s="148">
        <v>1</v>
      </c>
      <c r="E30" s="149">
        <v>1412500</v>
      </c>
      <c r="F30" s="150">
        <v>134.6136</v>
      </c>
      <c r="G30" s="151"/>
      <c r="I30" s="157">
        <v>5</v>
      </c>
      <c r="J30" s="157">
        <v>1</v>
      </c>
      <c r="K30" s="157">
        <f t="shared" si="3"/>
        <v>134.6136</v>
      </c>
      <c r="L30" s="157"/>
      <c r="M30" s="112"/>
      <c r="N30" s="157"/>
    </row>
    <row r="31" ht="54.6" customHeight="1" spans="1:14">
      <c r="A31" s="145" t="s">
        <v>93</v>
      </c>
      <c r="B31" s="151" t="s">
        <v>94</v>
      </c>
      <c r="C31" s="147" t="s">
        <v>30</v>
      </c>
      <c r="D31" s="148"/>
      <c r="E31" s="149"/>
      <c r="F31" s="150">
        <f>SUM(F32:F32)</f>
        <v>208.1268</v>
      </c>
      <c r="G31" s="151"/>
      <c r="I31" s="157">
        <v>5</v>
      </c>
      <c r="J31" s="157"/>
      <c r="K31" s="157">
        <f t="shared" si="3"/>
        <v>0</v>
      </c>
      <c r="L31" s="157"/>
      <c r="M31" s="112"/>
      <c r="N31" s="157"/>
    </row>
    <row r="32" ht="54.6" customHeight="1" spans="1:14">
      <c r="A32" s="112" t="s">
        <v>95</v>
      </c>
      <c r="B32" s="152" t="s">
        <v>96</v>
      </c>
      <c r="C32" s="113" t="s">
        <v>97</v>
      </c>
      <c r="D32" s="114">
        <v>578.13</v>
      </c>
      <c r="E32" s="153">
        <v>3600</v>
      </c>
      <c r="F32" s="154">
        <f>D32*E32/10000</f>
        <v>208.1268</v>
      </c>
      <c r="G32" s="155" t="s">
        <v>98</v>
      </c>
      <c r="I32" s="157">
        <v>6</v>
      </c>
      <c r="J32" s="157">
        <v>1</v>
      </c>
      <c r="K32" s="157">
        <f t="shared" si="3"/>
        <v>208.1268</v>
      </c>
      <c r="L32" s="157"/>
      <c r="M32" s="112"/>
      <c r="N32" s="157"/>
    </row>
    <row r="33" ht="54.6" customHeight="1" spans="1:14">
      <c r="A33" s="139" t="s">
        <v>99</v>
      </c>
      <c r="B33" s="140" t="s">
        <v>62</v>
      </c>
      <c r="C33" s="141" t="s">
        <v>30</v>
      </c>
      <c r="D33" s="142">
        <v>145258</v>
      </c>
      <c r="E33" s="143">
        <f>F33/D33*10000</f>
        <v>1514.86990045299</v>
      </c>
      <c r="F33" s="144">
        <f>SUM(F34:F40)</f>
        <v>22004.6972</v>
      </c>
      <c r="G33" s="140"/>
      <c r="I33" s="157">
        <v>4</v>
      </c>
      <c r="J33" s="157"/>
      <c r="K33" s="157">
        <f t="shared" si="3"/>
        <v>0</v>
      </c>
      <c r="L33" s="157">
        <f>SUM(L34:L40)</f>
        <v>38445</v>
      </c>
      <c r="M33" s="112"/>
      <c r="N33" s="157"/>
    </row>
    <row r="34" ht="54.6" customHeight="1" spans="1:14">
      <c r="A34" s="145" t="s">
        <v>100</v>
      </c>
      <c r="B34" s="146" t="s">
        <v>64</v>
      </c>
      <c r="C34" s="147" t="s">
        <v>30</v>
      </c>
      <c r="D34" s="147">
        <v>145258</v>
      </c>
      <c r="E34" s="149">
        <f>F34/D34*10000</f>
        <v>113.738651227471</v>
      </c>
      <c r="F34" s="150">
        <v>1652.1449</v>
      </c>
      <c r="G34" s="151" t="s">
        <v>76</v>
      </c>
      <c r="I34" s="157">
        <v>5</v>
      </c>
      <c r="J34" s="157">
        <v>1</v>
      </c>
      <c r="K34" s="157">
        <f t="shared" si="3"/>
        <v>1652.1449</v>
      </c>
      <c r="L34" s="157">
        <v>2419</v>
      </c>
      <c r="M34" s="158">
        <f>F34-L34</f>
        <v>-766.8551</v>
      </c>
      <c r="N34" s="157"/>
    </row>
    <row r="35" ht="54.6" customHeight="1" spans="1:14">
      <c r="A35" s="145" t="s">
        <v>101</v>
      </c>
      <c r="B35" s="146" t="s">
        <v>66</v>
      </c>
      <c r="C35" s="147" t="s">
        <v>30</v>
      </c>
      <c r="D35" s="147">
        <v>145258</v>
      </c>
      <c r="E35" s="149">
        <f t="shared" ref="E35:E40" si="7">F35/D35*10000</f>
        <v>321.878677938564</v>
      </c>
      <c r="F35" s="150">
        <v>4675.5453</v>
      </c>
      <c r="G35" s="151" t="s">
        <v>76</v>
      </c>
      <c r="I35" s="157">
        <v>5</v>
      </c>
      <c r="J35" s="157">
        <v>1</v>
      </c>
      <c r="K35" s="157">
        <f t="shared" si="3"/>
        <v>4675.5453</v>
      </c>
      <c r="L35" s="157">
        <v>8063</v>
      </c>
      <c r="M35" s="158">
        <f t="shared" ref="M35:M37" si="8">F35-L35</f>
        <v>-3387.4547</v>
      </c>
      <c r="N35" s="157"/>
    </row>
    <row r="36" ht="54.6" customHeight="1" spans="1:14">
      <c r="A36" s="145" t="s">
        <v>102</v>
      </c>
      <c r="B36" s="146" t="s">
        <v>68</v>
      </c>
      <c r="C36" s="147" t="s">
        <v>30</v>
      </c>
      <c r="D36" s="147">
        <v>145258</v>
      </c>
      <c r="E36" s="149">
        <f t="shared" si="7"/>
        <v>283.476262925278</v>
      </c>
      <c r="F36" s="150">
        <v>4117.7195</v>
      </c>
      <c r="G36" s="151" t="s">
        <v>76</v>
      </c>
      <c r="I36" s="157">
        <v>5</v>
      </c>
      <c r="J36" s="157">
        <v>1</v>
      </c>
      <c r="K36" s="157">
        <f t="shared" si="3"/>
        <v>4117.7195</v>
      </c>
      <c r="L36" s="157">
        <v>5644</v>
      </c>
      <c r="M36" s="158">
        <f t="shared" si="8"/>
        <v>-1526.2805</v>
      </c>
      <c r="N36" s="157"/>
    </row>
    <row r="37" ht="54.6" customHeight="1" spans="1:14">
      <c r="A37" s="145" t="s">
        <v>103</v>
      </c>
      <c r="B37" s="146" t="s">
        <v>70</v>
      </c>
      <c r="C37" s="147" t="s">
        <v>30</v>
      </c>
      <c r="D37" s="147">
        <v>145258</v>
      </c>
      <c r="E37" s="149">
        <f t="shared" si="7"/>
        <v>229.701634333393</v>
      </c>
      <c r="F37" s="150">
        <v>3336.6</v>
      </c>
      <c r="G37" s="151" t="s">
        <v>76</v>
      </c>
      <c r="I37" s="157">
        <v>5</v>
      </c>
      <c r="J37" s="157">
        <v>1</v>
      </c>
      <c r="K37" s="157">
        <f t="shared" si="3"/>
        <v>3336.6</v>
      </c>
      <c r="L37" s="157">
        <v>4031</v>
      </c>
      <c r="M37" s="158">
        <f t="shared" si="8"/>
        <v>-694.4</v>
      </c>
      <c r="N37" s="157"/>
    </row>
    <row r="38" ht="54.6" customHeight="1" spans="1:14">
      <c r="A38" s="145" t="s">
        <v>104</v>
      </c>
      <c r="B38" s="146" t="s">
        <v>105</v>
      </c>
      <c r="C38" s="147" t="s">
        <v>30</v>
      </c>
      <c r="D38" s="147">
        <v>145258</v>
      </c>
      <c r="E38" s="149">
        <f t="shared" si="7"/>
        <v>32.0992027977805</v>
      </c>
      <c r="F38" s="150">
        <v>466.2666</v>
      </c>
      <c r="G38" s="151" t="s">
        <v>76</v>
      </c>
      <c r="I38" s="157">
        <v>5</v>
      </c>
      <c r="J38" s="157">
        <v>1</v>
      </c>
      <c r="K38" s="157">
        <f t="shared" si="3"/>
        <v>466.2666</v>
      </c>
      <c r="L38" s="157">
        <v>806</v>
      </c>
      <c r="M38" s="112">
        <f>466+626+14.36-L38</f>
        <v>300.36</v>
      </c>
      <c r="N38" s="155" t="s">
        <v>106</v>
      </c>
    </row>
    <row r="39" ht="54.6" customHeight="1" spans="1:14">
      <c r="A39" s="145" t="s">
        <v>107</v>
      </c>
      <c r="B39" s="146" t="s">
        <v>108</v>
      </c>
      <c r="C39" s="147" t="s">
        <v>9</v>
      </c>
      <c r="D39" s="147">
        <v>1</v>
      </c>
      <c r="E39" s="149">
        <v>0</v>
      </c>
      <c r="F39" s="150">
        <v>0</v>
      </c>
      <c r="G39" s="151"/>
      <c r="I39" s="157"/>
      <c r="J39" s="157"/>
      <c r="K39" s="157"/>
      <c r="L39" s="157">
        <v>7740</v>
      </c>
      <c r="M39" s="158">
        <f t="shared" ref="M39:M43" si="9">F39-L39</f>
        <v>-7740</v>
      </c>
      <c r="N39" s="157" t="s">
        <v>109</v>
      </c>
    </row>
    <row r="40" ht="54.6" customHeight="1" spans="1:14">
      <c r="A40" s="145" t="s">
        <v>110</v>
      </c>
      <c r="B40" s="146" t="s">
        <v>111</v>
      </c>
      <c r="C40" s="147" t="s">
        <v>30</v>
      </c>
      <c r="D40" s="147">
        <v>145258</v>
      </c>
      <c r="E40" s="149">
        <f t="shared" si="7"/>
        <v>533.9754712305</v>
      </c>
      <c r="F40" s="150">
        <v>7756.4209</v>
      </c>
      <c r="G40" s="151" t="s">
        <v>76</v>
      </c>
      <c r="I40" s="157">
        <v>5</v>
      </c>
      <c r="J40" s="157">
        <v>1</v>
      </c>
      <c r="K40" s="157">
        <f t="shared" si="3"/>
        <v>7756.4209</v>
      </c>
      <c r="L40" s="157">
        <v>9742</v>
      </c>
      <c r="M40" s="158">
        <f t="shared" si="9"/>
        <v>-1985.5791</v>
      </c>
      <c r="N40" s="155" t="s">
        <v>112</v>
      </c>
    </row>
    <row r="41" ht="54.6" customHeight="1" spans="1:14">
      <c r="A41" s="126">
        <v>3</v>
      </c>
      <c r="B41" s="127" t="s">
        <v>113</v>
      </c>
      <c r="C41" s="128"/>
      <c r="D41" s="129"/>
      <c r="E41" s="130"/>
      <c r="F41" s="131">
        <f>F42+F61+F79+F83+F87</f>
        <v>144881.5962</v>
      </c>
      <c r="G41" s="127"/>
      <c r="I41" s="157">
        <v>2</v>
      </c>
      <c r="J41" s="157"/>
      <c r="K41" s="157">
        <f t="shared" si="3"/>
        <v>0</v>
      </c>
      <c r="L41" s="157"/>
      <c r="M41" s="112"/>
      <c r="N41" s="157"/>
    </row>
    <row r="42" ht="54.6" customHeight="1" spans="1:14">
      <c r="A42" s="132">
        <v>3.1</v>
      </c>
      <c r="B42" s="133" t="s">
        <v>114</v>
      </c>
      <c r="C42" s="134" t="s">
        <v>30</v>
      </c>
      <c r="D42" s="135">
        <v>216487</v>
      </c>
      <c r="E42" s="136"/>
      <c r="F42" s="137">
        <f>F43+F44+F52</f>
        <v>140200.34105</v>
      </c>
      <c r="G42" s="138" t="s">
        <v>115</v>
      </c>
      <c r="I42" s="157">
        <v>3</v>
      </c>
      <c r="J42" s="157"/>
      <c r="K42" s="157">
        <f t="shared" si="3"/>
        <v>0</v>
      </c>
      <c r="L42" s="157"/>
      <c r="M42" s="112"/>
      <c r="N42" s="157"/>
    </row>
    <row r="43" ht="54.6" customHeight="1" spans="1:14">
      <c r="A43" s="139" t="s">
        <v>116</v>
      </c>
      <c r="B43" s="140" t="s">
        <v>58</v>
      </c>
      <c r="C43" s="141" t="s">
        <v>30</v>
      </c>
      <c r="D43" s="142">
        <v>216487</v>
      </c>
      <c r="E43" s="143">
        <f>F43/D43*10000</f>
        <v>2453.23645761639</v>
      </c>
      <c r="F43" s="144">
        <v>53109.3801</v>
      </c>
      <c r="G43" s="140" t="s">
        <v>117</v>
      </c>
      <c r="I43" s="157">
        <v>4</v>
      </c>
      <c r="J43" s="157">
        <v>1</v>
      </c>
      <c r="K43" s="157">
        <f t="shared" si="3"/>
        <v>53109.3801</v>
      </c>
      <c r="L43" s="157">
        <v>71441</v>
      </c>
      <c r="M43" s="158">
        <f t="shared" si="9"/>
        <v>-18331.6199</v>
      </c>
      <c r="N43" s="157"/>
    </row>
    <row r="44" ht="54.6" customHeight="1" spans="1:14">
      <c r="A44" s="139" t="s">
        <v>118</v>
      </c>
      <c r="B44" s="140" t="s">
        <v>60</v>
      </c>
      <c r="C44" s="141" t="s">
        <v>30</v>
      </c>
      <c r="D44" s="142">
        <v>216487</v>
      </c>
      <c r="E44" s="143"/>
      <c r="F44" s="144">
        <f>F45+F46+F51</f>
        <v>48306.27795</v>
      </c>
      <c r="G44" s="140"/>
      <c r="I44" s="157">
        <v>4</v>
      </c>
      <c r="J44" s="157"/>
      <c r="K44" s="157">
        <f t="shared" si="3"/>
        <v>0</v>
      </c>
      <c r="L44" s="157"/>
      <c r="M44" s="112"/>
      <c r="N44" s="157"/>
    </row>
    <row r="45" ht="54.6" customHeight="1" spans="1:14">
      <c r="A45" s="145" t="s">
        <v>89</v>
      </c>
      <c r="B45" s="151" t="s">
        <v>90</v>
      </c>
      <c r="C45" s="147" t="s">
        <v>30</v>
      </c>
      <c r="D45" s="148">
        <f>D44-D47-D48-D50</f>
        <v>200617.87</v>
      </c>
      <c r="E45" s="149">
        <v>1200</v>
      </c>
      <c r="F45" s="150">
        <f t="shared" ref="F45:F50" si="10">D45*E45/10000</f>
        <v>24074.1444</v>
      </c>
      <c r="G45" s="151"/>
      <c r="I45" s="157">
        <v>5</v>
      </c>
      <c r="J45" s="157">
        <v>1</v>
      </c>
      <c r="K45" s="157">
        <f t="shared" si="3"/>
        <v>24074.1444</v>
      </c>
      <c r="L45" s="157">
        <v>43297</v>
      </c>
      <c r="M45" s="112"/>
      <c r="N45" s="157"/>
    </row>
    <row r="46" ht="54.6" customHeight="1" spans="1:14">
      <c r="A46" s="145" t="s">
        <v>93</v>
      </c>
      <c r="B46" s="151" t="s">
        <v>94</v>
      </c>
      <c r="C46" s="147" t="s">
        <v>30</v>
      </c>
      <c r="D46" s="148"/>
      <c r="E46" s="149"/>
      <c r="F46" s="150">
        <f>SUM(F47:F50)</f>
        <v>13844.39435</v>
      </c>
      <c r="G46" s="151"/>
      <c r="I46" s="157">
        <v>5</v>
      </c>
      <c r="J46" s="157"/>
      <c r="K46" s="157">
        <f t="shared" si="3"/>
        <v>0</v>
      </c>
      <c r="L46" s="157">
        <v>16160</v>
      </c>
      <c r="M46" s="113" t="s">
        <v>119</v>
      </c>
      <c r="N46" s="157"/>
    </row>
    <row r="47" ht="54.6" customHeight="1" spans="1:14">
      <c r="A47" s="112" t="s">
        <v>95</v>
      </c>
      <c r="B47" s="152" t="s">
        <v>96</v>
      </c>
      <c r="C47" s="113" t="s">
        <v>97</v>
      </c>
      <c r="D47" s="114">
        <v>979.11</v>
      </c>
      <c r="E47" s="153">
        <v>3600</v>
      </c>
      <c r="F47" s="154">
        <f t="shared" si="10"/>
        <v>352.4796</v>
      </c>
      <c r="G47" s="155" t="s">
        <v>98</v>
      </c>
      <c r="I47" s="157">
        <v>6</v>
      </c>
      <c r="J47" s="157">
        <v>1</v>
      </c>
      <c r="K47" s="157">
        <f t="shared" si="3"/>
        <v>352.4796</v>
      </c>
      <c r="L47" s="157"/>
      <c r="M47" s="157"/>
      <c r="N47" s="157"/>
    </row>
    <row r="48" ht="54.6" customHeight="1" spans="1:14">
      <c r="A48" s="112" t="s">
        <v>120</v>
      </c>
      <c r="B48" s="152" t="s">
        <v>121</v>
      </c>
      <c r="C48" s="113" t="s">
        <v>97</v>
      </c>
      <c r="D48" s="114">
        <v>7132.11</v>
      </c>
      <c r="E48" s="153">
        <v>11250</v>
      </c>
      <c r="F48" s="154">
        <f t="shared" si="10"/>
        <v>8023.62375</v>
      </c>
      <c r="G48" s="155" t="s">
        <v>122</v>
      </c>
      <c r="I48" s="157">
        <v>6</v>
      </c>
      <c r="J48" s="157">
        <v>1</v>
      </c>
      <c r="K48" s="157">
        <f t="shared" si="3"/>
        <v>8023.62375</v>
      </c>
      <c r="L48" s="157"/>
      <c r="M48" s="157"/>
      <c r="N48" s="157"/>
    </row>
    <row r="49" ht="54.6" customHeight="1" spans="1:16">
      <c r="A49" s="112" t="s">
        <v>123</v>
      </c>
      <c r="B49" s="152" t="s">
        <v>124</v>
      </c>
      <c r="C49" s="113" t="s">
        <v>97</v>
      </c>
      <c r="D49" s="114">
        <v>1986.67</v>
      </c>
      <c r="E49" s="153">
        <v>8000</v>
      </c>
      <c r="F49" s="154">
        <f t="shared" si="10"/>
        <v>1589.336</v>
      </c>
      <c r="G49" s="155" t="s">
        <v>125</v>
      </c>
      <c r="I49" s="157"/>
      <c r="J49" s="157">
        <v>1</v>
      </c>
      <c r="K49" s="157">
        <f t="shared" si="3"/>
        <v>1589.336</v>
      </c>
      <c r="L49" s="157"/>
      <c r="M49" s="157"/>
      <c r="N49" s="157"/>
      <c r="P49" s="107">
        <f>13844+164-16160</f>
        <v>-2152</v>
      </c>
    </row>
    <row r="50" ht="54.6" customHeight="1" spans="1:14">
      <c r="A50" s="112" t="s">
        <v>126</v>
      </c>
      <c r="B50" s="152" t="s">
        <v>127</v>
      </c>
      <c r="C50" s="113" t="s">
        <v>97</v>
      </c>
      <c r="D50" s="114">
        <v>7757.91</v>
      </c>
      <c r="E50" s="153">
        <v>5000</v>
      </c>
      <c r="F50" s="154">
        <f t="shared" si="10"/>
        <v>3878.955</v>
      </c>
      <c r="G50" s="155" t="s">
        <v>125</v>
      </c>
      <c r="I50" s="157"/>
      <c r="J50" s="157">
        <v>1</v>
      </c>
      <c r="K50" s="157">
        <f t="shared" si="3"/>
        <v>3878.955</v>
      </c>
      <c r="L50" s="157"/>
      <c r="M50" s="157"/>
      <c r="N50" s="157"/>
    </row>
    <row r="51" ht="54.6" customHeight="1" spans="1:14">
      <c r="A51" s="145" t="s">
        <v>93</v>
      </c>
      <c r="B51" s="151" t="s">
        <v>128</v>
      </c>
      <c r="C51" s="147" t="s">
        <v>30</v>
      </c>
      <c r="D51" s="148">
        <v>105717</v>
      </c>
      <c r="E51" s="149">
        <f t="shared" ref="E51:E53" si="11">F51/D51*10000</f>
        <v>982.598749491567</v>
      </c>
      <c r="F51" s="150">
        <v>10387.7392</v>
      </c>
      <c r="G51" s="151"/>
      <c r="I51" s="157">
        <v>5</v>
      </c>
      <c r="J51" s="157">
        <v>1</v>
      </c>
      <c r="K51" s="157">
        <f t="shared" si="3"/>
        <v>10387.7392</v>
      </c>
      <c r="L51" s="157">
        <v>21212</v>
      </c>
      <c r="M51" s="158">
        <f>F51-L51</f>
        <v>-10824.2608</v>
      </c>
      <c r="N51" s="157"/>
    </row>
    <row r="52" ht="54.6" customHeight="1" spans="1:14">
      <c r="A52" s="139" t="s">
        <v>129</v>
      </c>
      <c r="B52" s="140" t="s">
        <v>62</v>
      </c>
      <c r="C52" s="141" t="s">
        <v>30</v>
      </c>
      <c r="D52" s="142">
        <v>216487</v>
      </c>
      <c r="E52" s="143">
        <f t="shared" si="11"/>
        <v>1791.54789895005</v>
      </c>
      <c r="F52" s="144">
        <f>SUM(F53:F60)</f>
        <v>38784.683</v>
      </c>
      <c r="G52" s="140"/>
      <c r="I52" s="157">
        <v>4</v>
      </c>
      <c r="J52" s="157"/>
      <c r="K52" s="157">
        <f t="shared" si="3"/>
        <v>0</v>
      </c>
      <c r="L52" s="157"/>
      <c r="M52" s="112"/>
      <c r="N52" s="157"/>
    </row>
    <row r="53" ht="54.6" customHeight="1" spans="1:14">
      <c r="A53" s="145" t="s">
        <v>130</v>
      </c>
      <c r="B53" s="146" t="s">
        <v>64</v>
      </c>
      <c r="C53" s="147" t="s">
        <v>30</v>
      </c>
      <c r="D53" s="148">
        <v>216487</v>
      </c>
      <c r="E53" s="156">
        <f t="shared" si="11"/>
        <v>148.531126580349</v>
      </c>
      <c r="F53" s="150">
        <v>3215.5058</v>
      </c>
      <c r="G53" s="151" t="s">
        <v>131</v>
      </c>
      <c r="I53" s="157">
        <v>5</v>
      </c>
      <c r="J53" s="157">
        <v>1</v>
      </c>
      <c r="K53" s="157">
        <f t="shared" si="3"/>
        <v>3215.5058</v>
      </c>
      <c r="L53" s="157">
        <v>6495</v>
      </c>
      <c r="M53" s="158">
        <f t="shared" ref="M53:M55" si="12">F53-L53</f>
        <v>-3279.4942</v>
      </c>
      <c r="N53" s="157"/>
    </row>
    <row r="54" ht="54.6" customHeight="1" spans="1:14">
      <c r="A54" s="145" t="s">
        <v>132</v>
      </c>
      <c r="B54" s="146" t="s">
        <v>66</v>
      </c>
      <c r="C54" s="147" t="s">
        <v>30</v>
      </c>
      <c r="D54" s="148">
        <v>216487</v>
      </c>
      <c r="E54" s="156">
        <f t="shared" ref="E54:E58" si="13">F54/D54*10000</f>
        <v>285.926887064812</v>
      </c>
      <c r="F54" s="150">
        <v>6189.9454</v>
      </c>
      <c r="G54" s="151" t="s">
        <v>133</v>
      </c>
      <c r="I54" s="157">
        <v>5</v>
      </c>
      <c r="J54" s="157">
        <v>1</v>
      </c>
      <c r="K54" s="157">
        <f t="shared" si="3"/>
        <v>6189.9454</v>
      </c>
      <c r="L54" s="157">
        <v>10824</v>
      </c>
      <c r="M54" s="158">
        <f t="shared" si="12"/>
        <v>-4634.0546</v>
      </c>
      <c r="N54" s="157"/>
    </row>
    <row r="55" ht="54.6" customHeight="1" spans="1:14">
      <c r="A55" s="145" t="s">
        <v>134</v>
      </c>
      <c r="B55" s="146" t="s">
        <v>68</v>
      </c>
      <c r="C55" s="147" t="s">
        <v>30</v>
      </c>
      <c r="D55" s="148">
        <v>216487</v>
      </c>
      <c r="E55" s="156">
        <f t="shared" si="13"/>
        <v>101.072068992595</v>
      </c>
      <c r="F55" s="150">
        <v>2188.0789</v>
      </c>
      <c r="G55" s="151" t="s">
        <v>135</v>
      </c>
      <c r="I55" s="157">
        <v>5</v>
      </c>
      <c r="J55" s="157">
        <v>1</v>
      </c>
      <c r="K55" s="157">
        <f t="shared" si="3"/>
        <v>2188.0789</v>
      </c>
      <c r="L55" s="157">
        <v>3897</v>
      </c>
      <c r="M55" s="158">
        <f t="shared" si="12"/>
        <v>-1708.9211</v>
      </c>
      <c r="N55" s="157"/>
    </row>
    <row r="56" ht="54.6" customHeight="1" spans="1:14">
      <c r="A56" s="145" t="s">
        <v>136</v>
      </c>
      <c r="B56" s="146" t="s">
        <v>105</v>
      </c>
      <c r="C56" s="147" t="s">
        <v>30</v>
      </c>
      <c r="D56" s="148">
        <v>216487</v>
      </c>
      <c r="E56" s="156">
        <f t="shared" si="13"/>
        <v>28.91503877831</v>
      </c>
      <c r="F56" s="150">
        <v>625.973</v>
      </c>
      <c r="G56" s="151" t="s">
        <v>137</v>
      </c>
      <c r="I56" s="157">
        <v>5</v>
      </c>
      <c r="J56" s="157">
        <v>1</v>
      </c>
      <c r="K56" s="157">
        <f t="shared" si="3"/>
        <v>625.973</v>
      </c>
      <c r="L56" s="157"/>
      <c r="M56" s="112"/>
      <c r="N56" s="155" t="s">
        <v>138</v>
      </c>
    </row>
    <row r="57" ht="54.6" customHeight="1" spans="1:14">
      <c r="A57" s="145" t="s">
        <v>139</v>
      </c>
      <c r="B57" s="146" t="s">
        <v>140</v>
      </c>
      <c r="C57" s="147" t="s">
        <v>30</v>
      </c>
      <c r="D57" s="148">
        <v>216487</v>
      </c>
      <c r="E57" s="156">
        <f t="shared" si="13"/>
        <v>496.924549742017</v>
      </c>
      <c r="F57" s="150">
        <v>10757.7705</v>
      </c>
      <c r="G57" s="151" t="s">
        <v>141</v>
      </c>
      <c r="I57" s="157">
        <v>5</v>
      </c>
      <c r="J57" s="157">
        <v>1</v>
      </c>
      <c r="K57" s="157">
        <f t="shared" si="3"/>
        <v>10757.7705</v>
      </c>
      <c r="L57" s="157"/>
      <c r="M57" s="112"/>
      <c r="N57" s="155" t="s">
        <v>142</v>
      </c>
    </row>
    <row r="58" ht="54.6" customHeight="1" spans="1:14">
      <c r="A58" s="145" t="s">
        <v>143</v>
      </c>
      <c r="B58" s="146" t="s">
        <v>70</v>
      </c>
      <c r="C58" s="147" t="s">
        <v>30</v>
      </c>
      <c r="D58" s="148">
        <v>216487</v>
      </c>
      <c r="E58" s="156">
        <f t="shared" si="13"/>
        <v>175.157372036196</v>
      </c>
      <c r="F58" s="150">
        <v>3791.9294</v>
      </c>
      <c r="G58" s="151" t="s">
        <v>144</v>
      </c>
      <c r="I58" s="157">
        <v>5</v>
      </c>
      <c r="J58" s="157">
        <v>1</v>
      </c>
      <c r="K58" s="157">
        <f t="shared" si="3"/>
        <v>3791.9294</v>
      </c>
      <c r="L58" s="157">
        <v>6495</v>
      </c>
      <c r="M58" s="158">
        <f t="shared" ref="M58:M59" si="14">F58-L58</f>
        <v>-2703.0706</v>
      </c>
      <c r="N58" s="157"/>
    </row>
    <row r="59" ht="54.6" customHeight="1" spans="1:14">
      <c r="A59" s="145" t="s">
        <v>145</v>
      </c>
      <c r="B59" s="146" t="s">
        <v>108</v>
      </c>
      <c r="C59" s="147" t="s">
        <v>9</v>
      </c>
      <c r="D59" s="148">
        <v>1</v>
      </c>
      <c r="E59" s="156">
        <v>0</v>
      </c>
      <c r="F59" s="150">
        <f>D59*E59/10000</f>
        <v>0</v>
      </c>
      <c r="G59" s="151"/>
      <c r="I59" s="157">
        <v>5</v>
      </c>
      <c r="J59" s="157">
        <v>1</v>
      </c>
      <c r="K59" s="157">
        <f t="shared" ref="K59" si="15">IF(J59=1,F59,0)</f>
        <v>0</v>
      </c>
      <c r="L59" s="157">
        <v>14072</v>
      </c>
      <c r="M59" s="158">
        <f t="shared" si="14"/>
        <v>-14072</v>
      </c>
      <c r="N59" s="157" t="s">
        <v>109</v>
      </c>
    </row>
    <row r="60" ht="54.6" customHeight="1" spans="1:14">
      <c r="A60" s="145" t="s">
        <v>146</v>
      </c>
      <c r="B60" s="146" t="s">
        <v>147</v>
      </c>
      <c r="C60" s="147" t="s">
        <v>30</v>
      </c>
      <c r="D60" s="148">
        <v>200258</v>
      </c>
      <c r="E60" s="156">
        <v>600</v>
      </c>
      <c r="F60" s="150">
        <f>D60*E60/10000</f>
        <v>12015.48</v>
      </c>
      <c r="G60" s="151"/>
      <c r="I60" s="157">
        <v>5</v>
      </c>
      <c r="J60" s="157">
        <v>1</v>
      </c>
      <c r="K60" s="157">
        <f t="shared" si="3"/>
        <v>12015.48</v>
      </c>
      <c r="L60" s="157"/>
      <c r="M60" s="112"/>
      <c r="N60" s="157"/>
    </row>
    <row r="61" ht="54.6" customHeight="1" spans="1:14">
      <c r="A61" s="132">
        <v>3.6</v>
      </c>
      <c r="B61" s="133" t="s">
        <v>148</v>
      </c>
      <c r="C61" s="134" t="s">
        <v>30</v>
      </c>
      <c r="D61" s="135">
        <v>4968</v>
      </c>
      <c r="E61" s="136">
        <f t="shared" ref="E61:E65" si="16">F61/D61*10000</f>
        <v>8072.1722020934</v>
      </c>
      <c r="F61" s="137">
        <f>F62+F63+F70</f>
        <v>4010.25515</v>
      </c>
      <c r="G61" s="138"/>
      <c r="I61" s="157">
        <v>3</v>
      </c>
      <c r="J61" s="157"/>
      <c r="K61" s="157">
        <f t="shared" si="3"/>
        <v>0</v>
      </c>
      <c r="L61" s="157"/>
      <c r="M61" s="112"/>
      <c r="N61" s="157"/>
    </row>
    <row r="62" ht="54.6" customHeight="1" spans="1:14">
      <c r="A62" s="139" t="s">
        <v>149</v>
      </c>
      <c r="B62" s="140" t="s">
        <v>58</v>
      </c>
      <c r="C62" s="141" t="s">
        <v>30</v>
      </c>
      <c r="D62" s="142">
        <v>4968</v>
      </c>
      <c r="E62" s="143">
        <f t="shared" si="16"/>
        <v>3207.85607890499</v>
      </c>
      <c r="F62" s="144">
        <v>1593.6629</v>
      </c>
      <c r="G62" s="140" t="s">
        <v>150</v>
      </c>
      <c r="I62" s="157">
        <v>4</v>
      </c>
      <c r="J62" s="157">
        <v>1</v>
      </c>
      <c r="K62" s="157">
        <f t="shared" si="3"/>
        <v>1593.6629</v>
      </c>
      <c r="L62" s="157">
        <v>1739</v>
      </c>
      <c r="M62" s="158">
        <f t="shared" ref="M62:M63" si="17">F62-L62</f>
        <v>-145.3371</v>
      </c>
      <c r="N62" s="157"/>
    </row>
    <row r="63" ht="54.6" customHeight="1" spans="1:14">
      <c r="A63" s="139" t="s">
        <v>151</v>
      </c>
      <c r="B63" s="140" t="s">
        <v>60</v>
      </c>
      <c r="C63" s="141" t="s">
        <v>30</v>
      </c>
      <c r="D63" s="142">
        <v>4968</v>
      </c>
      <c r="E63" s="143">
        <f t="shared" si="16"/>
        <v>2466.93146135266</v>
      </c>
      <c r="F63" s="144">
        <f>F64+F65+F69</f>
        <v>1225.57155</v>
      </c>
      <c r="G63" s="140"/>
      <c r="I63" s="157">
        <v>4</v>
      </c>
      <c r="J63" s="157"/>
      <c r="K63" s="157">
        <f t="shared" si="3"/>
        <v>0</v>
      </c>
      <c r="L63" s="157">
        <v>1242</v>
      </c>
      <c r="M63" s="158">
        <f t="shared" si="17"/>
        <v>-16.4284499999999</v>
      </c>
      <c r="N63" s="157" t="s">
        <v>152</v>
      </c>
    </row>
    <row r="64" ht="54.6" customHeight="1" spans="1:14">
      <c r="A64" s="145" t="s">
        <v>153</v>
      </c>
      <c r="B64" s="151" t="s">
        <v>90</v>
      </c>
      <c r="C64" s="147" t="s">
        <v>30</v>
      </c>
      <c r="D64" s="148">
        <f>4968-D66-D67-D68</f>
        <v>4729.91</v>
      </c>
      <c r="E64" s="149">
        <f t="shared" si="16"/>
        <v>1095.69822681616</v>
      </c>
      <c r="F64" s="150">
        <v>518.2554</v>
      </c>
      <c r="G64" s="151" t="s">
        <v>76</v>
      </c>
      <c r="I64" s="157">
        <v>5</v>
      </c>
      <c r="J64" s="157">
        <v>1</v>
      </c>
      <c r="K64" s="157">
        <f t="shared" si="3"/>
        <v>518.2554</v>
      </c>
      <c r="L64" s="157"/>
      <c r="M64" s="112"/>
      <c r="N64" s="157"/>
    </row>
    <row r="65" ht="54.6" customHeight="1" spans="1:14">
      <c r="A65" s="145" t="s">
        <v>154</v>
      </c>
      <c r="B65" s="151" t="s">
        <v>94</v>
      </c>
      <c r="C65" s="147" t="s">
        <v>30</v>
      </c>
      <c r="D65" s="148">
        <f>SUM(D66:D68)</f>
        <v>238.09</v>
      </c>
      <c r="E65" s="149">
        <f t="shared" si="16"/>
        <v>6884.0879499349</v>
      </c>
      <c r="F65" s="150">
        <f>SUM(F66:F68)</f>
        <v>163.90325</v>
      </c>
      <c r="G65" s="151"/>
      <c r="I65" s="157">
        <v>5</v>
      </c>
      <c r="J65" s="157"/>
      <c r="K65" s="157">
        <f t="shared" si="3"/>
        <v>0</v>
      </c>
      <c r="L65" s="157"/>
      <c r="M65" s="112"/>
      <c r="N65" s="157"/>
    </row>
    <row r="66" ht="54.6" customHeight="1" spans="1:14">
      <c r="A66" s="112" t="s">
        <v>95</v>
      </c>
      <c r="B66" s="152" t="s">
        <v>96</v>
      </c>
      <c r="C66" s="113" t="s">
        <v>97</v>
      </c>
      <c r="D66" s="114">
        <v>61.95</v>
      </c>
      <c r="E66" s="153">
        <v>3600</v>
      </c>
      <c r="F66" s="154">
        <f>D66*E66/10000</f>
        <v>22.302</v>
      </c>
      <c r="G66" s="155"/>
      <c r="I66" s="157">
        <v>6</v>
      </c>
      <c r="J66" s="157">
        <v>1</v>
      </c>
      <c r="K66" s="157">
        <f t="shared" si="3"/>
        <v>22.302</v>
      </c>
      <c r="L66" s="157"/>
      <c r="M66" s="112"/>
      <c r="N66" s="157"/>
    </row>
    <row r="67" ht="54.6" customHeight="1" spans="1:14">
      <c r="A67" s="112" t="s">
        <v>120</v>
      </c>
      <c r="B67" s="152" t="s">
        <v>121</v>
      </c>
      <c r="C67" s="113" t="s">
        <v>97</v>
      </c>
      <c r="D67" s="114">
        <v>85.65</v>
      </c>
      <c r="E67" s="153">
        <v>11250</v>
      </c>
      <c r="F67" s="154">
        <f t="shared" ref="F67:F68" si="18">D67*E67/10000</f>
        <v>96.35625</v>
      </c>
      <c r="G67" s="155"/>
      <c r="I67" s="157">
        <v>6</v>
      </c>
      <c r="J67" s="157">
        <v>1</v>
      </c>
      <c r="K67" s="157">
        <f t="shared" si="3"/>
        <v>96.35625</v>
      </c>
      <c r="L67" s="157"/>
      <c r="M67" s="112"/>
      <c r="N67" s="157"/>
    </row>
    <row r="68" ht="54.6" customHeight="1" spans="1:14">
      <c r="A68" s="112" t="s">
        <v>123</v>
      </c>
      <c r="B68" s="152" t="s">
        <v>127</v>
      </c>
      <c r="C68" s="113" t="s">
        <v>97</v>
      </c>
      <c r="D68" s="114">
        <v>90.49</v>
      </c>
      <c r="E68" s="153">
        <v>5000</v>
      </c>
      <c r="F68" s="154">
        <f t="shared" si="18"/>
        <v>45.245</v>
      </c>
      <c r="G68" s="155"/>
      <c r="I68" s="157">
        <v>6</v>
      </c>
      <c r="J68" s="157">
        <v>1</v>
      </c>
      <c r="K68" s="157">
        <f t="shared" si="3"/>
        <v>45.245</v>
      </c>
      <c r="L68" s="157"/>
      <c r="M68" s="112"/>
      <c r="N68" s="157"/>
    </row>
    <row r="69" ht="54.6" customHeight="1" spans="1:14">
      <c r="A69" s="145" t="s">
        <v>155</v>
      </c>
      <c r="B69" s="151" t="s">
        <v>128</v>
      </c>
      <c r="C69" s="147" t="s">
        <v>30</v>
      </c>
      <c r="D69" s="148">
        <v>5678.59</v>
      </c>
      <c r="E69" s="149">
        <f t="shared" ref="E69:E71" si="19">F69/D69*10000</f>
        <v>956.950404942072</v>
      </c>
      <c r="F69" s="150">
        <v>543.4129</v>
      </c>
      <c r="G69" s="151" t="s">
        <v>156</v>
      </c>
      <c r="I69" s="157">
        <v>5</v>
      </c>
      <c r="J69" s="157">
        <v>1</v>
      </c>
      <c r="K69" s="157">
        <f t="shared" si="3"/>
        <v>543.4129</v>
      </c>
      <c r="L69" s="157"/>
      <c r="M69" s="112"/>
      <c r="N69" s="157"/>
    </row>
    <row r="70" ht="54.6" customHeight="1" spans="1:14">
      <c r="A70" s="139" t="s">
        <v>157</v>
      </c>
      <c r="B70" s="140" t="s">
        <v>62</v>
      </c>
      <c r="C70" s="141" t="s">
        <v>30</v>
      </c>
      <c r="D70" s="142">
        <v>4968</v>
      </c>
      <c r="E70" s="143">
        <f t="shared" si="19"/>
        <v>2397.38466183575</v>
      </c>
      <c r="F70" s="144">
        <f>SUM(F71:F78)</f>
        <v>1191.0207</v>
      </c>
      <c r="G70" s="140"/>
      <c r="I70" s="157">
        <v>4</v>
      </c>
      <c r="J70" s="157"/>
      <c r="K70" s="157">
        <f t="shared" ref="K70:K136" si="20">IF(J70=1,F70,0)</f>
        <v>0</v>
      </c>
      <c r="L70" s="157"/>
      <c r="M70" s="112"/>
      <c r="N70" s="157"/>
    </row>
    <row r="71" ht="54.6" customHeight="1" spans="1:14">
      <c r="A71" s="145" t="s">
        <v>158</v>
      </c>
      <c r="B71" s="146" t="s">
        <v>64</v>
      </c>
      <c r="C71" s="147" t="s">
        <v>30</v>
      </c>
      <c r="D71" s="148">
        <v>4968</v>
      </c>
      <c r="E71" s="149">
        <f t="shared" si="19"/>
        <v>99.3816425120773</v>
      </c>
      <c r="F71" s="150">
        <v>49.3728</v>
      </c>
      <c r="G71" s="151" t="s">
        <v>76</v>
      </c>
      <c r="I71" s="157">
        <v>5</v>
      </c>
      <c r="J71" s="157">
        <v>1</v>
      </c>
      <c r="K71" s="157">
        <f t="shared" si="20"/>
        <v>49.3728</v>
      </c>
      <c r="L71" s="157">
        <v>149</v>
      </c>
      <c r="M71" s="158">
        <f t="shared" ref="M71:M73" si="21">F71-L71</f>
        <v>-99.6272</v>
      </c>
      <c r="N71" s="157"/>
    </row>
    <row r="72" ht="54.6" customHeight="1" spans="1:14">
      <c r="A72" s="145" t="s">
        <v>159</v>
      </c>
      <c r="B72" s="146" t="s">
        <v>66</v>
      </c>
      <c r="C72" s="147" t="s">
        <v>30</v>
      </c>
      <c r="D72" s="148">
        <v>4968</v>
      </c>
      <c r="E72" s="149">
        <f t="shared" ref="E72:E76" si="22">F72/D72*10000</f>
        <v>541.50040257649</v>
      </c>
      <c r="F72" s="150">
        <v>269.0174</v>
      </c>
      <c r="G72" s="151" t="s">
        <v>76</v>
      </c>
      <c r="I72" s="157">
        <v>5</v>
      </c>
      <c r="J72" s="157">
        <v>1</v>
      </c>
      <c r="K72" s="157">
        <f t="shared" si="20"/>
        <v>269.0174</v>
      </c>
      <c r="L72" s="157">
        <v>273</v>
      </c>
      <c r="M72" s="158">
        <f t="shared" si="21"/>
        <v>-3.98259999999999</v>
      </c>
      <c r="N72" s="157"/>
    </row>
    <row r="73" ht="54.6" customHeight="1" spans="1:14">
      <c r="A73" s="145" t="s">
        <v>160</v>
      </c>
      <c r="B73" s="146" t="s">
        <v>68</v>
      </c>
      <c r="C73" s="147" t="s">
        <v>30</v>
      </c>
      <c r="D73" s="148">
        <v>4968</v>
      </c>
      <c r="E73" s="149">
        <f t="shared" si="22"/>
        <v>112.296095008052</v>
      </c>
      <c r="F73" s="150">
        <v>55.7887</v>
      </c>
      <c r="G73" s="151" t="s">
        <v>76</v>
      </c>
      <c r="I73" s="157">
        <v>5</v>
      </c>
      <c r="J73" s="157">
        <v>1</v>
      </c>
      <c r="K73" s="157">
        <f t="shared" si="20"/>
        <v>55.7887</v>
      </c>
      <c r="L73" s="157">
        <v>89</v>
      </c>
      <c r="M73" s="158">
        <f t="shared" si="21"/>
        <v>-33.2113</v>
      </c>
      <c r="N73" s="157"/>
    </row>
    <row r="74" ht="54.6" customHeight="1" spans="1:14">
      <c r="A74" s="145" t="s">
        <v>161</v>
      </c>
      <c r="B74" s="146" t="s">
        <v>105</v>
      </c>
      <c r="C74" s="147" t="s">
        <v>30</v>
      </c>
      <c r="D74" s="148">
        <v>4968</v>
      </c>
      <c r="E74" s="149">
        <f t="shared" si="22"/>
        <v>28.9150563607085</v>
      </c>
      <c r="F74" s="150">
        <v>14.365</v>
      </c>
      <c r="G74" s="151" t="s">
        <v>76</v>
      </c>
      <c r="I74" s="157">
        <v>5</v>
      </c>
      <c r="J74" s="157">
        <v>1</v>
      </c>
      <c r="K74" s="157">
        <f t="shared" si="20"/>
        <v>14.365</v>
      </c>
      <c r="L74" s="157"/>
      <c r="M74" s="112"/>
      <c r="N74" s="157" t="s">
        <v>162</v>
      </c>
    </row>
    <row r="75" ht="54.6" customHeight="1" spans="1:14">
      <c r="A75" s="145" t="s">
        <v>163</v>
      </c>
      <c r="B75" s="146" t="s">
        <v>111</v>
      </c>
      <c r="C75" s="147" t="s">
        <v>30</v>
      </c>
      <c r="D75" s="148">
        <v>4968</v>
      </c>
      <c r="E75" s="149">
        <f t="shared" si="22"/>
        <v>798.805152979066</v>
      </c>
      <c r="F75" s="150">
        <v>396.8464</v>
      </c>
      <c r="G75" s="151" t="s">
        <v>76</v>
      </c>
      <c r="I75" s="157">
        <v>5</v>
      </c>
      <c r="J75" s="157">
        <v>1</v>
      </c>
      <c r="K75" s="157">
        <f t="shared" si="20"/>
        <v>396.8464</v>
      </c>
      <c r="L75" s="157">
        <v>224</v>
      </c>
      <c r="M75" s="158">
        <f t="shared" ref="M75:M78" si="23">F75-L75</f>
        <v>172.8464</v>
      </c>
      <c r="N75" s="157"/>
    </row>
    <row r="76" ht="54.6" customHeight="1" spans="1:14">
      <c r="A76" s="145" t="s">
        <v>164</v>
      </c>
      <c r="B76" s="146" t="s">
        <v>70</v>
      </c>
      <c r="C76" s="147" t="s">
        <v>30</v>
      </c>
      <c r="D76" s="148">
        <v>4968</v>
      </c>
      <c r="E76" s="149">
        <f t="shared" si="22"/>
        <v>216.486312399356</v>
      </c>
      <c r="F76" s="150">
        <v>107.5504</v>
      </c>
      <c r="G76" s="151" t="s">
        <v>76</v>
      </c>
      <c r="I76" s="157">
        <v>5</v>
      </c>
      <c r="J76" s="157">
        <v>1</v>
      </c>
      <c r="K76" s="157">
        <f t="shared" si="20"/>
        <v>107.5504</v>
      </c>
      <c r="L76" s="157">
        <v>149</v>
      </c>
      <c r="M76" s="158">
        <f t="shared" si="23"/>
        <v>-41.4496</v>
      </c>
      <c r="N76" s="157"/>
    </row>
    <row r="77" ht="54.6" customHeight="1" spans="1:14">
      <c r="A77" s="145" t="s">
        <v>165</v>
      </c>
      <c r="B77" s="146" t="s">
        <v>108</v>
      </c>
      <c r="C77" s="147" t="s">
        <v>9</v>
      </c>
      <c r="D77" s="148">
        <v>1</v>
      </c>
      <c r="E77" s="149">
        <v>0</v>
      </c>
      <c r="F77" s="150">
        <v>0</v>
      </c>
      <c r="G77" s="151"/>
      <c r="I77" s="157"/>
      <c r="J77" s="157"/>
      <c r="K77" s="157"/>
      <c r="L77" s="157">
        <v>323</v>
      </c>
      <c r="M77" s="158">
        <f t="shared" si="23"/>
        <v>-323</v>
      </c>
      <c r="N77" s="157" t="s">
        <v>166</v>
      </c>
    </row>
    <row r="78" ht="54.6" customHeight="1" spans="1:14">
      <c r="A78" s="145" t="s">
        <v>167</v>
      </c>
      <c r="B78" s="146" t="s">
        <v>147</v>
      </c>
      <c r="C78" s="147" t="s">
        <v>30</v>
      </c>
      <c r="D78" s="148">
        <v>4968</v>
      </c>
      <c r="E78" s="156">
        <v>600</v>
      </c>
      <c r="F78" s="150">
        <f>D78*E78/10000</f>
        <v>298.08</v>
      </c>
      <c r="G78" s="151"/>
      <c r="I78" s="157">
        <v>5</v>
      </c>
      <c r="J78" s="157">
        <v>1</v>
      </c>
      <c r="K78" s="157">
        <f t="shared" si="20"/>
        <v>298.08</v>
      </c>
      <c r="L78" s="157">
        <v>0</v>
      </c>
      <c r="M78" s="158">
        <f t="shared" si="23"/>
        <v>298.08</v>
      </c>
      <c r="N78" s="157"/>
    </row>
    <row r="79" ht="54.6" customHeight="1" spans="1:14">
      <c r="A79" s="132">
        <v>3.7</v>
      </c>
      <c r="B79" s="133" t="s">
        <v>168</v>
      </c>
      <c r="C79" s="134" t="s">
        <v>30</v>
      </c>
      <c r="D79" s="135">
        <v>40</v>
      </c>
      <c r="E79" s="136">
        <f>F79/D79*10000</f>
        <v>6500</v>
      </c>
      <c r="F79" s="137">
        <f>SUM(F80:F82)</f>
        <v>26</v>
      </c>
      <c r="G79" s="138"/>
      <c r="I79" s="157">
        <v>3</v>
      </c>
      <c r="J79" s="157"/>
      <c r="K79" s="157">
        <f t="shared" si="20"/>
        <v>0</v>
      </c>
      <c r="L79" s="157">
        <v>778</v>
      </c>
      <c r="M79" s="158">
        <f>F79+F83+F87-L79</f>
        <v>-107</v>
      </c>
      <c r="N79" s="155" t="s">
        <v>169</v>
      </c>
    </row>
    <row r="80" ht="54.6" customHeight="1" spans="1:14">
      <c r="A80" s="139" t="s">
        <v>170</v>
      </c>
      <c r="B80" s="140" t="s">
        <v>58</v>
      </c>
      <c r="C80" s="141" t="s">
        <v>30</v>
      </c>
      <c r="D80" s="142">
        <v>40</v>
      </c>
      <c r="E80" s="143">
        <v>4000</v>
      </c>
      <c r="F80" s="144">
        <f>D80*E80/10000</f>
        <v>16</v>
      </c>
      <c r="G80" s="140"/>
      <c r="I80" s="157">
        <v>4</v>
      </c>
      <c r="J80" s="157">
        <v>1</v>
      </c>
      <c r="K80" s="157">
        <f t="shared" si="20"/>
        <v>16</v>
      </c>
      <c r="L80" s="157"/>
      <c r="M80" s="112"/>
      <c r="N80" s="157"/>
    </row>
    <row r="81" ht="54.6" customHeight="1" spans="1:14">
      <c r="A81" s="139" t="s">
        <v>171</v>
      </c>
      <c r="B81" s="140" t="s">
        <v>60</v>
      </c>
      <c r="C81" s="141" t="s">
        <v>30</v>
      </c>
      <c r="D81" s="142">
        <v>40</v>
      </c>
      <c r="E81" s="143">
        <v>500</v>
      </c>
      <c r="F81" s="144">
        <f t="shared" ref="F81:F86" si="24">D81*E81/10000</f>
        <v>2</v>
      </c>
      <c r="G81" s="140"/>
      <c r="I81" s="157">
        <v>4</v>
      </c>
      <c r="J81" s="157">
        <v>1</v>
      </c>
      <c r="K81" s="157">
        <f t="shared" si="20"/>
        <v>2</v>
      </c>
      <c r="L81" s="157"/>
      <c r="M81" s="112"/>
      <c r="N81" s="157"/>
    </row>
    <row r="82" ht="54.6" customHeight="1" spans="1:14">
      <c r="A82" s="139" t="s">
        <v>172</v>
      </c>
      <c r="B82" s="140" t="s">
        <v>62</v>
      </c>
      <c r="C82" s="141" t="s">
        <v>30</v>
      </c>
      <c r="D82" s="142">
        <v>40</v>
      </c>
      <c r="E82" s="143">
        <v>2000</v>
      </c>
      <c r="F82" s="144">
        <f t="shared" si="24"/>
        <v>8</v>
      </c>
      <c r="G82" s="140" t="s">
        <v>173</v>
      </c>
      <c r="I82" s="157">
        <v>4</v>
      </c>
      <c r="J82" s="157">
        <v>1</v>
      </c>
      <c r="K82" s="157">
        <f t="shared" si="20"/>
        <v>8</v>
      </c>
      <c r="L82" s="157"/>
      <c r="M82" s="112"/>
      <c r="N82" s="157"/>
    </row>
    <row r="83" ht="54.6" customHeight="1" spans="1:14">
      <c r="A83" s="161">
        <v>3.8</v>
      </c>
      <c r="B83" s="133" t="s">
        <v>174</v>
      </c>
      <c r="C83" s="134" t="s">
        <v>30</v>
      </c>
      <c r="D83" s="135">
        <v>60</v>
      </c>
      <c r="E83" s="136">
        <f>F83/D83*10000</f>
        <v>5500</v>
      </c>
      <c r="F83" s="137">
        <f>SUM(F84:F86)</f>
        <v>33</v>
      </c>
      <c r="G83" s="138"/>
      <c r="I83" s="157">
        <v>3</v>
      </c>
      <c r="J83" s="157"/>
      <c r="K83" s="157">
        <f t="shared" si="20"/>
        <v>0</v>
      </c>
      <c r="L83" s="157"/>
      <c r="M83" s="112"/>
      <c r="N83" s="157"/>
    </row>
    <row r="84" ht="54.6" customHeight="1" spans="1:14">
      <c r="A84" s="139" t="s">
        <v>175</v>
      </c>
      <c r="B84" s="140" t="s">
        <v>58</v>
      </c>
      <c r="C84" s="141" t="s">
        <v>30</v>
      </c>
      <c r="D84" s="142">
        <v>60</v>
      </c>
      <c r="E84" s="143">
        <v>4000</v>
      </c>
      <c r="F84" s="144">
        <f t="shared" si="24"/>
        <v>24</v>
      </c>
      <c r="G84" s="140"/>
      <c r="I84" s="157">
        <v>4</v>
      </c>
      <c r="J84" s="157">
        <v>1</v>
      </c>
      <c r="K84" s="157">
        <f t="shared" si="20"/>
        <v>24</v>
      </c>
      <c r="L84" s="157"/>
      <c r="M84" s="112"/>
      <c r="N84" s="157"/>
    </row>
    <row r="85" ht="54.6" customHeight="1" spans="1:14">
      <c r="A85" s="139" t="s">
        <v>176</v>
      </c>
      <c r="B85" s="140" t="s">
        <v>60</v>
      </c>
      <c r="C85" s="141" t="s">
        <v>30</v>
      </c>
      <c r="D85" s="142">
        <v>60</v>
      </c>
      <c r="E85" s="143">
        <v>500</v>
      </c>
      <c r="F85" s="144">
        <f t="shared" si="24"/>
        <v>3</v>
      </c>
      <c r="G85" s="140"/>
      <c r="I85" s="157">
        <v>4</v>
      </c>
      <c r="J85" s="157">
        <v>1</v>
      </c>
      <c r="K85" s="157">
        <f t="shared" si="20"/>
        <v>3</v>
      </c>
      <c r="L85" s="157"/>
      <c r="M85" s="112"/>
      <c r="N85" s="157"/>
    </row>
    <row r="86" ht="54.6" customHeight="1" spans="1:14">
      <c r="A86" s="139" t="s">
        <v>177</v>
      </c>
      <c r="B86" s="140" t="s">
        <v>62</v>
      </c>
      <c r="C86" s="141" t="s">
        <v>30</v>
      </c>
      <c r="D86" s="142">
        <v>60</v>
      </c>
      <c r="E86" s="143">
        <v>1000</v>
      </c>
      <c r="F86" s="144">
        <f t="shared" si="24"/>
        <v>6</v>
      </c>
      <c r="G86" s="140"/>
      <c r="I86" s="157">
        <v>4</v>
      </c>
      <c r="J86" s="157">
        <v>1</v>
      </c>
      <c r="K86" s="157">
        <f t="shared" si="20"/>
        <v>6</v>
      </c>
      <c r="L86" s="157"/>
      <c r="M86" s="112"/>
      <c r="N86" s="157"/>
    </row>
    <row r="87" ht="54.6" customHeight="1" spans="1:14">
      <c r="A87" s="161">
        <v>3.9</v>
      </c>
      <c r="B87" s="133" t="s">
        <v>178</v>
      </c>
      <c r="C87" s="134" t="s">
        <v>30</v>
      </c>
      <c r="D87" s="135">
        <v>900</v>
      </c>
      <c r="E87" s="136">
        <f>F87/D87*10000</f>
        <v>6800</v>
      </c>
      <c r="F87" s="137">
        <f>SUM(F88:F90)</f>
        <v>612</v>
      </c>
      <c r="G87" s="138" t="s">
        <v>179</v>
      </c>
      <c r="I87" s="157">
        <v>3</v>
      </c>
      <c r="J87" s="157"/>
      <c r="K87" s="157">
        <f t="shared" si="20"/>
        <v>0</v>
      </c>
      <c r="L87" s="157"/>
      <c r="M87" s="112"/>
      <c r="N87" s="157"/>
    </row>
    <row r="88" ht="54.6" customHeight="1" spans="1:14">
      <c r="A88" s="139" t="s">
        <v>180</v>
      </c>
      <c r="B88" s="140" t="s">
        <v>58</v>
      </c>
      <c r="C88" s="141" t="s">
        <v>30</v>
      </c>
      <c r="D88" s="142">
        <v>900</v>
      </c>
      <c r="E88" s="143">
        <v>5000</v>
      </c>
      <c r="F88" s="144">
        <f>D88*E88/10000</f>
        <v>450</v>
      </c>
      <c r="G88" s="140"/>
      <c r="I88" s="157">
        <v>4</v>
      </c>
      <c r="J88" s="157">
        <v>1</v>
      </c>
      <c r="K88" s="157">
        <f t="shared" si="20"/>
        <v>450</v>
      </c>
      <c r="L88" s="157"/>
      <c r="M88" s="112"/>
      <c r="N88" s="157"/>
    </row>
    <row r="89" ht="54.6" customHeight="1" spans="1:14">
      <c r="A89" s="139" t="s">
        <v>181</v>
      </c>
      <c r="B89" s="140" t="s">
        <v>60</v>
      </c>
      <c r="C89" s="141" t="s">
        <v>30</v>
      </c>
      <c r="D89" s="142">
        <v>900</v>
      </c>
      <c r="E89" s="143">
        <v>1500</v>
      </c>
      <c r="F89" s="144">
        <f t="shared" ref="F89:F90" si="25">D89*E89/10000</f>
        <v>135</v>
      </c>
      <c r="G89" s="140" t="s">
        <v>182</v>
      </c>
      <c r="I89" s="157">
        <v>4</v>
      </c>
      <c r="J89" s="157">
        <v>1</v>
      </c>
      <c r="K89" s="157">
        <f t="shared" si="20"/>
        <v>135</v>
      </c>
      <c r="L89" s="157"/>
      <c r="M89" s="112"/>
      <c r="N89" s="157"/>
    </row>
    <row r="90" ht="54.6" customHeight="1" spans="1:14">
      <c r="A90" s="139" t="s">
        <v>183</v>
      </c>
      <c r="B90" s="140" t="s">
        <v>62</v>
      </c>
      <c r="C90" s="141" t="s">
        <v>30</v>
      </c>
      <c r="D90" s="142">
        <v>900</v>
      </c>
      <c r="E90" s="143">
        <v>300</v>
      </c>
      <c r="F90" s="144">
        <f t="shared" si="25"/>
        <v>27</v>
      </c>
      <c r="G90" s="140" t="s">
        <v>184</v>
      </c>
      <c r="I90" s="157">
        <v>4</v>
      </c>
      <c r="J90" s="157">
        <v>1</v>
      </c>
      <c r="K90" s="157">
        <f t="shared" si="20"/>
        <v>27</v>
      </c>
      <c r="L90" s="157"/>
      <c r="M90" s="112"/>
      <c r="N90" s="157"/>
    </row>
    <row r="91" ht="54.6" customHeight="1" spans="1:14">
      <c r="A91" s="126">
        <v>4</v>
      </c>
      <c r="B91" s="127" t="s">
        <v>185</v>
      </c>
      <c r="C91" s="128"/>
      <c r="D91" s="129"/>
      <c r="E91" s="130"/>
      <c r="F91" s="131">
        <f>SUM(F92:F98)</f>
        <v>10003.5654</v>
      </c>
      <c r="G91" s="127"/>
      <c r="I91" s="157">
        <v>2</v>
      </c>
      <c r="J91" s="157"/>
      <c r="K91" s="157">
        <f t="shared" si="20"/>
        <v>0</v>
      </c>
      <c r="L91" s="157"/>
      <c r="M91" s="112"/>
      <c r="N91" s="157"/>
    </row>
    <row r="92" ht="54.6" customHeight="1" spans="1:14">
      <c r="A92" s="132">
        <v>4.1</v>
      </c>
      <c r="B92" s="133" t="s">
        <v>186</v>
      </c>
      <c r="C92" s="134" t="s">
        <v>30</v>
      </c>
      <c r="D92" s="135">
        <v>28804</v>
      </c>
      <c r="E92" s="136">
        <v>831</v>
      </c>
      <c r="F92" s="137">
        <f>D92*E92/10000</f>
        <v>2393.6124</v>
      </c>
      <c r="G92" s="138" t="s">
        <v>187</v>
      </c>
      <c r="I92" s="157">
        <v>3</v>
      </c>
      <c r="J92" s="157">
        <v>1</v>
      </c>
      <c r="K92" s="157">
        <f t="shared" si="20"/>
        <v>2393.6124</v>
      </c>
      <c r="L92" s="157">
        <v>1498</v>
      </c>
      <c r="M92" s="158">
        <f t="shared" ref="M92:M124" si="26">F92-L92</f>
        <v>895.6124</v>
      </c>
      <c r="N92" s="157"/>
    </row>
    <row r="93" ht="54.6" customHeight="1" spans="1:14">
      <c r="A93" s="132">
        <v>4.2</v>
      </c>
      <c r="B93" s="133" t="s">
        <v>188</v>
      </c>
      <c r="C93" s="134" t="s">
        <v>49</v>
      </c>
      <c r="D93" s="135">
        <v>61611</v>
      </c>
      <c r="E93" s="136">
        <v>450</v>
      </c>
      <c r="F93" s="137">
        <f t="shared" ref="F93:F104" si="27">D93*E93/10000</f>
        <v>2772.495</v>
      </c>
      <c r="G93" s="138" t="s">
        <v>189</v>
      </c>
      <c r="I93" s="157">
        <v>3</v>
      </c>
      <c r="J93" s="157">
        <v>1</v>
      </c>
      <c r="K93" s="157">
        <f t="shared" si="20"/>
        <v>2772.495</v>
      </c>
      <c r="L93" s="157">
        <v>2773</v>
      </c>
      <c r="M93" s="158">
        <f t="shared" si="26"/>
        <v>-0.505000000000109</v>
      </c>
      <c r="N93" s="157"/>
    </row>
    <row r="94" ht="54.6" customHeight="1" spans="1:14">
      <c r="A94" s="132">
        <v>4.3</v>
      </c>
      <c r="B94" s="133" t="s">
        <v>190</v>
      </c>
      <c r="C94" s="134" t="s">
        <v>49</v>
      </c>
      <c r="D94" s="135">
        <v>32808</v>
      </c>
      <c r="E94" s="136">
        <v>600</v>
      </c>
      <c r="F94" s="137">
        <f t="shared" si="27"/>
        <v>1968.48</v>
      </c>
      <c r="G94" s="138" t="s">
        <v>191</v>
      </c>
      <c r="I94" s="157">
        <v>3</v>
      </c>
      <c r="J94" s="157">
        <v>1</v>
      </c>
      <c r="K94" s="157">
        <f t="shared" si="20"/>
        <v>1968.48</v>
      </c>
      <c r="L94" s="157">
        <v>1575</v>
      </c>
      <c r="M94" s="158">
        <f t="shared" si="26"/>
        <v>393.48</v>
      </c>
      <c r="N94" s="157"/>
    </row>
    <row r="95" ht="54.6" customHeight="1" spans="1:14">
      <c r="A95" s="132">
        <v>4.4</v>
      </c>
      <c r="B95" s="133" t="s">
        <v>192</v>
      </c>
      <c r="C95" s="134" t="s">
        <v>193</v>
      </c>
      <c r="D95" s="135">
        <v>4</v>
      </c>
      <c r="E95" s="136">
        <v>500000</v>
      </c>
      <c r="F95" s="137">
        <f t="shared" si="27"/>
        <v>200</v>
      </c>
      <c r="G95" s="138"/>
      <c r="I95" s="157">
        <v>3</v>
      </c>
      <c r="J95" s="157">
        <v>1</v>
      </c>
      <c r="K95" s="157">
        <f t="shared" si="20"/>
        <v>200</v>
      </c>
      <c r="L95" s="157">
        <v>200</v>
      </c>
      <c r="M95" s="158">
        <f t="shared" si="26"/>
        <v>0</v>
      </c>
      <c r="N95" s="157"/>
    </row>
    <row r="96" ht="54.6" customHeight="1" spans="1:14">
      <c r="A96" s="132">
        <v>4.5</v>
      </c>
      <c r="B96" s="133" t="s">
        <v>194</v>
      </c>
      <c r="C96" s="134" t="s">
        <v>30</v>
      </c>
      <c r="D96" s="135">
        <v>32808</v>
      </c>
      <c r="E96" s="136">
        <v>180</v>
      </c>
      <c r="F96" s="137">
        <f t="shared" si="27"/>
        <v>590.544</v>
      </c>
      <c r="G96" s="138" t="s">
        <v>195</v>
      </c>
      <c r="I96" s="157">
        <v>3</v>
      </c>
      <c r="J96" s="157">
        <v>1</v>
      </c>
      <c r="K96" s="157">
        <f t="shared" si="20"/>
        <v>590.544</v>
      </c>
      <c r="L96" s="157">
        <v>500</v>
      </c>
      <c r="M96" s="158">
        <f t="shared" si="26"/>
        <v>90.544</v>
      </c>
      <c r="N96" s="157"/>
    </row>
    <row r="97" ht="54.6" customHeight="1" spans="1:14">
      <c r="A97" s="132">
        <v>4.6</v>
      </c>
      <c r="B97" s="133" t="s">
        <v>196</v>
      </c>
      <c r="C97" s="134" t="s">
        <v>197</v>
      </c>
      <c r="D97" s="135">
        <v>1328.7</v>
      </c>
      <c r="E97" s="136">
        <v>1200</v>
      </c>
      <c r="F97" s="137">
        <f t="shared" si="27"/>
        <v>159.444</v>
      </c>
      <c r="G97" s="138"/>
      <c r="I97" s="157">
        <v>3</v>
      </c>
      <c r="J97" s="157">
        <v>1</v>
      </c>
      <c r="K97" s="157">
        <f t="shared" si="20"/>
        <v>159.444</v>
      </c>
      <c r="L97" s="157">
        <v>450</v>
      </c>
      <c r="M97" s="158">
        <f t="shared" si="26"/>
        <v>-290.556</v>
      </c>
      <c r="N97" s="157"/>
    </row>
    <row r="98" ht="54.6" customHeight="1" spans="1:14">
      <c r="A98" s="132">
        <v>4.7</v>
      </c>
      <c r="B98" s="133" t="s">
        <v>198</v>
      </c>
      <c r="C98" s="134" t="s">
        <v>30</v>
      </c>
      <c r="D98" s="135">
        <f>383798</f>
        <v>383798</v>
      </c>
      <c r="E98" s="136">
        <v>50</v>
      </c>
      <c r="F98" s="137">
        <f t="shared" si="27"/>
        <v>1918.99</v>
      </c>
      <c r="G98" s="138" t="s">
        <v>199</v>
      </c>
      <c r="I98" s="157">
        <v>3</v>
      </c>
      <c r="J98" s="157">
        <v>1</v>
      </c>
      <c r="K98" s="157">
        <f t="shared" si="20"/>
        <v>1918.99</v>
      </c>
      <c r="L98" s="157">
        <v>1919</v>
      </c>
      <c r="M98" s="158">
        <f t="shared" si="26"/>
        <v>-0.00999999999999091</v>
      </c>
      <c r="N98" s="157"/>
    </row>
    <row r="99" ht="54.6" customHeight="1" spans="1:14">
      <c r="A99" s="126">
        <v>5</v>
      </c>
      <c r="B99" s="162" t="s">
        <v>200</v>
      </c>
      <c r="C99" s="128" t="s">
        <v>9</v>
      </c>
      <c r="D99" s="129">
        <v>1</v>
      </c>
      <c r="E99" s="130">
        <v>2000000</v>
      </c>
      <c r="F99" s="131">
        <f t="shared" si="27"/>
        <v>200</v>
      </c>
      <c r="G99" s="127" t="s">
        <v>201</v>
      </c>
      <c r="I99" s="157">
        <v>2</v>
      </c>
      <c r="J99" s="157">
        <v>1</v>
      </c>
      <c r="K99" s="157">
        <f t="shared" si="20"/>
        <v>200</v>
      </c>
      <c r="L99" s="157">
        <v>500</v>
      </c>
      <c r="M99" s="158">
        <f t="shared" si="26"/>
        <v>-300</v>
      </c>
      <c r="N99" s="157"/>
    </row>
    <row r="100" ht="54.6" customHeight="1" spans="1:14">
      <c r="A100" s="126">
        <v>6</v>
      </c>
      <c r="B100" s="162" t="s">
        <v>202</v>
      </c>
      <c r="C100" s="128" t="s">
        <v>9</v>
      </c>
      <c r="D100" s="129">
        <v>1</v>
      </c>
      <c r="E100" s="130">
        <v>4000000</v>
      </c>
      <c r="F100" s="131">
        <f t="shared" si="27"/>
        <v>400</v>
      </c>
      <c r="G100" s="127"/>
      <c r="I100" s="157">
        <v>2</v>
      </c>
      <c r="J100" s="157">
        <v>1</v>
      </c>
      <c r="K100" s="157">
        <f t="shared" si="20"/>
        <v>400</v>
      </c>
      <c r="L100" s="157">
        <v>0</v>
      </c>
      <c r="M100" s="158">
        <f t="shared" si="26"/>
        <v>400</v>
      </c>
      <c r="N100" s="157"/>
    </row>
    <row r="101" ht="54.6" customHeight="1" spans="1:14">
      <c r="A101" s="126">
        <v>7</v>
      </c>
      <c r="B101" s="162" t="s">
        <v>203</v>
      </c>
      <c r="C101" s="128" t="s">
        <v>9</v>
      </c>
      <c r="D101" s="129">
        <v>1</v>
      </c>
      <c r="E101" s="130">
        <v>3600000</v>
      </c>
      <c r="F101" s="131">
        <f t="shared" si="27"/>
        <v>360</v>
      </c>
      <c r="G101" s="128" t="s">
        <v>204</v>
      </c>
      <c r="I101" s="157">
        <v>2</v>
      </c>
      <c r="J101" s="157">
        <v>1</v>
      </c>
      <c r="K101" s="157">
        <f t="shared" si="20"/>
        <v>360</v>
      </c>
      <c r="L101" s="157">
        <v>0</v>
      </c>
      <c r="M101" s="158">
        <f t="shared" si="26"/>
        <v>360</v>
      </c>
      <c r="N101" s="157"/>
    </row>
    <row r="102" ht="54.6" customHeight="1" spans="1:14">
      <c r="A102" s="126">
        <v>8</v>
      </c>
      <c r="B102" s="162" t="s">
        <v>205</v>
      </c>
      <c r="C102" s="128" t="s">
        <v>30</v>
      </c>
      <c r="D102" s="129">
        <v>383798</v>
      </c>
      <c r="E102" s="130">
        <v>19</v>
      </c>
      <c r="F102" s="131">
        <f t="shared" si="27"/>
        <v>729.2162</v>
      </c>
      <c r="G102" s="127"/>
      <c r="I102" s="157">
        <v>2</v>
      </c>
      <c r="J102" s="157">
        <v>1</v>
      </c>
      <c r="K102" s="157">
        <f t="shared" si="20"/>
        <v>729.2162</v>
      </c>
      <c r="L102" s="157">
        <v>0</v>
      </c>
      <c r="M102" s="158">
        <f t="shared" si="26"/>
        <v>729.2162</v>
      </c>
      <c r="N102" s="157"/>
    </row>
    <row r="103" ht="54.6" customHeight="1" spans="1:14">
      <c r="A103" s="126">
        <v>9</v>
      </c>
      <c r="B103" s="163" t="s">
        <v>206</v>
      </c>
      <c r="C103" s="128" t="s">
        <v>9</v>
      </c>
      <c r="D103" s="129">
        <v>1</v>
      </c>
      <c r="E103" s="130">
        <v>5000000</v>
      </c>
      <c r="F103" s="131">
        <f t="shared" si="27"/>
        <v>500</v>
      </c>
      <c r="G103" s="164" t="s">
        <v>207</v>
      </c>
      <c r="I103" s="157">
        <v>2</v>
      </c>
      <c r="J103" s="157">
        <v>1</v>
      </c>
      <c r="K103" s="157">
        <f t="shared" si="20"/>
        <v>500</v>
      </c>
      <c r="L103" s="157">
        <v>0</v>
      </c>
      <c r="M103" s="158">
        <f t="shared" si="26"/>
        <v>500</v>
      </c>
      <c r="N103" s="157"/>
    </row>
    <row r="104" ht="54.6" customHeight="1" spans="1:14">
      <c r="A104" s="126">
        <v>10</v>
      </c>
      <c r="B104" s="163" t="s">
        <v>19</v>
      </c>
      <c r="C104" s="128" t="s">
        <v>9</v>
      </c>
      <c r="D104" s="129">
        <v>1</v>
      </c>
      <c r="E104" s="130">
        <v>2000000</v>
      </c>
      <c r="F104" s="131">
        <f t="shared" si="27"/>
        <v>200</v>
      </c>
      <c r="G104" s="164" t="s">
        <v>208</v>
      </c>
      <c r="I104" s="157">
        <v>2</v>
      </c>
      <c r="J104" s="157">
        <v>1</v>
      </c>
      <c r="K104" s="157">
        <f t="shared" si="20"/>
        <v>200</v>
      </c>
      <c r="L104" s="157">
        <v>50</v>
      </c>
      <c r="M104" s="158">
        <f t="shared" si="26"/>
        <v>150</v>
      </c>
      <c r="N104" s="157"/>
    </row>
    <row r="105" ht="54.6" customHeight="1" spans="1:14">
      <c r="A105" s="121" t="s">
        <v>209</v>
      </c>
      <c r="B105" s="122" t="s">
        <v>210</v>
      </c>
      <c r="C105" s="117" t="s">
        <v>97</v>
      </c>
      <c r="D105" s="123">
        <f>D202+D217+D229+D240+D252+D257+D261</f>
        <v>0</v>
      </c>
      <c r="E105" s="124"/>
      <c r="F105" s="125">
        <f>SUM(F106:F121)</f>
        <v>25321</v>
      </c>
      <c r="G105" s="122"/>
      <c r="I105" s="157">
        <v>1</v>
      </c>
      <c r="J105" s="157"/>
      <c r="K105" s="157">
        <f t="shared" si="20"/>
        <v>0</v>
      </c>
      <c r="L105" s="157"/>
      <c r="M105" s="112"/>
      <c r="N105" s="157"/>
    </row>
    <row r="106" ht="54.6" customHeight="1" spans="1:14">
      <c r="A106" s="126">
        <v>1</v>
      </c>
      <c r="B106" s="163" t="s">
        <v>211</v>
      </c>
      <c r="C106" s="128" t="s">
        <v>9</v>
      </c>
      <c r="D106" s="129">
        <v>1</v>
      </c>
      <c r="E106" s="130">
        <v>60000000</v>
      </c>
      <c r="F106" s="165">
        <f t="shared" ref="F106:F121" si="28">D106*E106/10000</f>
        <v>6000</v>
      </c>
      <c r="G106" s="164" t="s">
        <v>212</v>
      </c>
      <c r="I106" s="157">
        <v>2</v>
      </c>
      <c r="J106" s="157">
        <v>1</v>
      </c>
      <c r="K106" s="157">
        <f t="shared" si="20"/>
        <v>6000</v>
      </c>
      <c r="L106" s="157">
        <v>6000</v>
      </c>
      <c r="M106" s="158">
        <f t="shared" si="26"/>
        <v>0</v>
      </c>
      <c r="N106" s="157"/>
    </row>
    <row r="107" ht="54.6" customHeight="1" spans="1:14">
      <c r="A107" s="126">
        <v>2</v>
      </c>
      <c r="B107" s="163" t="s">
        <v>213</v>
      </c>
      <c r="C107" s="128" t="s">
        <v>9</v>
      </c>
      <c r="D107" s="129">
        <v>1</v>
      </c>
      <c r="E107" s="130">
        <v>5000000</v>
      </c>
      <c r="F107" s="165">
        <f t="shared" si="28"/>
        <v>500</v>
      </c>
      <c r="G107" s="164" t="s">
        <v>214</v>
      </c>
      <c r="I107" s="157">
        <v>2</v>
      </c>
      <c r="J107" s="157">
        <v>1</v>
      </c>
      <c r="K107" s="157">
        <f t="shared" si="20"/>
        <v>500</v>
      </c>
      <c r="L107" s="157">
        <v>500</v>
      </c>
      <c r="M107" s="158">
        <f t="shared" si="26"/>
        <v>0</v>
      </c>
      <c r="N107" s="157"/>
    </row>
    <row r="108" ht="54.6" customHeight="1" spans="1:14">
      <c r="A108" s="126">
        <v>3</v>
      </c>
      <c r="B108" s="163" t="s">
        <v>215</v>
      </c>
      <c r="C108" s="128" t="s">
        <v>9</v>
      </c>
      <c r="D108" s="129">
        <v>1</v>
      </c>
      <c r="E108" s="130">
        <v>39000000</v>
      </c>
      <c r="F108" s="165">
        <f t="shared" si="28"/>
        <v>3900</v>
      </c>
      <c r="G108" s="164" t="s">
        <v>216</v>
      </c>
      <c r="I108" s="157">
        <v>2</v>
      </c>
      <c r="J108" s="157">
        <v>1</v>
      </c>
      <c r="K108" s="157">
        <f t="shared" si="20"/>
        <v>3900</v>
      </c>
      <c r="L108" s="157">
        <v>4849</v>
      </c>
      <c r="M108" s="158">
        <f t="shared" si="26"/>
        <v>-949</v>
      </c>
      <c r="N108" s="157"/>
    </row>
    <row r="109" ht="54.6" customHeight="1" spans="1:14">
      <c r="A109" s="126">
        <v>4</v>
      </c>
      <c r="B109" s="163" t="s">
        <v>217</v>
      </c>
      <c r="C109" s="128" t="s">
        <v>218</v>
      </c>
      <c r="D109" s="129">
        <v>330</v>
      </c>
      <c r="E109" s="130">
        <v>10000</v>
      </c>
      <c r="F109" s="165">
        <f t="shared" si="28"/>
        <v>330</v>
      </c>
      <c r="G109" s="164" t="s">
        <v>219</v>
      </c>
      <c r="I109" s="157">
        <v>2</v>
      </c>
      <c r="J109" s="157">
        <v>1</v>
      </c>
      <c r="K109" s="157">
        <f t="shared" si="20"/>
        <v>330</v>
      </c>
      <c r="L109" s="157">
        <v>314</v>
      </c>
      <c r="M109" s="158">
        <f t="shared" si="26"/>
        <v>16</v>
      </c>
      <c r="N109" s="157"/>
    </row>
    <row r="110" ht="54.6" customHeight="1" spans="1:14">
      <c r="A110" s="126">
        <v>5</v>
      </c>
      <c r="B110" s="163" t="s">
        <v>220</v>
      </c>
      <c r="C110" s="128" t="s">
        <v>9</v>
      </c>
      <c r="D110" s="129">
        <v>1</v>
      </c>
      <c r="E110" s="130">
        <v>3000000</v>
      </c>
      <c r="F110" s="165">
        <f t="shared" si="28"/>
        <v>300</v>
      </c>
      <c r="G110" s="164" t="s">
        <v>221</v>
      </c>
      <c r="I110" s="157">
        <v>2</v>
      </c>
      <c r="J110" s="157">
        <v>1</v>
      </c>
      <c r="K110" s="157">
        <f t="shared" si="20"/>
        <v>300</v>
      </c>
      <c r="L110" s="157">
        <v>300</v>
      </c>
      <c r="M110" s="158">
        <f t="shared" si="26"/>
        <v>0</v>
      </c>
      <c r="N110" s="157"/>
    </row>
    <row r="111" ht="54.6" customHeight="1" spans="1:14">
      <c r="A111" s="126">
        <v>6</v>
      </c>
      <c r="B111" s="163" t="s">
        <v>222</v>
      </c>
      <c r="C111" s="128" t="s">
        <v>223</v>
      </c>
      <c r="D111" s="129">
        <v>91</v>
      </c>
      <c r="E111" s="130">
        <v>550000</v>
      </c>
      <c r="F111" s="165">
        <f t="shared" si="28"/>
        <v>5005</v>
      </c>
      <c r="G111" s="164" t="s">
        <v>224</v>
      </c>
      <c r="I111" s="157">
        <v>2</v>
      </c>
      <c r="J111" s="157">
        <v>1</v>
      </c>
      <c r="K111" s="157">
        <f t="shared" si="20"/>
        <v>5005</v>
      </c>
      <c r="L111" s="157">
        <v>5225</v>
      </c>
      <c r="M111" s="158">
        <f t="shared" si="26"/>
        <v>-220</v>
      </c>
      <c r="N111" s="157"/>
    </row>
    <row r="112" ht="54.6" customHeight="1" spans="1:14">
      <c r="A112" s="126">
        <v>7</v>
      </c>
      <c r="B112" s="163" t="s">
        <v>225</v>
      </c>
      <c r="C112" s="128" t="s">
        <v>223</v>
      </c>
      <c r="D112" s="129">
        <v>38</v>
      </c>
      <c r="E112" s="130">
        <v>450000</v>
      </c>
      <c r="F112" s="165">
        <f t="shared" si="28"/>
        <v>1710</v>
      </c>
      <c r="G112" s="164" t="s">
        <v>226</v>
      </c>
      <c r="I112" s="157">
        <v>2</v>
      </c>
      <c r="J112" s="157">
        <v>1</v>
      </c>
      <c r="K112" s="157">
        <f t="shared" si="20"/>
        <v>1710</v>
      </c>
      <c r="L112" s="157">
        <v>1800</v>
      </c>
      <c r="M112" s="158">
        <f t="shared" si="26"/>
        <v>-90</v>
      </c>
      <c r="N112" s="157"/>
    </row>
    <row r="113" ht="54.6" customHeight="1" spans="1:14">
      <c r="A113" s="126">
        <v>8</v>
      </c>
      <c r="B113" s="163" t="s">
        <v>227</v>
      </c>
      <c r="C113" s="128" t="s">
        <v>9</v>
      </c>
      <c r="D113" s="129">
        <v>1</v>
      </c>
      <c r="E113" s="130">
        <v>3000000</v>
      </c>
      <c r="F113" s="165">
        <f t="shared" si="28"/>
        <v>300</v>
      </c>
      <c r="G113" s="164" t="s">
        <v>228</v>
      </c>
      <c r="I113" s="157">
        <v>2</v>
      </c>
      <c r="J113" s="157">
        <v>1</v>
      </c>
      <c r="K113" s="157">
        <f t="shared" si="20"/>
        <v>300</v>
      </c>
      <c r="L113" s="157">
        <v>1200</v>
      </c>
      <c r="M113" s="158">
        <f t="shared" si="26"/>
        <v>-900</v>
      </c>
      <c r="N113" s="157"/>
    </row>
    <row r="114" ht="54.6" customHeight="1" spans="1:14">
      <c r="A114" s="126">
        <v>9</v>
      </c>
      <c r="B114" s="163" t="s">
        <v>229</v>
      </c>
      <c r="C114" s="128" t="s">
        <v>9</v>
      </c>
      <c r="D114" s="129">
        <v>1</v>
      </c>
      <c r="E114" s="130">
        <v>10000000</v>
      </c>
      <c r="F114" s="165">
        <f t="shared" si="28"/>
        <v>1000</v>
      </c>
      <c r="G114" s="164" t="s">
        <v>230</v>
      </c>
      <c r="I114" s="157">
        <v>2</v>
      </c>
      <c r="J114" s="157">
        <v>1</v>
      </c>
      <c r="K114" s="157">
        <f t="shared" si="20"/>
        <v>1000</v>
      </c>
      <c r="L114" s="157">
        <v>1000</v>
      </c>
      <c r="M114" s="158">
        <f t="shared" si="26"/>
        <v>0</v>
      </c>
      <c r="N114" s="157"/>
    </row>
    <row r="115" ht="54.6" customHeight="1" spans="1:14">
      <c r="A115" s="126">
        <v>10</v>
      </c>
      <c r="B115" s="163" t="s">
        <v>231</v>
      </c>
      <c r="C115" s="128" t="s">
        <v>9</v>
      </c>
      <c r="D115" s="129">
        <v>1</v>
      </c>
      <c r="E115" s="130">
        <v>5000000</v>
      </c>
      <c r="F115" s="165">
        <f t="shared" si="28"/>
        <v>500</v>
      </c>
      <c r="G115" s="164" t="s">
        <v>232</v>
      </c>
      <c r="I115" s="157">
        <v>2</v>
      </c>
      <c r="J115" s="157">
        <v>1</v>
      </c>
      <c r="K115" s="157">
        <f t="shared" si="20"/>
        <v>500</v>
      </c>
      <c r="L115" s="157">
        <v>0</v>
      </c>
      <c r="M115" s="158">
        <f t="shared" si="26"/>
        <v>500</v>
      </c>
      <c r="N115" s="157"/>
    </row>
    <row r="116" ht="54.6" customHeight="1" spans="1:14">
      <c r="A116" s="126">
        <v>11</v>
      </c>
      <c r="B116" s="163" t="s">
        <v>233</v>
      </c>
      <c r="C116" s="128" t="s">
        <v>218</v>
      </c>
      <c r="D116" s="129">
        <v>500</v>
      </c>
      <c r="E116" s="130">
        <v>10000</v>
      </c>
      <c r="F116" s="165">
        <f t="shared" si="28"/>
        <v>500</v>
      </c>
      <c r="G116" s="164" t="s">
        <v>234</v>
      </c>
      <c r="I116" s="157">
        <v>2</v>
      </c>
      <c r="J116" s="157">
        <v>1</v>
      </c>
      <c r="K116" s="157">
        <f t="shared" si="20"/>
        <v>500</v>
      </c>
      <c r="L116" s="157">
        <v>500</v>
      </c>
      <c r="M116" s="158">
        <f t="shared" si="26"/>
        <v>0</v>
      </c>
      <c r="N116" s="157"/>
    </row>
    <row r="117" ht="54.6" customHeight="1" spans="1:14">
      <c r="A117" s="126">
        <v>12</v>
      </c>
      <c r="B117" s="163" t="s">
        <v>235</v>
      </c>
      <c r="C117" s="128" t="s">
        <v>236</v>
      </c>
      <c r="D117" s="129">
        <v>960</v>
      </c>
      <c r="E117" s="130">
        <v>6000</v>
      </c>
      <c r="F117" s="165">
        <f t="shared" si="28"/>
        <v>576</v>
      </c>
      <c r="G117" s="164" t="s">
        <v>237</v>
      </c>
      <c r="I117" s="157">
        <v>2</v>
      </c>
      <c r="J117" s="157">
        <v>1</v>
      </c>
      <c r="K117" s="157">
        <f t="shared" si="20"/>
        <v>576</v>
      </c>
      <c r="L117" s="157">
        <v>390</v>
      </c>
      <c r="M117" s="158">
        <f t="shared" si="26"/>
        <v>186</v>
      </c>
      <c r="N117" s="157"/>
    </row>
    <row r="118" ht="54.6" customHeight="1" spans="1:14">
      <c r="A118" s="126">
        <v>13</v>
      </c>
      <c r="B118" s="163" t="s">
        <v>238</v>
      </c>
      <c r="C118" s="128" t="s">
        <v>9</v>
      </c>
      <c r="D118" s="129">
        <v>1</v>
      </c>
      <c r="E118" s="130">
        <v>4000000</v>
      </c>
      <c r="F118" s="165">
        <f t="shared" si="28"/>
        <v>400</v>
      </c>
      <c r="G118" s="164" t="s">
        <v>239</v>
      </c>
      <c r="I118" s="157">
        <v>2</v>
      </c>
      <c r="J118" s="157">
        <v>1</v>
      </c>
      <c r="K118" s="157">
        <f t="shared" si="20"/>
        <v>400</v>
      </c>
      <c r="L118" s="157">
        <v>0</v>
      </c>
      <c r="M118" s="158">
        <f t="shared" si="26"/>
        <v>400</v>
      </c>
      <c r="N118" s="157"/>
    </row>
    <row r="119" ht="54.6" customHeight="1" spans="1:14">
      <c r="A119" s="126">
        <v>14</v>
      </c>
      <c r="B119" s="163" t="s">
        <v>240</v>
      </c>
      <c r="C119" s="128" t="s">
        <v>241</v>
      </c>
      <c r="D119" s="129">
        <v>2000</v>
      </c>
      <c r="E119" s="130">
        <v>15000</v>
      </c>
      <c r="F119" s="165">
        <f t="shared" si="28"/>
        <v>3000</v>
      </c>
      <c r="G119" s="164" t="s">
        <v>242</v>
      </c>
      <c r="I119" s="157">
        <v>2</v>
      </c>
      <c r="J119" s="157">
        <v>1</v>
      </c>
      <c r="K119" s="157">
        <f t="shared" si="20"/>
        <v>3000</v>
      </c>
      <c r="L119" s="157">
        <v>2250</v>
      </c>
      <c r="M119" s="158">
        <f t="shared" si="26"/>
        <v>750</v>
      </c>
      <c r="N119" s="157"/>
    </row>
    <row r="120" ht="54.6" customHeight="1" spans="1:14">
      <c r="A120" s="126">
        <v>15</v>
      </c>
      <c r="B120" s="163" t="s">
        <v>243</v>
      </c>
      <c r="C120" s="128" t="s">
        <v>9</v>
      </c>
      <c r="D120" s="129">
        <v>1</v>
      </c>
      <c r="E120" s="130">
        <v>10000000</v>
      </c>
      <c r="F120" s="165">
        <f t="shared" si="28"/>
        <v>1000</v>
      </c>
      <c r="G120" s="164" t="s">
        <v>244</v>
      </c>
      <c r="I120" s="157">
        <v>2</v>
      </c>
      <c r="J120" s="157">
        <v>1</v>
      </c>
      <c r="K120" s="157">
        <f t="shared" si="20"/>
        <v>1000</v>
      </c>
      <c r="L120" s="157">
        <v>1082</v>
      </c>
      <c r="M120" s="158">
        <f t="shared" si="26"/>
        <v>-82</v>
      </c>
      <c r="N120" s="157"/>
    </row>
    <row r="121" ht="54.6" customHeight="1" spans="1:14">
      <c r="A121" s="126">
        <v>16</v>
      </c>
      <c r="B121" s="163" t="s">
        <v>245</v>
      </c>
      <c r="C121" s="128" t="s">
        <v>9</v>
      </c>
      <c r="D121" s="129">
        <v>1</v>
      </c>
      <c r="E121" s="130">
        <v>3000000</v>
      </c>
      <c r="F121" s="165">
        <f t="shared" si="28"/>
        <v>300</v>
      </c>
      <c r="G121" s="164" t="s">
        <v>246</v>
      </c>
      <c r="I121" s="157">
        <v>2</v>
      </c>
      <c r="J121" s="157">
        <v>1</v>
      </c>
      <c r="K121" s="157">
        <f t="shared" si="20"/>
        <v>300</v>
      </c>
      <c r="L121" s="157">
        <v>0</v>
      </c>
      <c r="M121" s="158">
        <f t="shared" si="26"/>
        <v>300</v>
      </c>
      <c r="N121" s="157"/>
    </row>
    <row r="122" ht="54.6" customHeight="1" spans="1:14">
      <c r="A122" s="121" t="s">
        <v>247</v>
      </c>
      <c r="B122" s="122" t="s">
        <v>248</v>
      </c>
      <c r="C122" s="117"/>
      <c r="D122" s="123"/>
      <c r="E122" s="124"/>
      <c r="F122" s="125">
        <f>SUM(F123:F155)</f>
        <v>45065.8818119302</v>
      </c>
      <c r="G122" s="122"/>
      <c r="I122" s="157">
        <v>1</v>
      </c>
      <c r="J122" s="157"/>
      <c r="K122" s="157">
        <f t="shared" si="20"/>
        <v>0</v>
      </c>
      <c r="L122" s="157"/>
      <c r="M122" s="112"/>
      <c r="N122" s="157"/>
    </row>
    <row r="123" ht="54.6" customHeight="1" spans="1:14">
      <c r="A123" s="126">
        <v>1</v>
      </c>
      <c r="B123" s="163" t="s">
        <v>249</v>
      </c>
      <c r="C123" s="128" t="s">
        <v>9</v>
      </c>
      <c r="D123" s="129">
        <v>1</v>
      </c>
      <c r="E123" s="166">
        <v>194500000</v>
      </c>
      <c r="F123" s="165">
        <f>D123*E123/10000</f>
        <v>19450</v>
      </c>
      <c r="G123" s="164" t="s">
        <v>250</v>
      </c>
      <c r="I123" s="157">
        <v>2</v>
      </c>
      <c r="J123" s="157">
        <v>1</v>
      </c>
      <c r="K123" s="157">
        <f t="shared" si="20"/>
        <v>19450</v>
      </c>
      <c r="L123" s="157">
        <v>19495</v>
      </c>
      <c r="M123" s="158">
        <f t="shared" si="26"/>
        <v>-45</v>
      </c>
      <c r="N123" s="157"/>
    </row>
    <row r="124" ht="54.6" customHeight="1" spans="1:14">
      <c r="A124" s="126">
        <v>2</v>
      </c>
      <c r="B124" s="163" t="s">
        <v>251</v>
      </c>
      <c r="C124" s="128" t="s">
        <v>9</v>
      </c>
      <c r="D124" s="129">
        <v>1</v>
      </c>
      <c r="E124" s="166">
        <v>19205440</v>
      </c>
      <c r="F124" s="165">
        <f t="shared" ref="F124:F142" si="29">D124*E124/10000</f>
        <v>1920.544</v>
      </c>
      <c r="G124" s="164" t="s">
        <v>252</v>
      </c>
      <c r="I124" s="157">
        <v>2</v>
      </c>
      <c r="J124" s="157">
        <v>1</v>
      </c>
      <c r="K124" s="157">
        <f t="shared" si="20"/>
        <v>1920.544</v>
      </c>
      <c r="L124" s="157">
        <v>5800</v>
      </c>
      <c r="M124" s="158">
        <f t="shared" si="26"/>
        <v>-3879.456</v>
      </c>
      <c r="N124" s="157"/>
    </row>
    <row r="125" ht="217.5" customHeight="1" spans="1:14">
      <c r="A125" s="126">
        <v>3</v>
      </c>
      <c r="B125" s="167" t="s">
        <v>253</v>
      </c>
      <c r="C125" s="168" t="s">
        <v>9</v>
      </c>
      <c r="D125" s="169">
        <v>1</v>
      </c>
      <c r="E125" s="170">
        <v>59790400</v>
      </c>
      <c r="F125" s="171">
        <f t="shared" si="29"/>
        <v>5979.04</v>
      </c>
      <c r="G125" s="172" t="s">
        <v>254</v>
      </c>
      <c r="I125" s="157">
        <v>2</v>
      </c>
      <c r="J125" s="157">
        <v>1</v>
      </c>
      <c r="K125" s="157">
        <f t="shared" si="20"/>
        <v>5979.04</v>
      </c>
      <c r="L125" s="173">
        <v>10903</v>
      </c>
      <c r="M125" s="174">
        <f>SUM(E125:E130)/10000-10903</f>
        <v>-3455.0077</v>
      </c>
      <c r="N125" s="157"/>
    </row>
    <row r="126" ht="54.6" customHeight="1" spans="1:14">
      <c r="A126" s="126">
        <v>4</v>
      </c>
      <c r="B126" s="167" t="s">
        <v>255</v>
      </c>
      <c r="C126" s="168" t="s">
        <v>9</v>
      </c>
      <c r="D126" s="169">
        <v>1</v>
      </c>
      <c r="E126" s="170">
        <v>7290549</v>
      </c>
      <c r="F126" s="171">
        <f t="shared" si="29"/>
        <v>729.0549</v>
      </c>
      <c r="G126" s="172" t="s">
        <v>256</v>
      </c>
      <c r="I126" s="157">
        <v>2</v>
      </c>
      <c r="J126" s="157">
        <v>1</v>
      </c>
      <c r="K126" s="157">
        <f t="shared" si="20"/>
        <v>729.0549</v>
      </c>
      <c r="L126" s="175"/>
      <c r="M126" s="175"/>
      <c r="N126" s="157"/>
    </row>
    <row r="127" ht="54.6" customHeight="1" spans="1:14">
      <c r="A127" s="126">
        <v>5</v>
      </c>
      <c r="B127" s="167" t="s">
        <v>257</v>
      </c>
      <c r="C127" s="168" t="s">
        <v>9</v>
      </c>
      <c r="D127" s="169">
        <v>1</v>
      </c>
      <c r="E127" s="170">
        <v>2930000</v>
      </c>
      <c r="F127" s="171">
        <f t="shared" si="29"/>
        <v>293</v>
      </c>
      <c r="G127" s="172" t="s">
        <v>258</v>
      </c>
      <c r="I127" s="157">
        <v>2</v>
      </c>
      <c r="J127" s="157">
        <v>1</v>
      </c>
      <c r="K127" s="157">
        <f t="shared" si="20"/>
        <v>293</v>
      </c>
      <c r="L127" s="175"/>
      <c r="M127" s="175"/>
      <c r="N127" s="157"/>
    </row>
    <row r="128" ht="54.6" customHeight="1" spans="1:14">
      <c r="A128" s="126">
        <v>6</v>
      </c>
      <c r="B128" s="167" t="s">
        <v>259</v>
      </c>
      <c r="C128" s="168" t="s">
        <v>9</v>
      </c>
      <c r="D128" s="169">
        <v>1</v>
      </c>
      <c r="E128" s="170">
        <v>2800000</v>
      </c>
      <c r="F128" s="171">
        <f t="shared" si="29"/>
        <v>280</v>
      </c>
      <c r="G128" s="172"/>
      <c r="I128" s="157">
        <v>2</v>
      </c>
      <c r="J128" s="157">
        <v>1</v>
      </c>
      <c r="K128" s="157">
        <f t="shared" si="20"/>
        <v>280</v>
      </c>
      <c r="L128" s="175"/>
      <c r="M128" s="175"/>
      <c r="N128" s="157"/>
    </row>
    <row r="129" ht="54.6" customHeight="1" spans="1:14">
      <c r="A129" s="126">
        <v>7</v>
      </c>
      <c r="B129" s="167" t="s">
        <v>260</v>
      </c>
      <c r="C129" s="168" t="s">
        <v>9</v>
      </c>
      <c r="D129" s="169">
        <v>1</v>
      </c>
      <c r="E129" s="170">
        <v>668974</v>
      </c>
      <c r="F129" s="171">
        <f t="shared" si="29"/>
        <v>66.8974</v>
      </c>
      <c r="G129" s="172" t="s">
        <v>261</v>
      </c>
      <c r="I129" s="157">
        <v>2</v>
      </c>
      <c r="J129" s="157">
        <v>1</v>
      </c>
      <c r="K129" s="157">
        <f t="shared" si="20"/>
        <v>66.8974</v>
      </c>
      <c r="L129" s="175"/>
      <c r="M129" s="175"/>
      <c r="N129" s="157">
        <f>1968+590</f>
        <v>2558</v>
      </c>
    </row>
    <row r="130" ht="54.6" customHeight="1" spans="1:14">
      <c r="A130" s="126">
        <v>8</v>
      </c>
      <c r="B130" s="167" t="s">
        <v>262</v>
      </c>
      <c r="C130" s="168" t="s">
        <v>9</v>
      </c>
      <c r="D130" s="169">
        <v>1</v>
      </c>
      <c r="E130" s="170">
        <v>1000000</v>
      </c>
      <c r="F130" s="171">
        <f t="shared" si="29"/>
        <v>100</v>
      </c>
      <c r="G130" s="172" t="s">
        <v>263</v>
      </c>
      <c r="I130" s="157">
        <v>2</v>
      </c>
      <c r="J130" s="157">
        <v>1</v>
      </c>
      <c r="K130" s="157">
        <f t="shared" si="20"/>
        <v>100</v>
      </c>
      <c r="L130" s="184"/>
      <c r="M130" s="184"/>
      <c r="N130" s="157"/>
    </row>
    <row r="131" ht="94.5" spans="1:14">
      <c r="A131" s="126">
        <v>9</v>
      </c>
      <c r="B131" s="167" t="s">
        <v>264</v>
      </c>
      <c r="C131" s="168" t="s">
        <v>9</v>
      </c>
      <c r="D131" s="169">
        <v>1</v>
      </c>
      <c r="E131" s="176">
        <v>5650000</v>
      </c>
      <c r="F131" s="171">
        <f t="shared" si="29"/>
        <v>565</v>
      </c>
      <c r="G131" s="172" t="s">
        <v>265</v>
      </c>
      <c r="I131" s="157">
        <v>2</v>
      </c>
      <c r="J131" s="157">
        <v>1</v>
      </c>
      <c r="K131" s="157">
        <f t="shared" si="20"/>
        <v>565</v>
      </c>
      <c r="L131" s="157"/>
      <c r="M131" s="112"/>
      <c r="N131" s="157"/>
    </row>
    <row r="132" spans="1:14">
      <c r="A132" s="126">
        <v>10</v>
      </c>
      <c r="B132" s="167" t="s">
        <v>266</v>
      </c>
      <c r="C132" s="168" t="s">
        <v>9</v>
      </c>
      <c r="D132" s="169">
        <v>1</v>
      </c>
      <c r="E132" s="176"/>
      <c r="F132" s="171"/>
      <c r="G132" s="172"/>
      <c r="I132" s="157"/>
      <c r="J132" s="157"/>
      <c r="K132" s="157"/>
      <c r="L132" s="157">
        <v>2000</v>
      </c>
      <c r="M132" s="112">
        <f>0-L132</f>
        <v>-2000</v>
      </c>
      <c r="N132" s="157"/>
    </row>
    <row r="133" spans="1:14">
      <c r="A133" s="126">
        <v>11</v>
      </c>
      <c r="B133" s="167" t="s">
        <v>267</v>
      </c>
      <c r="C133" s="168" t="s">
        <v>9</v>
      </c>
      <c r="D133" s="169">
        <v>1</v>
      </c>
      <c r="E133" s="176"/>
      <c r="F133" s="171"/>
      <c r="G133" s="172"/>
      <c r="I133" s="157"/>
      <c r="J133" s="157"/>
      <c r="K133" s="157"/>
      <c r="L133" s="157">
        <v>2590</v>
      </c>
      <c r="M133" s="112">
        <v>-2590</v>
      </c>
      <c r="N133" s="157"/>
    </row>
    <row r="134" ht="54.6" customHeight="1" spans="1:14">
      <c r="A134" s="126">
        <v>11</v>
      </c>
      <c r="B134" s="163" t="s">
        <v>268</v>
      </c>
      <c r="C134" s="128" t="s">
        <v>9</v>
      </c>
      <c r="D134" s="129">
        <v>1</v>
      </c>
      <c r="E134" s="166">
        <v>29153628</v>
      </c>
      <c r="F134" s="165">
        <f t="shared" si="29"/>
        <v>2915.3628</v>
      </c>
      <c r="G134" s="164" t="s">
        <v>269</v>
      </c>
      <c r="I134" s="157">
        <v>2</v>
      </c>
      <c r="J134" s="157">
        <v>1</v>
      </c>
      <c r="K134" s="157">
        <f t="shared" si="20"/>
        <v>2915.3628</v>
      </c>
      <c r="L134" s="157">
        <v>5444</v>
      </c>
      <c r="M134" s="158">
        <f>F134-L134</f>
        <v>-2528.6372</v>
      </c>
      <c r="N134" s="157"/>
    </row>
    <row r="135" ht="54.6" customHeight="1" spans="1:14">
      <c r="A135" s="126">
        <v>12</v>
      </c>
      <c r="B135" s="163" t="s">
        <v>270</v>
      </c>
      <c r="C135" s="128" t="s">
        <v>9</v>
      </c>
      <c r="D135" s="129">
        <v>1</v>
      </c>
      <c r="E135" s="166">
        <v>4278593</v>
      </c>
      <c r="F135" s="165">
        <f t="shared" si="29"/>
        <v>427.8593</v>
      </c>
      <c r="G135" s="164" t="s">
        <v>271</v>
      </c>
      <c r="I135" s="157">
        <v>2</v>
      </c>
      <c r="J135" s="157">
        <v>1</v>
      </c>
      <c r="K135" s="157">
        <f t="shared" si="20"/>
        <v>427.8593</v>
      </c>
      <c r="L135" s="157">
        <v>125</v>
      </c>
      <c r="M135" s="158">
        <f t="shared" ref="M135:M157" si="30">F135-L135</f>
        <v>302.8593</v>
      </c>
      <c r="N135" s="157"/>
    </row>
    <row r="136" ht="54.6" customHeight="1" spans="1:14">
      <c r="A136" s="126">
        <v>13</v>
      </c>
      <c r="B136" s="163" t="s">
        <v>272</v>
      </c>
      <c r="C136" s="128" t="s">
        <v>9</v>
      </c>
      <c r="D136" s="129">
        <v>1</v>
      </c>
      <c r="E136" s="166">
        <v>11225952</v>
      </c>
      <c r="F136" s="165">
        <f t="shared" si="29"/>
        <v>1122.5952</v>
      </c>
      <c r="G136" s="164" t="s">
        <v>273</v>
      </c>
      <c r="I136" s="157">
        <v>2</v>
      </c>
      <c r="J136" s="157">
        <v>1</v>
      </c>
      <c r="K136" s="157">
        <f t="shared" si="20"/>
        <v>1122.5952</v>
      </c>
      <c r="L136" s="157">
        <v>1663</v>
      </c>
      <c r="M136" s="158">
        <f t="shared" si="30"/>
        <v>-540.4048</v>
      </c>
      <c r="N136" s="157"/>
    </row>
    <row r="137" ht="54.6" customHeight="1" spans="1:14">
      <c r="A137" s="126">
        <v>14</v>
      </c>
      <c r="B137" s="163" t="s">
        <v>274</v>
      </c>
      <c r="C137" s="128" t="s">
        <v>9</v>
      </c>
      <c r="D137" s="129">
        <v>1</v>
      </c>
      <c r="E137" s="166">
        <v>505730</v>
      </c>
      <c r="F137" s="165">
        <f t="shared" si="29"/>
        <v>50.573</v>
      </c>
      <c r="G137" s="164" t="s">
        <v>273</v>
      </c>
      <c r="I137" s="157">
        <v>2</v>
      </c>
      <c r="J137" s="157">
        <v>1</v>
      </c>
      <c r="K137" s="157">
        <f t="shared" ref="K137:K163" si="31">IF(J137=1,F137,0)</f>
        <v>50.573</v>
      </c>
      <c r="L137" s="157">
        <v>0</v>
      </c>
      <c r="M137" s="158">
        <f t="shared" si="30"/>
        <v>50.573</v>
      </c>
      <c r="N137" s="157"/>
    </row>
    <row r="138" ht="54.6" customHeight="1" spans="1:14">
      <c r="A138" s="126">
        <v>15</v>
      </c>
      <c r="B138" s="163" t="s">
        <v>275</v>
      </c>
      <c r="C138" s="128" t="s">
        <v>30</v>
      </c>
      <c r="D138" s="129">
        <v>383798</v>
      </c>
      <c r="E138" s="166">
        <v>105</v>
      </c>
      <c r="F138" s="165">
        <f t="shared" si="29"/>
        <v>4029.879</v>
      </c>
      <c r="G138" s="164" t="s">
        <v>276</v>
      </c>
      <c r="I138" s="157">
        <v>2</v>
      </c>
      <c r="J138" s="157">
        <v>1</v>
      </c>
      <c r="K138" s="157">
        <f t="shared" si="31"/>
        <v>4029.879</v>
      </c>
      <c r="L138" s="157">
        <v>4029</v>
      </c>
      <c r="M138" s="158">
        <f t="shared" si="30"/>
        <v>0.878999999999905</v>
      </c>
      <c r="N138" s="157"/>
    </row>
    <row r="139" ht="54.6" customHeight="1" spans="1:14">
      <c r="A139" s="126">
        <v>16</v>
      </c>
      <c r="B139" s="163" t="s">
        <v>277</v>
      </c>
      <c r="C139" s="128" t="s">
        <v>9</v>
      </c>
      <c r="D139" s="129">
        <v>1</v>
      </c>
      <c r="E139" s="166">
        <v>600000</v>
      </c>
      <c r="F139" s="165">
        <f t="shared" si="29"/>
        <v>60</v>
      </c>
      <c r="G139" s="164" t="s">
        <v>278</v>
      </c>
      <c r="I139" s="157">
        <v>2</v>
      </c>
      <c r="J139" s="157">
        <v>1</v>
      </c>
      <c r="K139" s="157">
        <f t="shared" si="31"/>
        <v>60</v>
      </c>
      <c r="L139" s="157">
        <v>0</v>
      </c>
      <c r="M139" s="112">
        <f t="shared" si="30"/>
        <v>60</v>
      </c>
      <c r="N139" s="157"/>
    </row>
    <row r="140" ht="54.6" customHeight="1" spans="1:14">
      <c r="A140" s="126">
        <v>17</v>
      </c>
      <c r="B140" s="163" t="s">
        <v>279</v>
      </c>
      <c r="C140" s="128" t="s">
        <v>9</v>
      </c>
      <c r="D140" s="129">
        <v>1</v>
      </c>
      <c r="E140" s="166">
        <v>7040000</v>
      </c>
      <c r="F140" s="165">
        <f t="shared" si="29"/>
        <v>704</v>
      </c>
      <c r="G140" s="164"/>
      <c r="I140" s="157">
        <v>2</v>
      </c>
      <c r="J140" s="157">
        <v>1</v>
      </c>
      <c r="K140" s="157">
        <f t="shared" si="31"/>
        <v>704</v>
      </c>
      <c r="L140" s="157">
        <v>704</v>
      </c>
      <c r="M140" s="112">
        <f t="shared" si="30"/>
        <v>0</v>
      </c>
      <c r="N140" s="157"/>
    </row>
    <row r="141" ht="54.6" customHeight="1" spans="1:14">
      <c r="A141" s="126">
        <v>18</v>
      </c>
      <c r="B141" s="163" t="s">
        <v>280</v>
      </c>
      <c r="C141" s="128" t="s">
        <v>30</v>
      </c>
      <c r="D141" s="129">
        <v>383798</v>
      </c>
      <c r="E141" s="166">
        <f>1.4*1.21</f>
        <v>1.694</v>
      </c>
      <c r="F141" s="165">
        <f t="shared" si="29"/>
        <v>65.0153812</v>
      </c>
      <c r="G141" s="164" t="s">
        <v>281</v>
      </c>
      <c r="I141" s="157">
        <v>2</v>
      </c>
      <c r="J141" s="157">
        <v>1</v>
      </c>
      <c r="K141" s="157">
        <f t="shared" si="31"/>
        <v>65.0153812</v>
      </c>
      <c r="L141" s="157">
        <v>0</v>
      </c>
      <c r="M141" s="112">
        <f t="shared" si="30"/>
        <v>65.0153812</v>
      </c>
      <c r="N141" s="157"/>
    </row>
    <row r="142" ht="54.6" customHeight="1" spans="1:14">
      <c r="A142" s="126">
        <v>19</v>
      </c>
      <c r="B142" s="163" t="s">
        <v>282</v>
      </c>
      <c r="C142" s="128" t="s">
        <v>9</v>
      </c>
      <c r="D142" s="129">
        <v>1</v>
      </c>
      <c r="E142" s="166">
        <f>1000*9*1.07+1000*8*1.07+2000*7*1.14+(F15+F28+F44+F63+F91+-4000)*7*1.14</f>
        <v>572421.308302</v>
      </c>
      <c r="F142" s="165">
        <f t="shared" si="29"/>
        <v>57.2421308302</v>
      </c>
      <c r="G142" s="164" t="s">
        <v>283</v>
      </c>
      <c r="I142" s="157">
        <v>2</v>
      </c>
      <c r="J142" s="157">
        <v>1</v>
      </c>
      <c r="K142" s="157">
        <f t="shared" si="31"/>
        <v>57.2421308302</v>
      </c>
      <c r="L142" s="157">
        <v>0</v>
      </c>
      <c r="M142" s="112">
        <f t="shared" si="30"/>
        <v>57.2421308302</v>
      </c>
      <c r="N142" s="157"/>
    </row>
    <row r="143" ht="54.6" customHeight="1" spans="1:14">
      <c r="A143" s="126">
        <v>20</v>
      </c>
      <c r="B143" s="163" t="s">
        <v>284</v>
      </c>
      <c r="C143" s="128" t="s">
        <v>9</v>
      </c>
      <c r="D143" s="129">
        <v>1</v>
      </c>
      <c r="E143" s="166"/>
      <c r="F143" s="165">
        <f>(F6+F105)*0.3%</f>
        <v>928.9883769</v>
      </c>
      <c r="G143" s="164" t="s">
        <v>285</v>
      </c>
      <c r="I143" s="157">
        <v>2</v>
      </c>
      <c r="J143" s="157">
        <v>1</v>
      </c>
      <c r="K143" s="157">
        <f t="shared" si="31"/>
        <v>928.9883769</v>
      </c>
      <c r="L143" s="157">
        <v>0</v>
      </c>
      <c r="M143" s="112">
        <f t="shared" si="30"/>
        <v>928.9883769</v>
      </c>
      <c r="N143" s="157"/>
    </row>
    <row r="144" ht="54.6" customHeight="1" spans="1:14">
      <c r="A144" s="126">
        <v>21</v>
      </c>
      <c r="B144" s="163" t="s">
        <v>286</v>
      </c>
      <c r="C144" s="128" t="s">
        <v>30</v>
      </c>
      <c r="D144" s="129">
        <v>383798</v>
      </c>
      <c r="E144" s="166">
        <v>15</v>
      </c>
      <c r="F144" s="165">
        <f>D141*15/10000</f>
        <v>575.697</v>
      </c>
      <c r="G144" s="164" t="s">
        <v>287</v>
      </c>
      <c r="I144" s="157">
        <v>2</v>
      </c>
      <c r="J144" s="157">
        <v>1</v>
      </c>
      <c r="K144" s="157">
        <f t="shared" si="31"/>
        <v>575.697</v>
      </c>
      <c r="L144" s="157">
        <v>0</v>
      </c>
      <c r="M144" s="112">
        <f t="shared" si="30"/>
        <v>575.697</v>
      </c>
      <c r="N144" s="157"/>
    </row>
    <row r="145" ht="81" customHeight="1" spans="1:14">
      <c r="A145" s="126">
        <v>22</v>
      </c>
      <c r="B145" s="163" t="s">
        <v>288</v>
      </c>
      <c r="C145" s="128" t="s">
        <v>30</v>
      </c>
      <c r="D145" s="129">
        <v>383798</v>
      </c>
      <c r="E145" s="166">
        <v>25</v>
      </c>
      <c r="F145" s="165">
        <f t="shared" ref="F145:F153" si="32">D145*E145/10000</f>
        <v>959.495</v>
      </c>
      <c r="G145" s="164" t="s">
        <v>289</v>
      </c>
      <c r="I145" s="157">
        <v>2</v>
      </c>
      <c r="J145" s="157">
        <v>1</v>
      </c>
      <c r="K145" s="157">
        <f t="shared" si="31"/>
        <v>959.495</v>
      </c>
      <c r="L145" s="157">
        <v>0</v>
      </c>
      <c r="M145" s="112">
        <f t="shared" si="30"/>
        <v>959.495</v>
      </c>
      <c r="N145" s="157"/>
    </row>
    <row r="146" ht="54.6" customHeight="1" spans="1:14">
      <c r="A146" s="126">
        <v>23</v>
      </c>
      <c r="B146" s="163" t="s">
        <v>290</v>
      </c>
      <c r="C146" s="128" t="s">
        <v>30</v>
      </c>
      <c r="D146" s="129">
        <v>383798</v>
      </c>
      <c r="E146" s="166">
        <v>2</v>
      </c>
      <c r="F146" s="165">
        <f t="shared" si="32"/>
        <v>76.7596</v>
      </c>
      <c r="G146" s="164" t="s">
        <v>291</v>
      </c>
      <c r="I146" s="157">
        <v>2</v>
      </c>
      <c r="J146" s="157">
        <v>1</v>
      </c>
      <c r="K146" s="157">
        <f t="shared" si="31"/>
        <v>76.7596</v>
      </c>
      <c r="L146" s="157">
        <v>0</v>
      </c>
      <c r="M146" s="112">
        <f t="shared" si="30"/>
        <v>76.7596</v>
      </c>
      <c r="N146" s="157"/>
    </row>
    <row r="147" ht="54.6" customHeight="1" spans="1:14">
      <c r="A147" s="126">
        <v>24</v>
      </c>
      <c r="B147" s="163" t="s">
        <v>205</v>
      </c>
      <c r="C147" s="128" t="s">
        <v>9</v>
      </c>
      <c r="D147" s="129">
        <v>383798</v>
      </c>
      <c r="E147" s="166">
        <v>19</v>
      </c>
      <c r="F147" s="165">
        <f t="shared" si="32"/>
        <v>729.2162</v>
      </c>
      <c r="G147" s="164" t="s">
        <v>292</v>
      </c>
      <c r="I147" s="157">
        <v>2</v>
      </c>
      <c r="J147" s="157">
        <v>1</v>
      </c>
      <c r="K147" s="157">
        <f t="shared" si="31"/>
        <v>729.2162</v>
      </c>
      <c r="L147" s="157">
        <v>0</v>
      </c>
      <c r="M147" s="112">
        <f t="shared" si="30"/>
        <v>729.2162</v>
      </c>
      <c r="N147" s="157"/>
    </row>
    <row r="148" ht="54.6" customHeight="1" spans="1:14">
      <c r="A148" s="126">
        <v>25</v>
      </c>
      <c r="B148" s="163" t="s">
        <v>293</v>
      </c>
      <c r="C148" s="128" t="s">
        <v>9</v>
      </c>
      <c r="D148" s="129">
        <v>1</v>
      </c>
      <c r="E148" s="166">
        <v>450000</v>
      </c>
      <c r="F148" s="165">
        <f t="shared" si="32"/>
        <v>45</v>
      </c>
      <c r="G148" s="164" t="s">
        <v>294</v>
      </c>
      <c r="I148" s="157">
        <v>2</v>
      </c>
      <c r="J148" s="157">
        <v>1</v>
      </c>
      <c r="K148" s="157">
        <f t="shared" si="31"/>
        <v>45</v>
      </c>
      <c r="L148" s="157">
        <v>0</v>
      </c>
      <c r="M148" s="112">
        <f t="shared" si="30"/>
        <v>45</v>
      </c>
      <c r="N148" s="157"/>
    </row>
    <row r="149" ht="54.6" customHeight="1" spans="1:14">
      <c r="A149" s="126">
        <v>26</v>
      </c>
      <c r="B149" s="163" t="s">
        <v>295</v>
      </c>
      <c r="C149" s="128" t="s">
        <v>9</v>
      </c>
      <c r="D149" s="129">
        <v>1</v>
      </c>
      <c r="E149" s="166">
        <v>100000</v>
      </c>
      <c r="F149" s="165">
        <f t="shared" si="32"/>
        <v>10</v>
      </c>
      <c r="G149" s="164" t="s">
        <v>296</v>
      </c>
      <c r="I149" s="157">
        <v>2</v>
      </c>
      <c r="J149" s="157">
        <v>1</v>
      </c>
      <c r="K149" s="157">
        <f t="shared" si="31"/>
        <v>10</v>
      </c>
      <c r="L149" s="157">
        <v>0</v>
      </c>
      <c r="M149" s="112">
        <f t="shared" si="30"/>
        <v>10</v>
      </c>
      <c r="N149" s="157"/>
    </row>
    <row r="150" ht="54.6" customHeight="1" spans="1:14">
      <c r="A150" s="126">
        <v>27</v>
      </c>
      <c r="B150" s="163" t="s">
        <v>297</v>
      </c>
      <c r="C150" s="128" t="s">
        <v>30</v>
      </c>
      <c r="D150" s="129">
        <v>383798</v>
      </c>
      <c r="E150" s="166">
        <v>1</v>
      </c>
      <c r="F150" s="165">
        <f t="shared" si="32"/>
        <v>38.3798</v>
      </c>
      <c r="G150" s="164" t="s">
        <v>298</v>
      </c>
      <c r="I150" s="157">
        <v>2</v>
      </c>
      <c r="J150" s="157">
        <v>1</v>
      </c>
      <c r="K150" s="157">
        <f t="shared" si="31"/>
        <v>38.3798</v>
      </c>
      <c r="L150" s="157">
        <v>0</v>
      </c>
      <c r="M150" s="112">
        <f t="shared" si="30"/>
        <v>38.3798</v>
      </c>
      <c r="N150" s="157"/>
    </row>
    <row r="151" ht="54.6" customHeight="1" spans="1:14">
      <c r="A151" s="126">
        <v>28</v>
      </c>
      <c r="B151" s="163" t="s">
        <v>299</v>
      </c>
      <c r="C151" s="128" t="s">
        <v>9</v>
      </c>
      <c r="D151" s="129">
        <v>1</v>
      </c>
      <c r="E151" s="166">
        <f>(132000+3500*5)*0.3</f>
        <v>44850</v>
      </c>
      <c r="F151" s="165">
        <f t="shared" si="32"/>
        <v>4.485</v>
      </c>
      <c r="G151" s="164" t="s">
        <v>300</v>
      </c>
      <c r="I151" s="157">
        <v>2</v>
      </c>
      <c r="J151" s="157">
        <v>1</v>
      </c>
      <c r="K151" s="157">
        <f t="shared" si="31"/>
        <v>4.485</v>
      </c>
      <c r="L151" s="157">
        <v>0</v>
      </c>
      <c r="M151" s="112">
        <f t="shared" si="30"/>
        <v>4.485</v>
      </c>
      <c r="N151" s="157"/>
    </row>
    <row r="152" ht="54.6" customHeight="1" spans="1:14">
      <c r="A152" s="126">
        <v>29</v>
      </c>
      <c r="B152" s="163" t="s">
        <v>301</v>
      </c>
      <c r="C152" s="128" t="s">
        <v>9</v>
      </c>
      <c r="D152" s="129">
        <v>1</v>
      </c>
      <c r="E152" s="166">
        <f>D150*1</f>
        <v>383798</v>
      </c>
      <c r="F152" s="165">
        <f t="shared" si="32"/>
        <v>38.3798</v>
      </c>
      <c r="G152" s="164" t="s">
        <v>302</v>
      </c>
      <c r="I152" s="157">
        <v>2</v>
      </c>
      <c r="J152" s="157">
        <v>1</v>
      </c>
      <c r="K152" s="157">
        <f t="shared" si="31"/>
        <v>38.3798</v>
      </c>
      <c r="L152" s="157">
        <v>0</v>
      </c>
      <c r="M152" s="112">
        <f t="shared" si="30"/>
        <v>38.3798</v>
      </c>
      <c r="N152" s="157"/>
    </row>
    <row r="153" ht="54.6" customHeight="1" spans="1:14">
      <c r="A153" s="126">
        <v>30</v>
      </c>
      <c r="B153" s="163" t="s">
        <v>303</v>
      </c>
      <c r="C153" s="128" t="s">
        <v>9</v>
      </c>
      <c r="D153" s="129">
        <v>1</v>
      </c>
      <c r="E153" s="166">
        <f>(F6*10000)*0.9%</f>
        <v>25590761.307</v>
      </c>
      <c r="F153" s="165">
        <f t="shared" si="32"/>
        <v>2559.0761307</v>
      </c>
      <c r="G153" s="164" t="s">
        <v>304</v>
      </c>
      <c r="I153" s="157">
        <v>2</v>
      </c>
      <c r="J153" s="157">
        <v>1</v>
      </c>
      <c r="K153" s="157">
        <f t="shared" si="31"/>
        <v>2559.0761307</v>
      </c>
      <c r="L153" s="157">
        <v>0</v>
      </c>
      <c r="M153" s="112">
        <f t="shared" si="30"/>
        <v>2559.0761307</v>
      </c>
      <c r="N153" s="157"/>
    </row>
    <row r="154" ht="54.6" customHeight="1" spans="1:14">
      <c r="A154" s="126">
        <v>31</v>
      </c>
      <c r="B154" s="163" t="s">
        <v>305</v>
      </c>
      <c r="C154" s="128" t="s">
        <v>9</v>
      </c>
      <c r="D154" s="129">
        <v>1</v>
      </c>
      <c r="E154" s="166">
        <v>0</v>
      </c>
      <c r="F154" s="165">
        <v>0</v>
      </c>
      <c r="G154" s="164"/>
      <c r="I154" s="157"/>
      <c r="J154" s="157"/>
      <c r="K154" s="157"/>
      <c r="L154" s="157">
        <v>3808</v>
      </c>
      <c r="M154" s="112">
        <f t="shared" si="30"/>
        <v>-3808</v>
      </c>
      <c r="N154" s="157"/>
    </row>
    <row r="155" ht="54.6" customHeight="1" spans="1:14">
      <c r="A155" s="126">
        <v>31</v>
      </c>
      <c r="B155" s="163" t="s">
        <v>306</v>
      </c>
      <c r="C155" s="128" t="s">
        <v>9</v>
      </c>
      <c r="D155" s="129">
        <v>1</v>
      </c>
      <c r="E155" s="166"/>
      <c r="F155" s="165">
        <f>(F6)*0.1%</f>
        <v>284.3417923</v>
      </c>
      <c r="G155" s="164" t="s">
        <v>307</v>
      </c>
      <c r="I155" s="157">
        <v>2</v>
      </c>
      <c r="J155" s="157">
        <v>1</v>
      </c>
      <c r="K155" s="157">
        <f t="shared" si="31"/>
        <v>284.3417923</v>
      </c>
      <c r="L155" s="157">
        <v>0</v>
      </c>
      <c r="M155" s="112">
        <f t="shared" si="30"/>
        <v>284.3417923</v>
      </c>
      <c r="N155" s="157"/>
    </row>
    <row r="156" ht="54.6" customHeight="1" spans="1:14">
      <c r="A156" s="121" t="s">
        <v>308</v>
      </c>
      <c r="B156" s="122" t="s">
        <v>309</v>
      </c>
      <c r="C156" s="117"/>
      <c r="D156" s="123"/>
      <c r="E156" s="177"/>
      <c r="F156" s="125">
        <f>SUM(F157:F158)</f>
        <v>17736.4337055965</v>
      </c>
      <c r="G156" s="122"/>
      <c r="I156" s="157">
        <v>1</v>
      </c>
      <c r="J156" s="157"/>
      <c r="K156" s="157">
        <f t="shared" si="31"/>
        <v>0</v>
      </c>
      <c r="L156" s="157"/>
      <c r="M156" s="112"/>
      <c r="N156" s="157"/>
    </row>
    <row r="157" ht="54.6" customHeight="1" spans="1:14">
      <c r="A157" s="126">
        <v>1</v>
      </c>
      <c r="B157" s="178" t="s">
        <v>310</v>
      </c>
      <c r="C157" s="128" t="s">
        <v>311</v>
      </c>
      <c r="D157" s="128"/>
      <c r="E157" s="128"/>
      <c r="F157" s="179">
        <f>(F6+F105+F122)*5%</f>
        <v>17736.4337055965</v>
      </c>
      <c r="G157" s="127" t="s">
        <v>312</v>
      </c>
      <c r="I157" s="157">
        <v>2</v>
      </c>
      <c r="J157" s="157">
        <v>1</v>
      </c>
      <c r="K157" s="157">
        <f t="shared" si="31"/>
        <v>17736.4337055965</v>
      </c>
      <c r="L157" s="157">
        <v>20894</v>
      </c>
      <c r="M157" s="112">
        <f t="shared" si="30"/>
        <v>-3157.56629440349</v>
      </c>
      <c r="N157" s="157"/>
    </row>
    <row r="158" ht="54.6" customHeight="1" spans="1:14">
      <c r="A158" s="126">
        <v>2</v>
      </c>
      <c r="B158" s="178" t="s">
        <v>313</v>
      </c>
      <c r="C158" s="128"/>
      <c r="D158" s="129"/>
      <c r="E158" s="180"/>
      <c r="F158" s="181"/>
      <c r="G158" s="127" t="s">
        <v>314</v>
      </c>
      <c r="I158" s="157">
        <v>2</v>
      </c>
      <c r="J158" s="157">
        <v>1</v>
      </c>
      <c r="K158" s="157">
        <f t="shared" si="31"/>
        <v>0</v>
      </c>
      <c r="L158" s="157"/>
      <c r="M158" s="112"/>
      <c r="N158" s="157"/>
    </row>
    <row r="159" ht="54.6" customHeight="1" spans="1:14">
      <c r="A159" s="121" t="s">
        <v>315</v>
      </c>
      <c r="B159" s="122" t="s">
        <v>316</v>
      </c>
      <c r="C159" s="117"/>
      <c r="D159" s="123"/>
      <c r="E159" s="124"/>
      <c r="F159" s="125">
        <f>F160</f>
        <v>37243.5602752104</v>
      </c>
      <c r="G159" s="122"/>
      <c r="I159" s="157">
        <v>1</v>
      </c>
      <c r="J159" s="157"/>
      <c r="K159" s="157">
        <f t="shared" si="31"/>
        <v>0</v>
      </c>
      <c r="L159" s="157"/>
      <c r="M159" s="112"/>
      <c r="N159" s="157"/>
    </row>
    <row r="160" ht="54.6" customHeight="1" spans="1:18">
      <c r="A160" s="126">
        <v>1</v>
      </c>
      <c r="B160" s="127" t="s">
        <v>316</v>
      </c>
      <c r="C160" s="128"/>
      <c r="D160" s="129"/>
      <c r="E160" s="180"/>
      <c r="F160" s="181">
        <f>R163</f>
        <v>37243.5602752104</v>
      </c>
      <c r="G160" s="182" t="s">
        <v>317</v>
      </c>
      <c r="I160" s="157">
        <v>2</v>
      </c>
      <c r="J160" s="157">
        <v>1</v>
      </c>
      <c r="K160" s="157">
        <f t="shared" si="31"/>
        <v>37243.5602752104</v>
      </c>
      <c r="L160" s="157">
        <v>52197</v>
      </c>
      <c r="M160" s="112">
        <f t="shared" ref="M160:M163" si="33">F160-L160</f>
        <v>-14953.4397247896</v>
      </c>
      <c r="N160" s="157"/>
      <c r="P160" s="109">
        <f>F3+F6+F105+F122+F156+54000</f>
        <v>426945.107817527</v>
      </c>
      <c r="Q160" s="107">
        <f>P160/3</f>
        <v>142315.035939176</v>
      </c>
      <c r="R160" s="107">
        <f>Q160*4.3%</f>
        <v>6119.54654538455</v>
      </c>
    </row>
    <row r="161" ht="54.6" customHeight="1" spans="1:18">
      <c r="A161" s="121" t="s">
        <v>318</v>
      </c>
      <c r="B161" s="122" t="s">
        <v>319</v>
      </c>
      <c r="C161" s="117"/>
      <c r="D161" s="123"/>
      <c r="E161" s="124"/>
      <c r="F161" s="125">
        <v>22000</v>
      </c>
      <c r="G161" s="122"/>
      <c r="I161" s="157">
        <v>1</v>
      </c>
      <c r="J161" s="157">
        <v>1</v>
      </c>
      <c r="K161" s="157">
        <f t="shared" si="31"/>
        <v>22000</v>
      </c>
      <c r="L161" s="157">
        <v>22000</v>
      </c>
      <c r="M161" s="158">
        <f t="shared" si="33"/>
        <v>0</v>
      </c>
      <c r="N161" s="157"/>
      <c r="Q161" s="107">
        <f>Q160</f>
        <v>142315.035939176</v>
      </c>
      <c r="R161" s="107">
        <f>(Q160+R160)*4.3%+R160</f>
        <v>12502.2335922206</v>
      </c>
    </row>
    <row r="162" ht="54.6" customHeight="1" spans="1:18">
      <c r="A162" s="121" t="s">
        <v>320</v>
      </c>
      <c r="B162" s="122" t="s">
        <v>321</v>
      </c>
      <c r="C162" s="117"/>
      <c r="D162" s="123"/>
      <c r="E162" s="124"/>
      <c r="F162" s="125">
        <v>32000</v>
      </c>
      <c r="G162" s="122"/>
      <c r="I162" s="157">
        <v>1</v>
      </c>
      <c r="J162" s="157">
        <v>1</v>
      </c>
      <c r="K162" s="157">
        <f t="shared" si="31"/>
        <v>32000</v>
      </c>
      <c r="L162" s="157">
        <v>32000</v>
      </c>
      <c r="M162" s="158">
        <f t="shared" si="33"/>
        <v>0</v>
      </c>
      <c r="N162" s="157"/>
      <c r="Q162" s="107">
        <f>Q161</f>
        <v>142315.035939176</v>
      </c>
      <c r="R162" s="107">
        <f>(Q160+R160+Q161+U162)*4.3%+R160</f>
        <v>18621.7801376052</v>
      </c>
    </row>
    <row r="163" ht="54.6" customHeight="1" spans="1:18">
      <c r="A163" s="121" t="s">
        <v>322</v>
      </c>
      <c r="B163" s="122" t="s">
        <v>323</v>
      </c>
      <c r="C163" s="117"/>
      <c r="D163" s="123"/>
      <c r="E163" s="124"/>
      <c r="F163" s="125">
        <f>F6+F105+F122+F156+F159+F161+F162</f>
        <v>463708.668092737</v>
      </c>
      <c r="G163" s="122"/>
      <c r="I163" s="157">
        <v>1</v>
      </c>
      <c r="J163" s="157"/>
      <c r="K163" s="157">
        <f t="shared" si="31"/>
        <v>0</v>
      </c>
      <c r="L163" s="157">
        <v>564469</v>
      </c>
      <c r="M163" s="158">
        <f t="shared" si="33"/>
        <v>-100760.331907263</v>
      </c>
      <c r="N163" s="157"/>
      <c r="R163" s="107">
        <f>SUM(R160:R162)</f>
        <v>37243.5602752104</v>
      </c>
    </row>
    <row r="164" ht="54.6" customHeight="1" spans="11:11">
      <c r="K164" s="185">
        <f>SUM(K6:K163)</f>
        <v>463708.668092737</v>
      </c>
    </row>
    <row r="167" ht="54.6" customHeight="1"/>
    <row r="168" ht="54.6" customHeight="1"/>
    <row r="169" ht="54.6" customHeight="1"/>
    <row r="171" ht="54.6" customHeight="1" spans="4:4">
      <c r="D171" s="183"/>
    </row>
    <row r="174" ht="54.6" customHeight="1" spans="10:10">
      <c r="J174" s="109">
        <f>F163-K164</f>
        <v>0</v>
      </c>
    </row>
  </sheetData>
  <mergeCells count="5">
    <mergeCell ref="A1:G1"/>
    <mergeCell ref="C157:E157"/>
    <mergeCell ref="L125:L130"/>
    <mergeCell ref="M125:M130"/>
    <mergeCell ref="N10:N11"/>
  </mergeCells>
  <pageMargins left="0.699305555555556" right="0.699305555555556"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115" zoomScaleNormal="115" topLeftCell="A3" workbookViewId="0">
      <selection activeCell="C3" sqref="C3"/>
    </sheetView>
  </sheetViews>
  <sheetFormatPr defaultColWidth="9" defaultRowHeight="13.5" outlineLevelCol="7"/>
  <cols>
    <col min="1" max="1" width="13.5" style="100" customWidth="1"/>
    <col min="2" max="2" width="11.3833333333333" style="100" customWidth="1"/>
    <col min="3" max="3" width="20" style="100" customWidth="1"/>
    <col min="4" max="4" width="35.8833333333333" style="100" customWidth="1"/>
    <col min="5" max="5" width="9.25" style="100" customWidth="1"/>
    <col min="6" max="6" width="15.5" style="100" customWidth="1"/>
    <col min="7" max="7" width="15.5" style="101" customWidth="1"/>
    <col min="8" max="8" width="15.5" style="102" customWidth="1"/>
    <col min="9" max="16384" width="9" style="100"/>
  </cols>
  <sheetData>
    <row r="1" ht="59.1" customHeight="1" spans="1:8">
      <c r="A1" s="103" t="s">
        <v>10</v>
      </c>
      <c r="B1" s="103"/>
      <c r="C1" s="103"/>
      <c r="D1" s="103"/>
      <c r="E1" s="103"/>
      <c r="F1" s="103"/>
      <c r="G1" s="104"/>
      <c r="H1" s="103"/>
    </row>
    <row r="2" ht="54" customHeight="1" spans="1:8">
      <c r="A2" s="45" t="s">
        <v>324</v>
      </c>
      <c r="B2" s="45" t="s">
        <v>325</v>
      </c>
      <c r="C2" s="45" t="s">
        <v>326</v>
      </c>
      <c r="D2" s="45" t="s">
        <v>327</v>
      </c>
      <c r="E2" s="45" t="s">
        <v>3</v>
      </c>
      <c r="F2" s="45" t="s">
        <v>4</v>
      </c>
      <c r="G2" s="105" t="s">
        <v>328</v>
      </c>
      <c r="H2" s="105" t="s">
        <v>329</v>
      </c>
    </row>
    <row r="3" ht="47.1" customHeight="1" spans="1:8">
      <c r="A3" s="47" t="s">
        <v>330</v>
      </c>
      <c r="B3" s="47" t="s">
        <v>331</v>
      </c>
      <c r="C3" s="47" t="s">
        <v>332</v>
      </c>
      <c r="D3" s="49" t="s">
        <v>333</v>
      </c>
      <c r="E3" s="47" t="s">
        <v>334</v>
      </c>
      <c r="F3" s="47">
        <v>980</v>
      </c>
      <c r="G3" s="58"/>
      <c r="H3" s="52"/>
    </row>
    <row r="4" ht="27.95" customHeight="1" spans="1:8">
      <c r="A4" s="47"/>
      <c r="B4" s="47"/>
      <c r="C4" s="47" t="s">
        <v>335</v>
      </c>
      <c r="D4" s="62"/>
      <c r="E4" s="47" t="s">
        <v>334</v>
      </c>
      <c r="F4" s="47">
        <v>980</v>
      </c>
      <c r="G4" s="58"/>
      <c r="H4" s="52"/>
    </row>
    <row r="5" ht="30" customHeight="1" spans="1:8">
      <c r="A5" s="47"/>
      <c r="B5" s="47"/>
      <c r="C5" s="47" t="s">
        <v>336</v>
      </c>
      <c r="D5" s="62"/>
      <c r="E5" s="47" t="s">
        <v>334</v>
      </c>
      <c r="F5" s="47">
        <v>325.1</v>
      </c>
      <c r="G5" s="58"/>
      <c r="H5" s="52"/>
    </row>
    <row r="6" ht="20.1" customHeight="1" spans="1:8">
      <c r="A6" s="47"/>
      <c r="B6" s="47"/>
      <c r="C6" s="47" t="s">
        <v>337</v>
      </c>
      <c r="D6" s="62"/>
      <c r="E6" s="47" t="s">
        <v>334</v>
      </c>
      <c r="F6" s="47">
        <v>980</v>
      </c>
      <c r="G6" s="58"/>
      <c r="H6" s="52"/>
    </row>
    <row r="7" ht="20.1" customHeight="1" spans="1:8">
      <c r="A7" s="47"/>
      <c r="B7" s="47" t="s">
        <v>338</v>
      </c>
      <c r="C7" s="47" t="s">
        <v>332</v>
      </c>
      <c r="D7" s="62"/>
      <c r="E7" s="47" t="s">
        <v>334</v>
      </c>
      <c r="F7" s="47">
        <v>556</v>
      </c>
      <c r="G7" s="58"/>
      <c r="H7" s="52"/>
    </row>
    <row r="8" ht="20.1" customHeight="1" spans="1:8">
      <c r="A8" s="47"/>
      <c r="B8" s="47"/>
      <c r="C8" s="47" t="s">
        <v>335</v>
      </c>
      <c r="D8" s="62"/>
      <c r="E8" s="47" t="s">
        <v>334</v>
      </c>
      <c r="F8" s="47">
        <v>556</v>
      </c>
      <c r="G8" s="58"/>
      <c r="H8" s="52"/>
    </row>
    <row r="9" ht="20.1" customHeight="1" spans="1:8">
      <c r="A9" s="47"/>
      <c r="B9" s="47"/>
      <c r="C9" s="47" t="s">
        <v>336</v>
      </c>
      <c r="D9" s="62"/>
      <c r="E9" s="47" t="s">
        <v>334</v>
      </c>
      <c r="F9" s="47">
        <v>220.1</v>
      </c>
      <c r="G9" s="58"/>
      <c r="H9" s="52"/>
    </row>
    <row r="10" ht="20.1" customHeight="1" spans="1:8">
      <c r="A10" s="47"/>
      <c r="B10" s="47"/>
      <c r="C10" s="47" t="s">
        <v>337</v>
      </c>
      <c r="D10" s="62"/>
      <c r="E10" s="47" t="s">
        <v>334</v>
      </c>
      <c r="F10" s="47">
        <v>556</v>
      </c>
      <c r="G10" s="58"/>
      <c r="H10" s="52"/>
    </row>
    <row r="11" ht="27.95" customHeight="1" spans="1:8">
      <c r="A11" s="47" t="s">
        <v>339</v>
      </c>
      <c r="B11" s="47" t="s">
        <v>340</v>
      </c>
      <c r="C11" s="47" t="s">
        <v>332</v>
      </c>
      <c r="D11" s="62"/>
      <c r="E11" s="47" t="s">
        <v>334</v>
      </c>
      <c r="F11" s="47">
        <v>1176</v>
      </c>
      <c r="G11" s="58"/>
      <c r="H11" s="52"/>
    </row>
    <row r="12" ht="20.1" customHeight="1" spans="1:8">
      <c r="A12" s="47"/>
      <c r="B12" s="47"/>
      <c r="C12" s="47" t="s">
        <v>335</v>
      </c>
      <c r="D12" s="62"/>
      <c r="E12" s="47" t="s">
        <v>334</v>
      </c>
      <c r="F12" s="47">
        <v>1176</v>
      </c>
      <c r="G12" s="58"/>
      <c r="H12" s="52"/>
    </row>
    <row r="13" ht="20.1" customHeight="1" spans="1:8">
      <c r="A13" s="47"/>
      <c r="B13" s="47"/>
      <c r="C13" s="47" t="s">
        <v>337</v>
      </c>
      <c r="D13" s="62"/>
      <c r="E13" s="47" t="s">
        <v>334</v>
      </c>
      <c r="F13" s="47">
        <v>1176</v>
      </c>
      <c r="G13" s="58"/>
      <c r="H13" s="52"/>
    </row>
    <row r="14" ht="20.1" customHeight="1" spans="1:8">
      <c r="A14" s="47"/>
      <c r="B14" s="47" t="s">
        <v>341</v>
      </c>
      <c r="C14" s="47" t="s">
        <v>332</v>
      </c>
      <c r="D14" s="62"/>
      <c r="E14" s="47" t="s">
        <v>334</v>
      </c>
      <c r="F14" s="47">
        <v>830</v>
      </c>
      <c r="G14" s="58"/>
      <c r="H14" s="52"/>
    </row>
    <row r="15" ht="20.1" customHeight="1" spans="1:8">
      <c r="A15" s="47"/>
      <c r="B15" s="47"/>
      <c r="C15" s="47" t="s">
        <v>335</v>
      </c>
      <c r="D15" s="62"/>
      <c r="E15" s="47" t="s">
        <v>334</v>
      </c>
      <c r="F15" s="47">
        <v>830</v>
      </c>
      <c r="G15" s="58"/>
      <c r="H15" s="52"/>
    </row>
    <row r="16" ht="20.1" customHeight="1" spans="1:8">
      <c r="A16" s="47"/>
      <c r="B16" s="47"/>
      <c r="C16" s="47" t="s">
        <v>337</v>
      </c>
      <c r="D16" s="62"/>
      <c r="E16" s="47" t="s">
        <v>334</v>
      </c>
      <c r="F16" s="47">
        <v>830</v>
      </c>
      <c r="G16" s="58"/>
      <c r="H16" s="52"/>
    </row>
    <row r="17" ht="20.1" customHeight="1" spans="1:8">
      <c r="A17" s="47"/>
      <c r="B17" s="47" t="s">
        <v>342</v>
      </c>
      <c r="C17" s="47" t="s">
        <v>332</v>
      </c>
      <c r="D17" s="62"/>
      <c r="E17" s="47" t="s">
        <v>334</v>
      </c>
      <c r="F17" s="47">
        <v>412</v>
      </c>
      <c r="G17" s="58"/>
      <c r="H17" s="52"/>
    </row>
    <row r="18" ht="20.1" customHeight="1" spans="1:8">
      <c r="A18" s="47"/>
      <c r="B18" s="47"/>
      <c r="C18" s="47" t="s">
        <v>335</v>
      </c>
      <c r="D18" s="62"/>
      <c r="E18" s="47" t="s">
        <v>334</v>
      </c>
      <c r="F18" s="47">
        <v>412</v>
      </c>
      <c r="G18" s="58"/>
      <c r="H18" s="52"/>
    </row>
    <row r="19" ht="20.1" customHeight="1" spans="1:8">
      <c r="A19" s="47"/>
      <c r="B19" s="47"/>
      <c r="C19" s="47" t="s">
        <v>337</v>
      </c>
      <c r="D19" s="62"/>
      <c r="E19" s="47" t="s">
        <v>334</v>
      </c>
      <c r="F19" s="47">
        <v>412</v>
      </c>
      <c r="G19" s="58"/>
      <c r="H19" s="52"/>
    </row>
    <row r="20" ht="20.1" customHeight="1" spans="1:8">
      <c r="A20" s="47"/>
      <c r="B20" s="47" t="s">
        <v>343</v>
      </c>
      <c r="C20" s="47" t="s">
        <v>332</v>
      </c>
      <c r="D20" s="62"/>
      <c r="E20" s="47" t="s">
        <v>334</v>
      </c>
      <c r="F20" s="47">
        <v>720</v>
      </c>
      <c r="G20" s="58"/>
      <c r="H20" s="52"/>
    </row>
    <row r="21" ht="20.1" customHeight="1" spans="1:8">
      <c r="A21" s="47"/>
      <c r="B21" s="47"/>
      <c r="C21" s="47" t="s">
        <v>335</v>
      </c>
      <c r="D21" s="62"/>
      <c r="E21" s="47" t="s">
        <v>334</v>
      </c>
      <c r="F21" s="47">
        <v>720</v>
      </c>
      <c r="G21" s="58"/>
      <c r="H21" s="52"/>
    </row>
    <row r="22" ht="20.1" customHeight="1" spans="1:8">
      <c r="A22" s="47"/>
      <c r="B22" s="47"/>
      <c r="C22" s="47" t="s">
        <v>337</v>
      </c>
      <c r="D22" s="62"/>
      <c r="E22" s="47" t="s">
        <v>334</v>
      </c>
      <c r="F22" s="47">
        <v>720</v>
      </c>
      <c r="G22" s="58"/>
      <c r="H22" s="52"/>
    </row>
    <row r="23" ht="20.1" customHeight="1" spans="1:8">
      <c r="A23" s="45" t="s">
        <v>344</v>
      </c>
      <c r="B23" s="47"/>
      <c r="C23" s="47"/>
      <c r="D23" s="47"/>
      <c r="E23" s="47"/>
      <c r="F23" s="47"/>
      <c r="G23" s="52"/>
      <c r="H23" s="52"/>
    </row>
    <row r="24" ht="20.1" customHeight="1" spans="1:8">
      <c r="A24" s="62" t="s">
        <v>345</v>
      </c>
      <c r="B24" s="62"/>
      <c r="C24" s="62"/>
      <c r="D24" s="62"/>
      <c r="E24" s="62"/>
      <c r="F24" s="62"/>
      <c r="G24" s="58"/>
      <c r="H24" s="51"/>
    </row>
    <row r="25" ht="20.1" customHeight="1"/>
    <row r="26" ht="20.1" customHeight="1"/>
    <row r="27" ht="20.1" customHeight="1"/>
  </sheetData>
  <mergeCells count="12">
    <mergeCell ref="A1:H1"/>
    <mergeCell ref="B23:F23"/>
    <mergeCell ref="A24:F24"/>
    <mergeCell ref="A3:A10"/>
    <mergeCell ref="A11:A22"/>
    <mergeCell ref="B3:B6"/>
    <mergeCell ref="B7:B10"/>
    <mergeCell ref="B11:B13"/>
    <mergeCell ref="B14:B16"/>
    <mergeCell ref="B17:B19"/>
    <mergeCell ref="B20:B22"/>
    <mergeCell ref="D3:D22"/>
  </mergeCells>
  <pageMargins left="0.739583333333333" right="0.739583333333333" top="0.739583333333333" bottom="0.739583333333333" header="0.3" footer="0.3"/>
  <pageSetup paperSize="9" scale="97" fitToHeight="0" orientation="landscape"/>
  <headerFooter/>
  <customProperties>
    <customPr name="kzj_hastlb" r:id="rId1"/>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2" workbookViewId="0">
      <selection activeCell="D3" sqref="D3:D10"/>
    </sheetView>
  </sheetViews>
  <sheetFormatPr defaultColWidth="9" defaultRowHeight="13.5" outlineLevelCol="7"/>
  <cols>
    <col min="1" max="1" width="15.5" customWidth="1"/>
    <col min="2" max="3" width="10.5" customWidth="1"/>
    <col min="4" max="4" width="34.25" customWidth="1"/>
    <col min="5" max="5" width="11.3833333333333" customWidth="1"/>
    <col min="6" max="6" width="12.8833333333333" customWidth="1"/>
    <col min="7" max="7" width="14.25" customWidth="1"/>
    <col min="8" max="8" width="15.3833333333333" customWidth="1"/>
  </cols>
  <sheetData>
    <row r="1" ht="31.5" customHeight="1" spans="1:8">
      <c r="A1" s="67" t="s">
        <v>12</v>
      </c>
      <c r="B1" s="67"/>
      <c r="C1" s="67"/>
      <c r="D1" s="67"/>
      <c r="E1" s="67"/>
      <c r="F1" s="67"/>
      <c r="G1" s="67"/>
      <c r="H1" s="67"/>
    </row>
    <row r="2" ht="30" customHeight="1" spans="1:8">
      <c r="A2" s="69" t="s">
        <v>324</v>
      </c>
      <c r="B2" s="69" t="s">
        <v>325</v>
      </c>
      <c r="C2" s="69" t="s">
        <v>326</v>
      </c>
      <c r="D2" s="69" t="s">
        <v>327</v>
      </c>
      <c r="E2" s="69" t="s">
        <v>3</v>
      </c>
      <c r="F2" s="69" t="s">
        <v>4</v>
      </c>
      <c r="G2" s="71" t="s">
        <v>328</v>
      </c>
      <c r="H2" s="71" t="s">
        <v>346</v>
      </c>
    </row>
    <row r="3" ht="30" customHeight="1" spans="1:8">
      <c r="A3" s="91"/>
      <c r="B3" s="91" t="s">
        <v>347</v>
      </c>
      <c r="C3" s="91" t="s">
        <v>337</v>
      </c>
      <c r="D3" s="92" t="s">
        <v>348</v>
      </c>
      <c r="E3" s="91" t="s">
        <v>334</v>
      </c>
      <c r="F3" s="72">
        <v>149.12</v>
      </c>
      <c r="G3" s="93"/>
      <c r="H3" s="94"/>
    </row>
    <row r="4" ht="30" customHeight="1" spans="1:8">
      <c r="A4" s="91"/>
      <c r="B4" s="91" t="s">
        <v>349</v>
      </c>
      <c r="C4" s="91" t="s">
        <v>337</v>
      </c>
      <c r="D4" s="92"/>
      <c r="E4" s="91" t="s">
        <v>334</v>
      </c>
      <c r="F4" s="72">
        <v>128.56</v>
      </c>
      <c r="G4" s="93"/>
      <c r="H4" s="94"/>
    </row>
    <row r="5" ht="30" customHeight="1" spans="1:8">
      <c r="A5" s="91"/>
      <c r="B5" s="91" t="s">
        <v>350</v>
      </c>
      <c r="C5" s="91" t="s">
        <v>332</v>
      </c>
      <c r="D5" s="92"/>
      <c r="E5" s="91" t="s">
        <v>334</v>
      </c>
      <c r="F5" s="72">
        <v>439.6</v>
      </c>
      <c r="G5" s="95"/>
      <c r="H5" s="94"/>
    </row>
    <row r="6" ht="30" customHeight="1" spans="1:8">
      <c r="A6" s="91"/>
      <c r="B6" s="91"/>
      <c r="C6" s="91" t="s">
        <v>351</v>
      </c>
      <c r="D6" s="92"/>
      <c r="E6" s="91" t="s">
        <v>334</v>
      </c>
      <c r="F6" s="72">
        <v>434.64</v>
      </c>
      <c r="G6" s="96"/>
      <c r="H6" s="94"/>
    </row>
    <row r="7" ht="30" customHeight="1" spans="1:8">
      <c r="A7" s="91"/>
      <c r="B7" s="91"/>
      <c r="C7" s="91" t="s">
        <v>337</v>
      </c>
      <c r="D7" s="92"/>
      <c r="E7" s="91" t="s">
        <v>334</v>
      </c>
      <c r="F7" s="80">
        <v>439.6</v>
      </c>
      <c r="G7" s="96"/>
      <c r="H7" s="94"/>
    </row>
    <row r="8" ht="30" customHeight="1" spans="1:8">
      <c r="A8" s="91"/>
      <c r="B8" s="91" t="s">
        <v>352</v>
      </c>
      <c r="C8" s="91" t="s">
        <v>332</v>
      </c>
      <c r="D8" s="92"/>
      <c r="E8" s="91" t="s">
        <v>334</v>
      </c>
      <c r="F8" s="80">
        <v>154</v>
      </c>
      <c r="G8" s="95"/>
      <c r="H8" s="94"/>
    </row>
    <row r="9" ht="30" customHeight="1" spans="1:8">
      <c r="A9" s="91"/>
      <c r="B9" s="91"/>
      <c r="C9" s="91" t="s">
        <v>351</v>
      </c>
      <c r="D9" s="92"/>
      <c r="E9" s="91" t="s">
        <v>334</v>
      </c>
      <c r="F9" s="80">
        <v>292.05</v>
      </c>
      <c r="G9" s="96"/>
      <c r="H9" s="94"/>
    </row>
    <row r="10" ht="30" customHeight="1" spans="1:8">
      <c r="A10" s="91"/>
      <c r="B10" s="91"/>
      <c r="C10" s="91" t="s">
        <v>337</v>
      </c>
      <c r="D10" s="92"/>
      <c r="E10" s="91" t="s">
        <v>334</v>
      </c>
      <c r="F10" s="80">
        <v>154</v>
      </c>
      <c r="G10" s="96"/>
      <c r="H10" s="94"/>
    </row>
    <row r="11" ht="30" customHeight="1" spans="1:8">
      <c r="A11" s="97" t="s">
        <v>344</v>
      </c>
      <c r="B11" s="91"/>
      <c r="C11" s="91"/>
      <c r="D11" s="91"/>
      <c r="E11" s="91"/>
      <c r="F11" s="91"/>
      <c r="G11" s="98"/>
      <c r="H11" s="98"/>
    </row>
    <row r="12" ht="30" customHeight="1" spans="1:8">
      <c r="A12" s="99" t="s">
        <v>353</v>
      </c>
      <c r="B12" s="99"/>
      <c r="C12" s="99"/>
      <c r="D12" s="99"/>
      <c r="E12" s="99"/>
      <c r="F12" s="99"/>
      <c r="G12" s="99"/>
      <c r="H12" s="99"/>
    </row>
    <row r="13" ht="30" customHeight="1"/>
    <row r="14" ht="30" customHeight="1"/>
    <row r="15" ht="30" customHeight="1"/>
    <row r="16" ht="30" customHeight="1"/>
    <row r="17" ht="30" customHeight="1"/>
  </sheetData>
  <mergeCells count="7">
    <mergeCell ref="A1:H1"/>
    <mergeCell ref="B11:F11"/>
    <mergeCell ref="A12:H12"/>
    <mergeCell ref="A3:A10"/>
    <mergeCell ref="B5:B7"/>
    <mergeCell ref="B8:B10"/>
    <mergeCell ref="D3:D10"/>
  </mergeCells>
  <pageMargins left="0.291666666666667" right="0.291666666666667" top="0.291666666666667" bottom="0.291666666666667" header="0.3" footer="0.3"/>
  <pageSetup paperSize="9" scale="80" fitToHeight="0" orientation="landscape"/>
  <headerFooter/>
  <customProperties>
    <customPr name="kzj_hastlb"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Normal="115" topLeftCell="A12" workbookViewId="0">
      <selection activeCell="F3" sqref="F3:G24"/>
    </sheetView>
  </sheetViews>
  <sheetFormatPr defaultColWidth="9" defaultRowHeight="13.5" outlineLevelCol="7"/>
  <cols>
    <col min="1" max="1" width="8.38333333333333" customWidth="1"/>
    <col min="2" max="2" width="10.1333333333333" customWidth="1"/>
    <col min="3" max="3" width="37.3833333333333" style="65" customWidth="1"/>
    <col min="5" max="5" width="6.5" customWidth="1"/>
    <col min="6" max="6" width="10.1333333333333" style="66" customWidth="1"/>
    <col min="7" max="7" width="10.6333333333333" style="66" customWidth="1"/>
    <col min="8" max="8" width="6.88333333333333" customWidth="1"/>
  </cols>
  <sheetData>
    <row r="1" ht="42" customHeight="1" spans="1:8">
      <c r="A1" s="67" t="s">
        <v>13</v>
      </c>
      <c r="B1" s="67"/>
      <c r="C1" s="68"/>
      <c r="D1" s="67"/>
      <c r="E1" s="67"/>
      <c r="F1" s="67"/>
      <c r="G1" s="67"/>
      <c r="H1" s="67"/>
    </row>
    <row r="2" ht="27" spans="1:8">
      <c r="A2" s="69" t="s">
        <v>324</v>
      </c>
      <c r="B2" s="69" t="s">
        <v>325</v>
      </c>
      <c r="C2" s="69" t="s">
        <v>354</v>
      </c>
      <c r="D2" s="69" t="s">
        <v>3</v>
      </c>
      <c r="E2" s="69" t="s">
        <v>4</v>
      </c>
      <c r="F2" s="70" t="s">
        <v>328</v>
      </c>
      <c r="G2" s="71" t="s">
        <v>346</v>
      </c>
      <c r="H2" s="70" t="s">
        <v>6</v>
      </c>
    </row>
    <row r="3" s="64" customFormat="1" ht="175.5" spans="1:8">
      <c r="A3" s="72" t="s">
        <v>330</v>
      </c>
      <c r="B3" s="72" t="s">
        <v>331</v>
      </c>
      <c r="C3" s="73" t="s">
        <v>355</v>
      </c>
      <c r="D3" s="74" t="s">
        <v>356</v>
      </c>
      <c r="E3" s="75">
        <v>150</v>
      </c>
      <c r="F3" s="75"/>
      <c r="G3" s="76"/>
      <c r="H3" s="77"/>
    </row>
    <row r="4" s="64" customFormat="1" ht="94.5" spans="1:8">
      <c r="A4" s="72"/>
      <c r="B4" s="72"/>
      <c r="C4" s="73" t="s">
        <v>357</v>
      </c>
      <c r="D4" s="74" t="s">
        <v>356</v>
      </c>
      <c r="E4" s="75">
        <v>7</v>
      </c>
      <c r="F4" s="75"/>
      <c r="G4" s="76"/>
      <c r="H4" s="77"/>
    </row>
    <row r="5" s="64" customFormat="1" ht="67.5" spans="1:8">
      <c r="A5" s="72"/>
      <c r="B5" s="72"/>
      <c r="C5" s="73" t="s">
        <v>358</v>
      </c>
      <c r="D5" s="74" t="s">
        <v>356</v>
      </c>
      <c r="E5" s="75">
        <v>6</v>
      </c>
      <c r="F5" s="75"/>
      <c r="G5" s="76"/>
      <c r="H5" s="77"/>
    </row>
    <row r="6" ht="81" spans="1:8">
      <c r="A6" s="72"/>
      <c r="B6" s="72"/>
      <c r="C6" s="78" t="s">
        <v>359</v>
      </c>
      <c r="D6" s="72" t="s">
        <v>35</v>
      </c>
      <c r="E6" s="79">
        <v>303</v>
      </c>
      <c r="F6" s="79"/>
      <c r="G6" s="80"/>
      <c r="H6" s="81"/>
    </row>
    <row r="7" s="64" customFormat="1" ht="175.5" spans="1:8">
      <c r="A7" s="72"/>
      <c r="B7" s="72" t="s">
        <v>338</v>
      </c>
      <c r="C7" s="73" t="s">
        <v>355</v>
      </c>
      <c r="D7" s="74" t="s">
        <v>356</v>
      </c>
      <c r="E7" s="75">
        <v>90</v>
      </c>
      <c r="F7" s="75"/>
      <c r="G7" s="76"/>
      <c r="H7" s="77"/>
    </row>
    <row r="8" s="64" customFormat="1" ht="94.5" spans="1:8">
      <c r="A8" s="72"/>
      <c r="B8" s="72" t="s">
        <v>331</v>
      </c>
      <c r="C8" s="73" t="s">
        <v>357</v>
      </c>
      <c r="D8" s="74" t="s">
        <v>356</v>
      </c>
      <c r="E8" s="75">
        <v>6</v>
      </c>
      <c r="F8" s="75"/>
      <c r="G8" s="76"/>
      <c r="H8" s="77"/>
    </row>
    <row r="9" s="64" customFormat="1" ht="71.25" customHeight="1" spans="1:8">
      <c r="A9" s="72"/>
      <c r="B9" s="72"/>
      <c r="C9" s="73" t="s">
        <v>358</v>
      </c>
      <c r="D9" s="74" t="s">
        <v>356</v>
      </c>
      <c r="E9" s="75">
        <v>5</v>
      </c>
      <c r="F9" s="75"/>
      <c r="G9" s="76"/>
      <c r="H9" s="77"/>
    </row>
    <row r="10" ht="81" spans="1:8">
      <c r="A10" s="72"/>
      <c r="B10" s="72"/>
      <c r="C10" s="78" t="s">
        <v>359</v>
      </c>
      <c r="D10" s="72" t="s">
        <v>35</v>
      </c>
      <c r="E10" s="79">
        <v>200</v>
      </c>
      <c r="F10" s="79"/>
      <c r="G10" s="80"/>
      <c r="H10" s="81"/>
    </row>
    <row r="11" ht="175.5" spans="1:8">
      <c r="A11" s="82" t="s">
        <v>339</v>
      </c>
      <c r="B11" s="82" t="s">
        <v>340</v>
      </c>
      <c r="C11" s="78" t="s">
        <v>360</v>
      </c>
      <c r="D11" s="82" t="s">
        <v>356</v>
      </c>
      <c r="E11" s="79">
        <v>190</v>
      </c>
      <c r="F11" s="79"/>
      <c r="G11" s="80"/>
      <c r="H11" s="83"/>
    </row>
    <row r="12" s="64" customFormat="1" ht="94.5" spans="1:8">
      <c r="A12" s="84"/>
      <c r="B12" s="72" t="s">
        <v>331</v>
      </c>
      <c r="C12" s="73" t="s">
        <v>357</v>
      </c>
      <c r="D12" s="74" t="s">
        <v>356</v>
      </c>
      <c r="E12" s="75">
        <v>7</v>
      </c>
      <c r="F12" s="75"/>
      <c r="G12" s="76"/>
      <c r="H12" s="77"/>
    </row>
    <row r="13" ht="67.5" spans="1:8">
      <c r="A13" s="72"/>
      <c r="B13" s="72"/>
      <c r="C13" s="78" t="s">
        <v>358</v>
      </c>
      <c r="D13" s="72" t="s">
        <v>356</v>
      </c>
      <c r="E13" s="79">
        <v>6</v>
      </c>
      <c r="F13" s="79"/>
      <c r="G13" s="80"/>
      <c r="H13" s="81"/>
    </row>
    <row r="14" ht="81" spans="1:8">
      <c r="A14" s="72"/>
      <c r="B14" s="72"/>
      <c r="C14" s="78" t="s">
        <v>359</v>
      </c>
      <c r="D14" s="72" t="s">
        <v>35</v>
      </c>
      <c r="E14" s="79">
        <v>568</v>
      </c>
      <c r="F14" s="79"/>
      <c r="G14" s="80"/>
      <c r="H14" s="81"/>
    </row>
    <row r="15" ht="175.5" spans="1:8">
      <c r="A15" s="72"/>
      <c r="B15" s="72" t="s">
        <v>341</v>
      </c>
      <c r="C15" s="78" t="s">
        <v>360</v>
      </c>
      <c r="D15" s="72" t="s">
        <v>356</v>
      </c>
      <c r="E15" s="79">
        <v>160</v>
      </c>
      <c r="F15" s="79"/>
      <c r="G15" s="80"/>
      <c r="H15" s="81"/>
    </row>
    <row r="16" s="64" customFormat="1" ht="94.5" spans="1:8">
      <c r="A16" s="84"/>
      <c r="B16" s="72" t="s">
        <v>331</v>
      </c>
      <c r="C16" s="73" t="s">
        <v>357</v>
      </c>
      <c r="D16" s="74" t="s">
        <v>356</v>
      </c>
      <c r="E16" s="75">
        <v>6</v>
      </c>
      <c r="F16" s="75"/>
      <c r="G16" s="76"/>
      <c r="H16" s="77"/>
    </row>
    <row r="17" ht="67.5" spans="1:8">
      <c r="A17" s="72"/>
      <c r="B17" s="72"/>
      <c r="C17" s="78" t="s">
        <v>358</v>
      </c>
      <c r="D17" s="72" t="s">
        <v>356</v>
      </c>
      <c r="E17" s="79">
        <v>5</v>
      </c>
      <c r="F17" s="79"/>
      <c r="G17" s="80"/>
      <c r="H17" s="81"/>
    </row>
    <row r="18" ht="81" spans="1:8">
      <c r="A18" s="72"/>
      <c r="B18" s="72"/>
      <c r="C18" s="78" t="s">
        <v>359</v>
      </c>
      <c r="D18" s="72" t="s">
        <v>35</v>
      </c>
      <c r="E18" s="79">
        <v>381</v>
      </c>
      <c r="F18" s="79"/>
      <c r="G18" s="80"/>
      <c r="H18" s="81"/>
    </row>
    <row r="19" ht="175.5" spans="1:8">
      <c r="A19" s="72"/>
      <c r="B19" s="85" t="s">
        <v>342</v>
      </c>
      <c r="C19" s="78" t="s">
        <v>361</v>
      </c>
      <c r="D19" s="72" t="s">
        <v>356</v>
      </c>
      <c r="E19" s="79">
        <v>110</v>
      </c>
      <c r="F19" s="79"/>
      <c r="G19" s="80"/>
      <c r="H19" s="81"/>
    </row>
    <row r="20" ht="81" spans="1:8">
      <c r="A20" s="72"/>
      <c r="B20" s="82"/>
      <c r="C20" s="78" t="s">
        <v>359</v>
      </c>
      <c r="D20" s="72" t="s">
        <v>35</v>
      </c>
      <c r="E20" s="79">
        <v>320</v>
      </c>
      <c r="F20" s="79"/>
      <c r="G20" s="80"/>
      <c r="H20" s="81"/>
    </row>
    <row r="21" ht="175.5" spans="1:8">
      <c r="A21" s="72"/>
      <c r="B21" s="85" t="s">
        <v>343</v>
      </c>
      <c r="C21" s="78" t="s">
        <v>361</v>
      </c>
      <c r="D21" s="72" t="s">
        <v>356</v>
      </c>
      <c r="E21" s="79">
        <v>130</v>
      </c>
      <c r="F21" s="79"/>
      <c r="G21" s="80"/>
      <c r="H21" s="81"/>
    </row>
    <row r="22" ht="81" spans="1:8">
      <c r="A22" s="72"/>
      <c r="B22" s="82"/>
      <c r="C22" s="78" t="s">
        <v>359</v>
      </c>
      <c r="D22" s="72" t="s">
        <v>35</v>
      </c>
      <c r="E22" s="79">
        <v>383</v>
      </c>
      <c r="F22" s="79"/>
      <c r="G22" s="80"/>
      <c r="H22" s="81"/>
    </row>
    <row r="23" ht="81" spans="1:8">
      <c r="A23" s="72" t="s">
        <v>362</v>
      </c>
      <c r="B23" s="72"/>
      <c r="C23" s="78" t="s">
        <v>363</v>
      </c>
      <c r="D23" s="72" t="s">
        <v>364</v>
      </c>
      <c r="E23" s="79">
        <v>800</v>
      </c>
      <c r="F23" s="79"/>
      <c r="G23" s="80"/>
      <c r="H23" s="81"/>
    </row>
    <row r="24" ht="24" customHeight="1" spans="1:8">
      <c r="A24" s="69" t="s">
        <v>344</v>
      </c>
      <c r="B24" s="69"/>
      <c r="C24" s="86"/>
      <c r="D24" s="72"/>
      <c r="E24" s="72"/>
      <c r="F24" s="87"/>
      <c r="G24" s="88"/>
      <c r="H24" s="81"/>
    </row>
    <row r="25" ht="24" customHeight="1" spans="1:8">
      <c r="A25" s="89" t="s">
        <v>365</v>
      </c>
      <c r="B25" s="89"/>
      <c r="C25" s="90"/>
      <c r="D25" s="89"/>
      <c r="E25" s="89"/>
      <c r="F25" s="89"/>
      <c r="G25" s="89"/>
      <c r="H25" s="89"/>
    </row>
  </sheetData>
  <autoFilter xmlns:etc="http://www.wps.cn/officeDocument/2017/etCustomData" ref="A2:I25" etc:filterBottomFollowUsedRange="0">
    <extLst/>
  </autoFilter>
  <mergeCells count="13">
    <mergeCell ref="A1:H1"/>
    <mergeCell ref="A23:B23"/>
    <mergeCell ref="A24:B24"/>
    <mergeCell ref="C24:E24"/>
    <mergeCell ref="A25:H25"/>
    <mergeCell ref="A3:A10"/>
    <mergeCell ref="A11:A22"/>
    <mergeCell ref="B3:B6"/>
    <mergeCell ref="B7:B10"/>
    <mergeCell ref="B11:B14"/>
    <mergeCell ref="B15:B18"/>
    <mergeCell ref="B19:B20"/>
    <mergeCell ref="B21:B22"/>
  </mergeCells>
  <pageMargins left="0.739583333333333" right="0.739583333333333" top="0.739583333333333" bottom="0.739583333333333" header="0.3" footer="0.3"/>
  <pageSetup paperSize="9" scale="89" fitToHeight="0" orientation="portrait"/>
  <headerFooter/>
  <customProperties>
    <customPr name="kzj_hastlb" r:id="rId1"/>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4" workbookViewId="0">
      <selection activeCell="B4" sqref="B4"/>
    </sheetView>
  </sheetViews>
  <sheetFormatPr defaultColWidth="9" defaultRowHeight="13.5" outlineLevelCol="6"/>
  <cols>
    <col min="2" max="2" width="19.3833333333333" customWidth="1"/>
    <col min="3" max="3" width="53" style="54" customWidth="1"/>
    <col min="4" max="4" width="15.25" customWidth="1"/>
    <col min="5" max="5" width="9.25" customWidth="1"/>
    <col min="6" max="6" width="10.1333333333333" customWidth="1"/>
    <col min="7" max="7" width="13.5" customWidth="1"/>
  </cols>
  <sheetData>
    <row r="1" ht="40.5" customHeight="1" spans="1:7">
      <c r="A1" s="55" t="s">
        <v>366</v>
      </c>
      <c r="B1" s="55"/>
      <c r="C1" s="55"/>
      <c r="D1" s="55"/>
      <c r="E1" s="55"/>
      <c r="F1" s="55"/>
      <c r="G1" s="55"/>
    </row>
    <row r="2" ht="39" customHeight="1" spans="1:7">
      <c r="A2" s="56" t="s">
        <v>1</v>
      </c>
      <c r="B2" s="56" t="s">
        <v>326</v>
      </c>
      <c r="C2" s="56" t="s">
        <v>327</v>
      </c>
      <c r="D2" s="56" t="s">
        <v>3</v>
      </c>
      <c r="E2" s="56" t="s">
        <v>4</v>
      </c>
      <c r="F2" s="15" t="s">
        <v>328</v>
      </c>
      <c r="G2" s="16" t="s">
        <v>329</v>
      </c>
    </row>
    <row r="3" ht="291" customHeight="1" spans="1:7">
      <c r="A3" s="17">
        <v>1</v>
      </c>
      <c r="B3" s="47" t="s">
        <v>367</v>
      </c>
      <c r="C3" s="49" t="s">
        <v>368</v>
      </c>
      <c r="D3" s="47" t="s">
        <v>334</v>
      </c>
      <c r="E3" s="50">
        <v>2500</v>
      </c>
      <c r="F3" s="57"/>
      <c r="G3" s="58"/>
    </row>
    <row r="4" ht="408.95" customHeight="1" spans="1:7">
      <c r="A4" s="17">
        <v>2</v>
      </c>
      <c r="B4" s="47" t="s">
        <v>369</v>
      </c>
      <c r="C4" s="49" t="s">
        <v>370</v>
      </c>
      <c r="D4" s="47" t="s">
        <v>334</v>
      </c>
      <c r="E4" s="50">
        <v>2700</v>
      </c>
      <c r="F4" s="51"/>
      <c r="G4" s="58"/>
    </row>
    <row r="5" ht="20.1" customHeight="1" spans="1:7">
      <c r="A5" s="59" t="s">
        <v>344</v>
      </c>
      <c r="B5" s="60"/>
      <c r="C5" s="61"/>
      <c r="D5" s="45"/>
      <c r="E5" s="45"/>
      <c r="F5" s="52"/>
      <c r="G5" s="52"/>
    </row>
    <row r="6" ht="42.95" customHeight="1" spans="1:7">
      <c r="A6" s="7"/>
      <c r="B6" s="62" t="s">
        <v>371</v>
      </c>
      <c r="C6" s="62"/>
      <c r="D6" s="62"/>
      <c r="E6" s="62"/>
      <c r="F6" s="63"/>
      <c r="G6" s="63"/>
    </row>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sheetData>
  <autoFilter xmlns:etc="http://www.wps.cn/officeDocument/2017/etCustomData" ref="B2:G6" etc:filterBottomFollowUsedRange="0">
    <extLst/>
  </autoFilter>
  <mergeCells count="3">
    <mergeCell ref="A1:G1"/>
    <mergeCell ref="A5:B5"/>
    <mergeCell ref="B6:E6"/>
  </mergeCells>
  <pageMargins left="0.739583333333333" right="0.739583333333333" top="0.739583333333333" bottom="0.739583333333333" header="0.3" footer="0.3"/>
  <pageSetup paperSize="9" orientation="landscape"/>
  <headerFooter/>
  <customProperties>
    <customPr name="kzj_hastlb" r:id="rId1"/>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zoomScale="85" zoomScaleNormal="85" workbookViewId="0">
      <selection activeCell="M3" sqref="M3"/>
    </sheetView>
  </sheetViews>
  <sheetFormatPr defaultColWidth="9" defaultRowHeight="13.5" outlineLevelCol="7"/>
  <cols>
    <col min="1" max="1" width="14.1333333333333" customWidth="1"/>
    <col min="3" max="3" width="17.8833333333333" customWidth="1"/>
    <col min="4" max="4" width="65.1333333333333" customWidth="1"/>
    <col min="6" max="6" width="9.63333333333333" customWidth="1"/>
    <col min="7" max="7" width="8.63333333333333" customWidth="1"/>
    <col min="8" max="8" width="8.89166666666667" customWidth="1"/>
    <col min="10" max="11" width="12.6333333333333"/>
  </cols>
  <sheetData>
    <row r="1" ht="31.5" spans="1:6">
      <c r="A1" s="44" t="s">
        <v>372</v>
      </c>
      <c r="B1" s="44"/>
      <c r="C1" s="44"/>
      <c r="D1" s="44"/>
      <c r="E1" s="44"/>
      <c r="F1" s="44"/>
    </row>
    <row r="2" s="10" customFormat="1" ht="39.95" customHeight="1" spans="1:8">
      <c r="A2" s="45" t="s">
        <v>324</v>
      </c>
      <c r="B2" s="45" t="s">
        <v>325</v>
      </c>
      <c r="C2" s="45" t="s">
        <v>326</v>
      </c>
      <c r="D2" s="45" t="s">
        <v>327</v>
      </c>
      <c r="E2" s="45" t="s">
        <v>3</v>
      </c>
      <c r="F2" s="45" t="s">
        <v>4</v>
      </c>
      <c r="G2" s="46" t="s">
        <v>328</v>
      </c>
      <c r="H2" s="46" t="s">
        <v>346</v>
      </c>
    </row>
    <row r="3" s="10" customFormat="1" ht="409.5" customHeight="1" spans="1:8">
      <c r="A3" s="47" t="s">
        <v>339</v>
      </c>
      <c r="B3" s="47" t="s">
        <v>373</v>
      </c>
      <c r="C3" s="48" t="s">
        <v>374</v>
      </c>
      <c r="D3" s="49" t="s">
        <v>375</v>
      </c>
      <c r="E3" s="47" t="s">
        <v>35</v>
      </c>
      <c r="F3" s="50">
        <v>140</v>
      </c>
      <c r="G3" s="51"/>
      <c r="H3" s="51"/>
    </row>
    <row r="4" s="10" customFormat="1" ht="225.95" customHeight="1" spans="1:8">
      <c r="A4" s="47"/>
      <c r="B4" s="47"/>
      <c r="C4" s="47" t="s">
        <v>376</v>
      </c>
      <c r="D4" s="49" t="s">
        <v>377</v>
      </c>
      <c r="E4" s="47" t="s">
        <v>378</v>
      </c>
      <c r="F4" s="47">
        <v>2</v>
      </c>
      <c r="G4" s="51"/>
      <c r="H4" s="51"/>
    </row>
    <row r="5" s="10" customFormat="1" ht="39.95" customHeight="1" spans="1:8">
      <c r="A5" s="45" t="s">
        <v>344</v>
      </c>
      <c r="B5" s="47"/>
      <c r="C5" s="47"/>
      <c r="D5" s="47"/>
      <c r="E5" s="47"/>
      <c r="F5" s="47"/>
      <c r="G5" s="51"/>
      <c r="H5" s="52"/>
    </row>
    <row r="6" s="10" customFormat="1" ht="39.95" customHeight="1" spans="1:8">
      <c r="A6" s="53" t="s">
        <v>365</v>
      </c>
      <c r="B6" s="53"/>
      <c r="C6" s="53"/>
      <c r="D6" s="53"/>
      <c r="E6" s="53"/>
      <c r="F6" s="53"/>
      <c r="G6" s="53"/>
      <c r="H6" s="53"/>
    </row>
    <row r="7" s="10" customFormat="1" ht="39.95" customHeight="1"/>
    <row r="8" s="10" customFormat="1" ht="39.95" customHeight="1"/>
    <row r="9" s="10" customFormat="1" ht="39.95" customHeight="1"/>
    <row r="10" s="10" customFormat="1" ht="39.95" customHeight="1"/>
    <row r="11" s="10" customFormat="1" ht="39.95" customHeight="1"/>
    <row r="12" ht="20.1" customHeight="1"/>
    <row r="13" ht="20.1" customHeight="1"/>
    <row r="14" ht="20.1" customHeight="1"/>
    <row r="15" ht="20.1" customHeight="1"/>
    <row r="16" ht="20.1" customHeight="1"/>
    <row r="17" ht="20.1" customHeight="1"/>
    <row r="18" ht="20.1" customHeight="1"/>
    <row r="19" ht="20.1" customHeight="1"/>
    <row r="20" ht="20.1" customHeight="1"/>
  </sheetData>
  <mergeCells count="5">
    <mergeCell ref="A1:F1"/>
    <mergeCell ref="B5:F5"/>
    <mergeCell ref="A6:H6"/>
    <mergeCell ref="A3:A4"/>
    <mergeCell ref="B3:B4"/>
  </mergeCells>
  <pageMargins left="0.739583333333333" right="0.739583333333333" top="0.739583333333333" bottom="0.739583333333333" header="0.3" footer="0.3"/>
  <pageSetup paperSize="9" scale="99" orientation="landscape"/>
  <headerFooter/>
  <customProperties>
    <customPr name="kzj_hastlb"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view="pageBreakPreview" zoomScaleNormal="100" workbookViewId="0">
      <selection activeCell="H8" sqref="H8"/>
    </sheetView>
  </sheetViews>
  <sheetFormatPr defaultColWidth="9" defaultRowHeight="13.5"/>
  <cols>
    <col min="1" max="1" width="15.5" style="10" customWidth="1"/>
    <col min="2" max="2" width="17.1333333333333" style="10" customWidth="1"/>
    <col min="3" max="3" width="49.3833333333333" style="10" customWidth="1"/>
    <col min="4" max="5" width="9" style="10"/>
    <col min="6" max="6" width="10.5" style="10" customWidth="1"/>
    <col min="7" max="7" width="10.6333333333333" style="10" customWidth="1"/>
    <col min="8" max="8" width="7.88333333333333" style="10" customWidth="1"/>
    <col min="9" max="16384" width="9" style="10"/>
  </cols>
  <sheetData>
    <row r="1" ht="48" customHeight="1" spans="1:8">
      <c r="A1" s="38" t="s">
        <v>379</v>
      </c>
      <c r="B1" s="38"/>
      <c r="C1" s="38"/>
      <c r="D1" s="38"/>
      <c r="E1" s="38"/>
      <c r="F1" s="38"/>
      <c r="G1" s="38"/>
      <c r="H1" s="38"/>
    </row>
    <row r="2" ht="39.95" customHeight="1" spans="1:8">
      <c r="A2" s="14" t="s">
        <v>1</v>
      </c>
      <c r="B2" s="14" t="s">
        <v>326</v>
      </c>
      <c r="C2" s="14" t="s">
        <v>327</v>
      </c>
      <c r="D2" s="14" t="s">
        <v>3</v>
      </c>
      <c r="E2" s="14" t="s">
        <v>4</v>
      </c>
      <c r="F2" s="15" t="s">
        <v>328</v>
      </c>
      <c r="G2" s="16" t="s">
        <v>346</v>
      </c>
      <c r="H2" s="15" t="s">
        <v>6</v>
      </c>
    </row>
    <row r="3" ht="194.1" customHeight="1" spans="1:10">
      <c r="A3" s="14">
        <v>1</v>
      </c>
      <c r="B3" s="20" t="s">
        <v>380</v>
      </c>
      <c r="C3" s="39" t="s">
        <v>381</v>
      </c>
      <c r="D3" s="20" t="s">
        <v>334</v>
      </c>
      <c r="E3" s="17">
        <v>342.67</v>
      </c>
      <c r="F3" s="40"/>
      <c r="G3" s="41"/>
      <c r="H3" s="22"/>
      <c r="I3" s="43"/>
      <c r="J3" s="43"/>
    </row>
    <row r="4" ht="39.95" customHeight="1" spans="1:8">
      <c r="A4" s="14" t="s">
        <v>344</v>
      </c>
      <c r="B4" s="20"/>
      <c r="C4" s="20"/>
      <c r="D4" s="20"/>
      <c r="E4" s="20"/>
      <c r="F4" s="17"/>
      <c r="G4" s="24"/>
      <c r="H4" s="17"/>
    </row>
    <row r="5" ht="39.95" customHeight="1" spans="1:8">
      <c r="A5" s="42" t="s">
        <v>382</v>
      </c>
      <c r="B5" s="42"/>
      <c r="C5" s="42"/>
      <c r="D5" s="42"/>
      <c r="E5" s="42"/>
      <c r="F5" s="42"/>
      <c r="G5" s="42"/>
      <c r="H5" s="42"/>
    </row>
    <row r="6" ht="39.95" customHeight="1"/>
    <row r="7" ht="39.95" customHeight="1"/>
    <row r="8" ht="39.95" customHeight="1"/>
    <row r="9" ht="39.95" customHeight="1"/>
    <row r="10" ht="39.95" customHeight="1"/>
    <row r="11" ht="39.95" customHeight="1"/>
    <row r="12" ht="39.95" customHeight="1"/>
    <row r="13" ht="39.95" customHeight="1"/>
    <row r="14" ht="39.95" customHeight="1"/>
    <row r="15" ht="39.95" customHeight="1"/>
    <row r="16" ht="39.95" customHeight="1"/>
    <row r="17" ht="39.95" customHeight="1"/>
    <row r="18" ht="39.95" customHeight="1"/>
    <row r="19" ht="39.95" customHeight="1"/>
    <row r="20" ht="39.95" customHeight="1"/>
  </sheetData>
  <mergeCells count="3">
    <mergeCell ref="A1:H1"/>
    <mergeCell ref="B4:E4"/>
    <mergeCell ref="A5:H5"/>
  </mergeCells>
  <pageMargins left="0.739583333333333" right="0.739583333333333" top="0.739583333333333" bottom="0.739583333333333" header="0.3" footer="0.3"/>
  <pageSetup paperSize="9" orientation="landscape"/>
  <headerFooter/>
  <customProperties>
    <customPr name="kzj_hastlb" r:id="rId1"/>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CE4FD"/>
  </sheetPr>
  <dimension ref="A1:G7"/>
  <sheetViews>
    <sheetView zoomScale="85" zoomScaleNormal="85" workbookViewId="0">
      <pane ySplit="3" topLeftCell="A4" activePane="bottomLeft" state="frozen"/>
      <selection/>
      <selection pane="bottomLeft" activeCell="F6" sqref="F4:G6"/>
    </sheetView>
  </sheetViews>
  <sheetFormatPr defaultColWidth="9" defaultRowHeight="138" customHeight="1" outlineLevelRow="6" outlineLevelCol="6"/>
  <cols>
    <col min="1" max="1" width="9" style="26"/>
    <col min="2" max="2" width="19" style="26" customWidth="1"/>
    <col min="3" max="3" width="68.6333333333333" style="26" customWidth="1"/>
    <col min="4" max="4" width="10.75" style="26" customWidth="1"/>
    <col min="5" max="5" width="9" style="26"/>
    <col min="6" max="6" width="11.5" style="26" customWidth="1"/>
    <col min="7" max="7" width="10.6333333333333" style="26" customWidth="1"/>
    <col min="8" max="16384" width="9" style="26"/>
  </cols>
  <sheetData>
    <row r="1" ht="42.95" customHeight="1" spans="1:7">
      <c r="A1" s="27" t="s">
        <v>383</v>
      </c>
      <c r="B1" s="27"/>
      <c r="C1" s="27"/>
      <c r="D1" s="27"/>
      <c r="E1" s="27"/>
      <c r="F1" s="27"/>
      <c r="G1" s="27"/>
    </row>
    <row r="2" ht="27.95" customHeight="1" spans="1:7">
      <c r="A2" s="28" t="s">
        <v>1</v>
      </c>
      <c r="B2" s="28" t="s">
        <v>384</v>
      </c>
      <c r="C2" s="29" t="s">
        <v>327</v>
      </c>
      <c r="D2" s="28" t="s">
        <v>4</v>
      </c>
      <c r="E2" s="28" t="s">
        <v>3</v>
      </c>
      <c r="F2" s="30" t="s">
        <v>328</v>
      </c>
      <c r="G2" s="29" t="s">
        <v>346</v>
      </c>
    </row>
    <row r="3" ht="15.95" customHeight="1" spans="1:7">
      <c r="A3" s="28"/>
      <c r="B3" s="28"/>
      <c r="C3" s="31"/>
      <c r="D3" s="28"/>
      <c r="E3" s="28"/>
      <c r="F3" s="32"/>
      <c r="G3" s="31"/>
    </row>
    <row r="4" ht="408" customHeight="1" spans="1:7">
      <c r="A4" s="22">
        <v>1</v>
      </c>
      <c r="B4" s="22" t="s">
        <v>385</v>
      </c>
      <c r="C4" s="33" t="s">
        <v>386</v>
      </c>
      <c r="D4" s="22">
        <v>165</v>
      </c>
      <c r="E4" s="22" t="s">
        <v>35</v>
      </c>
      <c r="F4" s="22"/>
      <c r="G4" s="34"/>
    </row>
    <row r="5" ht="126" customHeight="1" spans="1:7">
      <c r="A5" s="22">
        <v>2</v>
      </c>
      <c r="B5" s="22" t="s">
        <v>387</v>
      </c>
      <c r="C5" s="33" t="s">
        <v>388</v>
      </c>
      <c r="D5" s="22">
        <v>2700</v>
      </c>
      <c r="E5" s="22" t="s">
        <v>334</v>
      </c>
      <c r="F5" s="22"/>
      <c r="G5" s="34"/>
    </row>
    <row r="6" ht="30.95" customHeight="1" spans="1:7">
      <c r="A6" s="35" t="s">
        <v>389</v>
      </c>
      <c r="B6" s="35"/>
      <c r="C6" s="35"/>
      <c r="D6" s="35"/>
      <c r="E6" s="35"/>
      <c r="F6" s="36"/>
      <c r="G6" s="36"/>
    </row>
    <row r="7" ht="39.95" customHeight="1" spans="1:7">
      <c r="A7" s="37" t="s">
        <v>390</v>
      </c>
      <c r="B7" s="37"/>
      <c r="C7" s="37"/>
      <c r="D7" s="37"/>
      <c r="E7" s="37"/>
      <c r="F7" s="37"/>
      <c r="G7" s="37"/>
    </row>
  </sheetData>
  <mergeCells count="11">
    <mergeCell ref="A1:G1"/>
    <mergeCell ref="A6:E6"/>
    <mergeCell ref="F6:G6"/>
    <mergeCell ref="A7:G7"/>
    <mergeCell ref="A2:A3"/>
    <mergeCell ref="B2:B3"/>
    <mergeCell ref="C2:C3"/>
    <mergeCell ref="D2:D3"/>
    <mergeCell ref="E2:E3"/>
    <mergeCell ref="F2:F3"/>
    <mergeCell ref="G2:G3"/>
  </mergeCells>
  <pageMargins left="0.722222222222222" right="0.722222222222222" top="0.722222222222222" bottom="0.722222222222222" header="0.3" footer="0.3"/>
  <pageSetup paperSize="9" scale="80" fitToHeight="0" orientation="landscape"/>
  <headerFooter/>
  <customProperties>
    <customPr name="kzj_hastlb" r:id="rId1"/>
  </customPropertie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汇总表</vt:lpstr>
      <vt:lpstr>概算与工可对比表</vt:lpstr>
      <vt:lpstr>1.展区装修</vt:lpstr>
      <vt:lpstr>2.库区装饰</vt:lpstr>
      <vt:lpstr>3.展厅专业照明</vt:lpstr>
      <vt:lpstr>4.展墙</vt:lpstr>
      <vt:lpstr>5.展柜</vt:lpstr>
      <vt:lpstr>6.调湿板</vt:lpstr>
      <vt:lpstr>7.典藏设备</vt:lpstr>
      <vt:lpstr>8.库房门</vt:lpstr>
      <vt:lpstr>标识系统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徐永鹏</dc:creator>
  <cp:lastModifiedBy>娜娜</cp:lastModifiedBy>
  <dcterms:created xsi:type="dcterms:W3CDTF">2006-09-16T00:00:00Z</dcterms:created>
  <cp:lastPrinted>2022-12-15T02:49:00Z</cp:lastPrinted>
  <dcterms:modified xsi:type="dcterms:W3CDTF">2025-06-06T08:01:48Z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561396E3E2994E0E82D324DBF9F82A0E_13</vt:lpwstr>
  </property>
</Properties>
</file>