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清单" sheetId="4" r:id="rId1"/>
    <sheet name="大庙站" sheetId="6" r:id="rId2"/>
    <sheet name="单集站" sheetId="7" r:id="rId3"/>
    <sheet name="市区泵站" sheetId="8" r:id="rId4"/>
    <sheet name="丁万河" sheetId="9" r:id="rId5"/>
    <sheet name="刘集闸站" sheetId="10" r:id="rId6"/>
    <sheet name="郑集站" sheetId="11" r:id="rId7"/>
    <sheet name="奎河" sheetId="14" r:id="rId8"/>
    <sheet name="大龙湖" sheetId="13" r:id="rId9"/>
  </sheets>
  <calcPr calcId="191029" calcCompleted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<sst xmlns="http://schemas.openxmlformats.org/spreadsheetml/2006/main" count="388" uniqueCount="81">
  <si>
    <t>序号</t>
  </si>
  <si>
    <t>单位名称</t>
  </si>
  <si>
    <t>工程名称</t>
  </si>
  <si>
    <t>工作基点引测距离（km）</t>
  </si>
  <si>
    <t>垂直位移观测（点次）</t>
  </si>
  <si>
    <t>河道断面测量距离（km）</t>
  </si>
  <si>
    <t>大庙闸站管理所</t>
  </si>
  <si>
    <t>后姚闸</t>
  </si>
  <si>
    <t>单集闸站管理所</t>
  </si>
  <si>
    <t>庙山闸</t>
  </si>
  <si>
    <t>温庄闸</t>
  </si>
  <si>
    <t>市区泵站管理所</t>
  </si>
  <si>
    <t>黄茅岗泵站</t>
  </si>
  <si>
    <t>黄河新村泵站</t>
  </si>
  <si>
    <t>段西泵站</t>
  </si>
  <si>
    <t>丁万河闸站管理所</t>
  </si>
  <si>
    <t>大孤山站</t>
  </si>
  <si>
    <t>天齐站</t>
  </si>
  <si>
    <t>丁楼闸</t>
  </si>
  <si>
    <t>刘集闸站管理所</t>
  </si>
  <si>
    <t>刘集站</t>
  </si>
  <si>
    <t>张集闸</t>
  </si>
  <si>
    <t>孙楼闸</t>
  </si>
  <si>
    <t>郑集闸站管理所</t>
  </si>
  <si>
    <t>郑集闸</t>
  </si>
  <si>
    <t>奎河闸站管理处</t>
  </si>
  <si>
    <t>袁桥东站</t>
  </si>
  <si>
    <t>袁桥西站</t>
  </si>
  <si>
    <t>袁桥闸</t>
  </si>
  <si>
    <t>大龙湖管理所</t>
  </si>
  <si>
    <t>李庄闸</t>
  </si>
  <si>
    <t>大庙闸站管理所建筑物沉降观测清单</t>
  </si>
  <si>
    <t>工作内容</t>
  </si>
  <si>
    <t>单位</t>
  </si>
  <si>
    <t>数量</t>
  </si>
  <si>
    <t>单价（元）</t>
  </si>
  <si>
    <t>合价金额（元）</t>
  </si>
  <si>
    <t>备注</t>
  </si>
  <si>
    <t>二</t>
  </si>
  <si>
    <t>1</t>
  </si>
  <si>
    <t>工作基点引测、校测</t>
  </si>
  <si>
    <t>km</t>
  </si>
  <si>
    <t>引测距离6.33km，往返，2次/年</t>
  </si>
  <si>
    <t>2</t>
  </si>
  <si>
    <t>垂直位移观测</t>
  </si>
  <si>
    <t>点次</t>
  </si>
  <si>
    <t>2次/年</t>
  </si>
  <si>
    <t>3</t>
  </si>
  <si>
    <t>河道断面测量</t>
  </si>
  <si>
    <t>1～2小计</t>
  </si>
  <si>
    <t>技术工作费</t>
  </si>
  <si>
    <t>（1～3）*0.22</t>
  </si>
  <si>
    <t>合计</t>
  </si>
  <si>
    <t>单集闸站管理所建筑物沉降观测费用估算</t>
  </si>
  <si>
    <t>一</t>
  </si>
  <si>
    <t>引测距离11.16km，往返，1次/年</t>
  </si>
  <si>
    <t>引测距离11.72km，往返，1次/年</t>
  </si>
  <si>
    <t>总计</t>
  </si>
  <si>
    <t>市区泵站管理所建筑物沉降观测费用估算</t>
  </si>
  <si>
    <t>一、</t>
  </si>
  <si>
    <t>引测距离1.76km，往返，2次/年</t>
  </si>
  <si>
    <t>1～3小计</t>
  </si>
  <si>
    <t>引测距离3.29km，往返，2次/年</t>
  </si>
  <si>
    <t>三</t>
  </si>
  <si>
    <t>引测距离5.34km,往返，2次/年</t>
  </si>
  <si>
    <t>4次/年</t>
  </si>
  <si>
    <t>丁万河闸站管理处建筑物沉降观测费用估算</t>
  </si>
  <si>
    <t>引测距离1.8km，往返，2次/年</t>
  </si>
  <si>
    <t>引测距离5.0km，往返，2次/年</t>
  </si>
  <si>
    <t>刘集闸站管理所建筑物沉降观测费用估算</t>
  </si>
  <si>
    <t>引测距离8.0km，往返，2次/年</t>
  </si>
  <si>
    <t>引测距离11.5km，往返，1次/年</t>
  </si>
  <si>
    <t>引测距离13.10km，往返，1次/年</t>
  </si>
  <si>
    <t>郑集闸站管理所建筑物沉降观测费用估算</t>
  </si>
  <si>
    <t>工作基点同郑集东站共用</t>
  </si>
  <si>
    <t>奎河闸站管理处建筑物沉降观测费用估算</t>
  </si>
  <si>
    <t>引测距离1.74km，往返，2次/年</t>
  </si>
  <si>
    <t>工作基点同袁桥东站共用</t>
  </si>
  <si>
    <t>断面桩共用</t>
  </si>
  <si>
    <t>大龙湖管理所建筑物沉降观测费用估算</t>
  </si>
  <si>
    <t>引测距离8.00km，，往返，2次/年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</si>
</sst>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="85" zoomScaleNormal="85" workbookViewId="0">
      <selection activeCell="I10" sqref="I10"/>
    </sheetView>
  </sheetViews>
  <sheetFormatPr defaultColWidth="9" defaultRowHeight="13.5" outlineLevelCol="6"/>
  <cols>
    <col min="1" max="1" width="6.5" customWidth="1"/>
    <col min="2" max="2" width="10.125" customWidth="1"/>
    <col min="3" max="3" width="12.5" customWidth="1"/>
    <col min="4" max="4" width="12.25" customWidth="1"/>
    <col min="5" max="5" width="11.5" customWidth="1"/>
    <col min="6" max="6" width="9.125" customWidth="1"/>
  </cols>
  <sheetData>
    <row r="1" ht="14.45" customHeight="1" spans="1:7">
      <c r="A1" s="16" t="s">
        <v>0</v>
      </c>
      <c r="B1" s="17" t="s">
        <v>1</v>
      </c>
      <c r="C1" s="17" t="s">
        <v>2</v>
      </c>
      <c r="D1" s="18" t="s">
        <v>3</v>
      </c>
      <c r="E1" s="17" t="s">
        <v>4</v>
      </c>
      <c r="F1" s="18" t="s">
        <v>5</v>
      </c>
      <c r="G1" s="19"/>
    </row>
    <row r="2" ht="30" customHeight="1" spans="1:7">
      <c r="A2" s="16"/>
      <c r="B2" s="17"/>
      <c r="C2" s="17"/>
      <c r="D2" s="20"/>
      <c r="E2" s="17"/>
      <c r="F2" s="20"/>
      <c r="G2" s="21"/>
    </row>
    <row r="3" ht="34.15" customHeight="1" spans="1:7">
      <c r="A3" s="22">
        <v>1</v>
      </c>
      <c r="B3" s="20" t="s">
        <v>6</v>
      </c>
      <c r="C3" s="17" t="s">
        <v>7</v>
      </c>
      <c r="D3" s="17">
        <f>大庙站!D4</f>
        <v>25.32</v>
      </c>
      <c r="E3" s="17">
        <f>大庙站!D5</f>
        <v>56</v>
      </c>
      <c r="F3" s="17">
        <f>大庙站!D6</f>
        <v>0.19</v>
      </c>
      <c r="G3" s="23"/>
    </row>
    <row r="4" ht="19.9" customHeight="1" spans="1:7">
      <c r="A4" s="24">
        <v>2</v>
      </c>
      <c r="B4" s="25" t="s">
        <v>8</v>
      </c>
      <c r="C4" s="17" t="s">
        <v>9</v>
      </c>
      <c r="D4" s="17">
        <f>单集站!D4</f>
        <v>22.32</v>
      </c>
      <c r="E4" s="17">
        <f>单集站!D5</f>
        <v>56</v>
      </c>
      <c r="F4" s="17">
        <f>单集站!D6</f>
        <v>0.16</v>
      </c>
      <c r="G4" s="23"/>
    </row>
    <row r="5" ht="19.9" customHeight="1" spans="1:7">
      <c r="A5" s="24"/>
      <c r="B5" s="20"/>
      <c r="C5" s="17" t="s">
        <v>10</v>
      </c>
      <c r="D5" s="17">
        <f>单集站!D11</f>
        <v>23.44</v>
      </c>
      <c r="E5" s="17">
        <f>单集站!D12</f>
        <v>76</v>
      </c>
      <c r="F5" s="17">
        <f>单集站!D13</f>
        <v>0.39</v>
      </c>
      <c r="G5" s="23"/>
    </row>
    <row r="6" ht="25.15" customHeight="1" spans="1:7">
      <c r="A6" s="26">
        <v>3</v>
      </c>
      <c r="B6" s="18" t="s">
        <v>11</v>
      </c>
      <c r="C6" s="17" t="s">
        <v>12</v>
      </c>
      <c r="D6" s="17">
        <f>市区泵站!D4</f>
        <v>7.04</v>
      </c>
      <c r="E6" s="17">
        <f>市区泵站!D5</f>
        <v>114</v>
      </c>
      <c r="F6" s="17">
        <v>0</v>
      </c>
      <c r="G6" s="23"/>
    </row>
    <row r="7" ht="35.45" customHeight="1" spans="1:7">
      <c r="A7" s="24"/>
      <c r="B7" s="25"/>
      <c r="C7" s="17" t="s">
        <v>13</v>
      </c>
      <c r="D7" s="17">
        <f>市区泵站!D11</f>
        <v>13.16</v>
      </c>
      <c r="E7" s="17">
        <f>市区泵站!D12</f>
        <v>8</v>
      </c>
      <c r="F7" s="17">
        <v>0</v>
      </c>
      <c r="G7" s="23"/>
    </row>
    <row r="8" ht="35.45" customHeight="1" spans="1:7">
      <c r="A8" s="22"/>
      <c r="B8" s="20"/>
      <c r="C8" s="17" t="s">
        <v>14</v>
      </c>
      <c r="D8" s="17">
        <f>市区泵站!D18</f>
        <v>21.36</v>
      </c>
      <c r="E8" s="17">
        <f>市区泵站!D19</f>
        <v>56</v>
      </c>
      <c r="F8" s="17">
        <v>0</v>
      </c>
      <c r="G8" s="23"/>
    </row>
    <row r="9" ht="19.9" customHeight="1" spans="1:7">
      <c r="A9" s="26">
        <v>4</v>
      </c>
      <c r="B9" s="18" t="s">
        <v>15</v>
      </c>
      <c r="C9" s="17" t="s">
        <v>16</v>
      </c>
      <c r="D9" s="17">
        <f>丁万河!D4</f>
        <v>7.2</v>
      </c>
      <c r="E9" s="17">
        <f>丁万河!D5</f>
        <v>88</v>
      </c>
      <c r="F9" s="17">
        <f>丁万河!D6</f>
        <v>0.21</v>
      </c>
      <c r="G9" s="23"/>
    </row>
    <row r="10" ht="19.9" customHeight="1" spans="1:7">
      <c r="A10" s="24"/>
      <c r="B10" s="25"/>
      <c r="C10" s="17" t="s">
        <v>17</v>
      </c>
      <c r="D10" s="17">
        <f>丁万河!D11</f>
        <v>20</v>
      </c>
      <c r="E10" s="17">
        <f>丁万河!D12</f>
        <v>84</v>
      </c>
      <c r="F10" s="17">
        <f>丁万河!D13</f>
        <v>0.25</v>
      </c>
      <c r="G10" s="23"/>
    </row>
    <row r="11" ht="19.9" customHeight="1" spans="1:7">
      <c r="A11" s="22"/>
      <c r="B11" s="20"/>
      <c r="C11" s="17" t="s">
        <v>18</v>
      </c>
      <c r="D11" s="17">
        <f>丁万河!D18</f>
        <v>20</v>
      </c>
      <c r="E11" s="17">
        <f>丁万河!D19</f>
        <v>76</v>
      </c>
      <c r="F11" s="17">
        <f>丁万河!D20</f>
        <v>0.26</v>
      </c>
      <c r="G11" s="23"/>
    </row>
    <row r="12" ht="19.9" customHeight="1" spans="1:7">
      <c r="A12" s="26">
        <v>5</v>
      </c>
      <c r="B12" s="18" t="s">
        <v>19</v>
      </c>
      <c r="C12" s="17" t="s">
        <v>20</v>
      </c>
      <c r="D12" s="17">
        <f>刘集闸站!D4</f>
        <v>32</v>
      </c>
      <c r="E12" s="17">
        <f>刘集闸站!D5</f>
        <v>80</v>
      </c>
      <c r="F12" s="17">
        <f>刘集闸站!D6</f>
        <v>0.04</v>
      </c>
      <c r="G12" s="23"/>
    </row>
    <row r="13" ht="19.9" customHeight="1" spans="1:7">
      <c r="A13" s="24"/>
      <c r="B13" s="25"/>
      <c r="C13" s="17" t="s">
        <v>21</v>
      </c>
      <c r="D13" s="17">
        <f>刘集闸站!D11</f>
        <v>23</v>
      </c>
      <c r="E13" s="17">
        <f>刘集闸站!D12</f>
        <v>64</v>
      </c>
      <c r="F13" s="17">
        <f>刘集闸站!D13</f>
        <v>0.28</v>
      </c>
      <c r="G13" s="23"/>
    </row>
    <row r="14" ht="19.9" customHeight="1" spans="1:7">
      <c r="A14" s="22"/>
      <c r="B14" s="20"/>
      <c r="C14" s="17" t="s">
        <v>22</v>
      </c>
      <c r="D14" s="17">
        <f>刘集闸站!D18</f>
        <v>26.2</v>
      </c>
      <c r="E14" s="17">
        <f>刘集闸站!D19</f>
        <v>64</v>
      </c>
      <c r="F14" s="17">
        <f>刘集闸站!D20</f>
        <v>0.31</v>
      </c>
      <c r="G14" s="23"/>
    </row>
    <row r="15" ht="27.6" customHeight="1" spans="1:7">
      <c r="A15" s="22">
        <v>6</v>
      </c>
      <c r="B15" s="20" t="s">
        <v>23</v>
      </c>
      <c r="C15" s="17" t="s">
        <v>24</v>
      </c>
      <c r="D15" s="20">
        <v>0</v>
      </c>
      <c r="E15" s="17">
        <f>郑集站!D5</f>
        <v>84</v>
      </c>
      <c r="F15" s="20">
        <v>0</v>
      </c>
      <c r="G15" s="23"/>
    </row>
    <row r="16" ht="19.9" customHeight="1" spans="1:7">
      <c r="A16" s="26">
        <v>7</v>
      </c>
      <c r="B16" s="18" t="s">
        <v>25</v>
      </c>
      <c r="C16" s="17" t="s">
        <v>26</v>
      </c>
      <c r="D16" s="18">
        <f>奎河!D4</f>
        <v>6.96</v>
      </c>
      <c r="E16" s="17">
        <f>奎河!D5</f>
        <v>60</v>
      </c>
      <c r="F16" s="18">
        <f>奎河!D6</f>
        <v>0.12</v>
      </c>
      <c r="G16" s="23"/>
    </row>
    <row r="17" ht="19.9" customHeight="1" spans="1:7">
      <c r="A17" s="24"/>
      <c r="B17" s="25"/>
      <c r="C17" s="17" t="s">
        <v>27</v>
      </c>
      <c r="D17" s="25"/>
      <c r="E17" s="17">
        <f>奎河!D12</f>
        <v>20</v>
      </c>
      <c r="F17" s="25"/>
      <c r="G17" s="23"/>
    </row>
    <row r="18" ht="19.9" customHeight="1" spans="1:7">
      <c r="A18" s="22"/>
      <c r="B18" s="20"/>
      <c r="C18" s="17" t="s">
        <v>28</v>
      </c>
      <c r="D18" s="20"/>
      <c r="E18" s="17">
        <f>奎河!D19</f>
        <v>8</v>
      </c>
      <c r="F18" s="20"/>
      <c r="G18" s="23"/>
    </row>
    <row r="19" ht="27.6" customHeight="1" spans="1:7">
      <c r="A19" s="16">
        <v>8</v>
      </c>
      <c r="B19" s="17" t="s">
        <v>29</v>
      </c>
      <c r="C19" s="17" t="s">
        <v>30</v>
      </c>
      <c r="D19" s="17">
        <f>大龙湖!D4</f>
        <v>32</v>
      </c>
      <c r="E19" s="17">
        <f>大龙湖!D5</f>
        <v>56</v>
      </c>
      <c r="F19" s="17">
        <f>大龙湖!D6</f>
        <v>0.38</v>
      </c>
      <c r="G19" s="23"/>
    </row>
  </sheetData>
  <mergeCells count="19">
    <mergeCell ref="A1:A2"/>
    <mergeCell ref="A4:A5"/>
    <mergeCell ref="A6:A8"/>
    <mergeCell ref="A9:A11"/>
    <mergeCell ref="A12:A14"/>
    <mergeCell ref="A16:A18"/>
    <mergeCell ref="B1:B2"/>
    <mergeCell ref="B4:B5"/>
    <mergeCell ref="B6:B8"/>
    <mergeCell ref="B9:B11"/>
    <mergeCell ref="B12:B14"/>
    <mergeCell ref="B16:B18"/>
    <mergeCell ref="C1:C2"/>
    <mergeCell ref="D1:D2"/>
    <mergeCell ref="D16:D18"/>
    <mergeCell ref="E1:E2"/>
    <mergeCell ref="F1:F2"/>
    <mergeCell ref="F16:F18"/>
    <mergeCell ref="G1:G2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K15" sqref="K15"/>
    </sheetView>
  </sheetViews>
  <sheetFormatPr defaultColWidth="9" defaultRowHeight="13.5" outlineLevelCol="6"/>
  <cols>
    <col min="2" max="2" width="11.875" customWidth="1"/>
    <col min="3" max="3" width="9.625" customWidth="1"/>
    <col min="6" max="6" width="10.5" customWidth="1"/>
    <col min="7" max="7" width="11.375" customWidth="1"/>
  </cols>
  <sheetData>
    <row r="1" ht="14.25" spans="1:7">
      <c r="A1" s="1" t="s">
        <v>31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38</v>
      </c>
      <c r="B3" s="2" t="s">
        <v>7</v>
      </c>
      <c r="C3" s="2"/>
      <c r="D3" s="2"/>
      <c r="E3" s="2"/>
      <c r="F3" s="7"/>
      <c r="G3" s="2"/>
    </row>
    <row r="4" ht="36" spans="1:7">
      <c r="A4" s="6" t="s">
        <v>39</v>
      </c>
      <c r="B4" s="2" t="s">
        <v>40</v>
      </c>
      <c r="C4" s="2" t="s">
        <v>41</v>
      </c>
      <c r="D4" s="2">
        <f>6.33*4</f>
        <v>25.32</v>
      </c>
      <c r="E4" s="2"/>
      <c r="F4" s="7"/>
      <c r="G4" s="2" t="s">
        <v>42</v>
      </c>
    </row>
    <row r="5" spans="1:7">
      <c r="A5" s="6" t="s">
        <v>43</v>
      </c>
      <c r="B5" s="2" t="s">
        <v>44</v>
      </c>
      <c r="C5" s="2" t="s">
        <v>45</v>
      </c>
      <c r="D5" s="2">
        <f>28*2</f>
        <v>56</v>
      </c>
      <c r="E5" s="2"/>
      <c r="F5" s="2"/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0.19</v>
      </c>
      <c r="E6" s="2"/>
      <c r="F6" s="7"/>
      <c r="G6" s="2"/>
    </row>
    <row r="7" spans="1:7">
      <c r="A7" s="8"/>
      <c r="B7" s="2" t="s">
        <v>49</v>
      </c>
      <c r="C7" s="2"/>
      <c r="D7" s="2"/>
      <c r="E7" s="2"/>
      <c r="F7" s="7"/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/>
      <c r="G8" s="2"/>
    </row>
    <row r="9" spans="1:7">
      <c r="A9" s="8"/>
      <c r="B9" s="3" t="s">
        <v>52</v>
      </c>
      <c r="C9" s="4"/>
      <c r="D9" s="4"/>
      <c r="E9" s="5"/>
      <c r="F9" s="12"/>
      <c r="G9" s="8"/>
    </row>
  </sheetData>
  <mergeCells count="3">
    <mergeCell ref="A1:G1"/>
    <mergeCell ref="C8:E8"/>
    <mergeCell ref="B9:E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P11" sqref="P11"/>
    </sheetView>
  </sheetViews>
  <sheetFormatPr defaultColWidth="9" defaultRowHeight="13.5" outlineLevelCol="6"/>
  <cols>
    <col min="2" max="2" width="11.875" customWidth="1"/>
    <col min="3" max="3" width="9.625" customWidth="1"/>
    <col min="6" max="6" width="10.5" customWidth="1"/>
    <col min="7" max="7" width="11.375" customWidth="1"/>
  </cols>
  <sheetData>
    <row r="1" ht="14.25" spans="1:7">
      <c r="A1" s="1" t="s">
        <v>53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54</v>
      </c>
      <c r="B3" s="2" t="s">
        <v>9</v>
      </c>
      <c r="C3" s="2"/>
      <c r="D3" s="2"/>
      <c r="E3" s="2"/>
      <c r="F3" s="7"/>
      <c r="G3" s="2"/>
    </row>
    <row r="4" ht="36" spans="1:7">
      <c r="A4" s="6" t="s">
        <v>39</v>
      </c>
      <c r="B4" s="2" t="s">
        <v>40</v>
      </c>
      <c r="C4" s="2" t="s">
        <v>41</v>
      </c>
      <c r="D4" s="2">
        <f>11.16*2</f>
        <v>22.32</v>
      </c>
      <c r="E4" s="2"/>
      <c r="F4" s="7">
        <f>D4*E4</f>
        <v>0</v>
      </c>
      <c r="G4" s="2" t="s">
        <v>55</v>
      </c>
    </row>
    <row r="5" spans="1:7">
      <c r="A5" s="6" t="s">
        <v>43</v>
      </c>
      <c r="B5" s="2" t="s">
        <v>44</v>
      </c>
      <c r="C5" s="2" t="s">
        <v>45</v>
      </c>
      <c r="D5" s="2">
        <f>28*2</f>
        <v>56</v>
      </c>
      <c r="E5" s="2"/>
      <c r="F5" s="2">
        <f>D5*E5</f>
        <v>0</v>
      </c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0.16</v>
      </c>
      <c r="E6" s="2"/>
      <c r="F6" s="7">
        <f>D6*E6</f>
        <v>0</v>
      </c>
      <c r="G6" s="2"/>
    </row>
    <row r="7" spans="1:7">
      <c r="A7" s="8"/>
      <c r="B7" s="2" t="s">
        <v>49</v>
      </c>
      <c r="C7" s="2"/>
      <c r="D7" s="2"/>
      <c r="E7" s="2"/>
      <c r="F7" s="7">
        <f>F4+F5+F6</f>
        <v>0</v>
      </c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8"/>
      <c r="B9" s="3" t="s">
        <v>52</v>
      </c>
      <c r="C9" s="4"/>
      <c r="D9" s="4"/>
      <c r="E9" s="5"/>
      <c r="F9" s="12">
        <f>F7+F8</f>
        <v>0</v>
      </c>
      <c r="G9" s="8"/>
    </row>
    <row r="10" spans="1:7">
      <c r="A10" s="2" t="s">
        <v>38</v>
      </c>
      <c r="B10" s="2" t="s">
        <v>10</v>
      </c>
      <c r="C10" s="2"/>
      <c r="D10" s="2"/>
      <c r="E10" s="2"/>
      <c r="F10" s="7"/>
      <c r="G10" s="2"/>
    </row>
    <row r="11" ht="36" spans="1:7">
      <c r="A11" s="6" t="s">
        <v>39</v>
      </c>
      <c r="B11" s="2" t="s">
        <v>40</v>
      </c>
      <c r="C11" s="2" t="s">
        <v>41</v>
      </c>
      <c r="D11" s="2">
        <f>11.72*2</f>
        <v>23.44</v>
      </c>
      <c r="E11" s="2"/>
      <c r="F11" s="7">
        <f>D11*E11</f>
        <v>0</v>
      </c>
      <c r="G11" s="2" t="s">
        <v>56</v>
      </c>
    </row>
    <row r="12" spans="1:7">
      <c r="A12" s="6" t="s">
        <v>43</v>
      </c>
      <c r="B12" s="2" t="s">
        <v>44</v>
      </c>
      <c r="C12" s="2" t="s">
        <v>45</v>
      </c>
      <c r="D12" s="2">
        <f>38*2</f>
        <v>76</v>
      </c>
      <c r="E12" s="2"/>
      <c r="F12" s="2">
        <f>D12*E12</f>
        <v>0</v>
      </c>
      <c r="G12" s="2" t="s">
        <v>46</v>
      </c>
    </row>
    <row r="13" spans="1:7">
      <c r="A13" s="6" t="s">
        <v>47</v>
      </c>
      <c r="B13" s="2" t="s">
        <v>48</v>
      </c>
      <c r="C13" s="2" t="s">
        <v>41</v>
      </c>
      <c r="D13" s="2">
        <v>0.39</v>
      </c>
      <c r="E13" s="2"/>
      <c r="F13" s="7">
        <f>D13*E13</f>
        <v>0</v>
      </c>
      <c r="G13" s="2"/>
    </row>
    <row r="14" spans="1:7">
      <c r="A14" s="8"/>
      <c r="B14" s="2" t="s">
        <v>49</v>
      </c>
      <c r="C14" s="2"/>
      <c r="D14" s="2"/>
      <c r="E14" s="2"/>
      <c r="F14" s="7">
        <f>F11+F12+F13</f>
        <v>0</v>
      </c>
      <c r="G14" s="2"/>
    </row>
    <row r="15" spans="1:7">
      <c r="A15" s="2">
        <v>4</v>
      </c>
      <c r="B15" s="2" t="s">
        <v>50</v>
      </c>
      <c r="C15" s="9" t="s">
        <v>51</v>
      </c>
      <c r="D15" s="10"/>
      <c r="E15" s="11"/>
      <c r="F15" s="7">
        <f>F14*0.22</f>
        <v>0</v>
      </c>
      <c r="G15" s="2"/>
    </row>
    <row r="16" spans="1:7">
      <c r="A16" s="8"/>
      <c r="B16" s="3" t="s">
        <v>52</v>
      </c>
      <c r="C16" s="4"/>
      <c r="D16" s="4"/>
      <c r="E16" s="5"/>
      <c r="F16" s="12">
        <f>F14+F15</f>
        <v>0</v>
      </c>
      <c r="G16" s="8"/>
    </row>
    <row r="17" spans="1:7">
      <c r="A17" s="8"/>
      <c r="B17" s="3" t="s">
        <v>57</v>
      </c>
      <c r="C17" s="4"/>
      <c r="D17" s="4"/>
      <c r="E17" s="5"/>
      <c r="F17" s="12">
        <f>F9+F16</f>
        <v>0</v>
      </c>
      <c r="G17" s="8"/>
    </row>
  </sheetData>
  <mergeCells count="6">
    <mergeCell ref="A1:G1"/>
    <mergeCell ref="C8:E8"/>
    <mergeCell ref="B9:E9"/>
    <mergeCell ref="C15:E15"/>
    <mergeCell ref="B16:E16"/>
    <mergeCell ref="B17:E1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M18" sqref="M18"/>
    </sheetView>
  </sheetViews>
  <sheetFormatPr defaultColWidth="9" defaultRowHeight="13.5" outlineLevelCol="6"/>
  <cols>
    <col min="1" max="1" width="7" customWidth="1"/>
    <col min="2" max="2" width="11.875" customWidth="1"/>
    <col min="3" max="3" width="9.625" customWidth="1"/>
    <col min="6" max="6" width="10.5" customWidth="1"/>
    <col min="7" max="7" width="11.375" customWidth="1"/>
  </cols>
  <sheetData>
    <row r="1" ht="14.25" spans="1:7">
      <c r="A1" s="1" t="s">
        <v>58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59</v>
      </c>
      <c r="B3" s="3" t="s">
        <v>12</v>
      </c>
      <c r="C3" s="4"/>
      <c r="D3" s="4"/>
      <c r="E3" s="4"/>
      <c r="F3" s="4"/>
      <c r="G3" s="5"/>
    </row>
    <row r="4" ht="36" spans="1:7">
      <c r="A4" s="6" t="s">
        <v>39</v>
      </c>
      <c r="B4" s="2" t="s">
        <v>40</v>
      </c>
      <c r="C4" s="2" t="s">
        <v>41</v>
      </c>
      <c r="D4" s="2">
        <f>1.76*4</f>
        <v>7.04</v>
      </c>
      <c r="E4" s="2"/>
      <c r="F4" s="2"/>
      <c r="G4" s="2" t="s">
        <v>60</v>
      </c>
    </row>
    <row r="5" spans="1:7">
      <c r="A5" s="6" t="s">
        <v>43</v>
      </c>
      <c r="B5" s="2" t="s">
        <v>44</v>
      </c>
      <c r="C5" s="2" t="s">
        <v>45</v>
      </c>
      <c r="D5" s="2">
        <f>57*2</f>
        <v>114</v>
      </c>
      <c r="E5" s="2"/>
      <c r="F5" s="2"/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</v>
      </c>
      <c r="E6" s="2"/>
      <c r="F6" s="7"/>
      <c r="G6" s="2"/>
    </row>
    <row r="7" spans="1:7">
      <c r="A7" s="2"/>
      <c r="B7" s="2" t="s">
        <v>61</v>
      </c>
      <c r="C7" s="2"/>
      <c r="D7" s="2"/>
      <c r="E7" s="2"/>
      <c r="F7" s="7">
        <f>F4+F5+F6</f>
        <v>0</v>
      </c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2"/>
      <c r="B9" s="3" t="s">
        <v>52</v>
      </c>
      <c r="C9" s="4"/>
      <c r="D9" s="4"/>
      <c r="E9" s="5"/>
      <c r="F9" s="12">
        <f>F7+F8</f>
        <v>0</v>
      </c>
      <c r="G9" s="2"/>
    </row>
    <row r="10" ht="24" customHeight="1" spans="1:7">
      <c r="A10" s="2" t="s">
        <v>38</v>
      </c>
      <c r="B10" s="3" t="s">
        <v>13</v>
      </c>
      <c r="C10" s="4"/>
      <c r="D10" s="4"/>
      <c r="E10" s="4"/>
      <c r="F10" s="4"/>
      <c r="G10" s="5"/>
    </row>
    <row r="11" ht="36" spans="1:7">
      <c r="A11" s="6" t="s">
        <v>39</v>
      </c>
      <c r="B11" s="2" t="s">
        <v>40</v>
      </c>
      <c r="C11" s="2" t="s">
        <v>41</v>
      </c>
      <c r="D11" s="2">
        <f>3.29*4</f>
        <v>13.16</v>
      </c>
      <c r="E11" s="2"/>
      <c r="F11" s="2"/>
      <c r="G11" s="2" t="s">
        <v>62</v>
      </c>
    </row>
    <row r="12" spans="1:7">
      <c r="A12" s="6" t="s">
        <v>43</v>
      </c>
      <c r="B12" s="2" t="s">
        <v>44</v>
      </c>
      <c r="C12" s="2" t="s">
        <v>45</v>
      </c>
      <c r="D12" s="2">
        <f>4*2</f>
        <v>8</v>
      </c>
      <c r="E12" s="2"/>
      <c r="F12" s="2"/>
      <c r="G12" s="2" t="s">
        <v>46</v>
      </c>
    </row>
    <row r="13" spans="1:7">
      <c r="A13" s="6" t="s">
        <v>47</v>
      </c>
      <c r="B13" s="2" t="s">
        <v>48</v>
      </c>
      <c r="C13" s="2" t="s">
        <v>41</v>
      </c>
      <c r="D13" s="2">
        <v>0</v>
      </c>
      <c r="E13" s="2"/>
      <c r="F13" s="7"/>
      <c r="G13" s="2"/>
    </row>
    <row r="14" spans="1:7">
      <c r="A14" s="8"/>
      <c r="B14" s="2" t="s">
        <v>49</v>
      </c>
      <c r="C14" s="2"/>
      <c r="D14" s="2"/>
      <c r="E14" s="2"/>
      <c r="F14" s="7"/>
      <c r="G14" s="2"/>
    </row>
    <row r="15" spans="1:7">
      <c r="A15" s="2">
        <v>4</v>
      </c>
      <c r="B15" s="2" t="s">
        <v>50</v>
      </c>
      <c r="C15" s="9" t="s">
        <v>51</v>
      </c>
      <c r="D15" s="10"/>
      <c r="E15" s="11"/>
      <c r="F15" s="7">
        <f>F14*0.22</f>
        <v>0</v>
      </c>
      <c r="G15" s="2"/>
    </row>
    <row r="16" spans="1:7">
      <c r="A16" s="8"/>
      <c r="B16" s="3" t="s">
        <v>52</v>
      </c>
      <c r="C16" s="4"/>
      <c r="D16" s="4"/>
      <c r="E16" s="5"/>
      <c r="F16" s="12">
        <f>F14+F15</f>
        <v>0</v>
      </c>
      <c r="G16" s="8"/>
    </row>
    <row r="17" spans="1:7">
      <c r="A17" s="2" t="s">
        <v>63</v>
      </c>
      <c r="B17" s="3" t="s">
        <v>14</v>
      </c>
      <c r="C17" s="4"/>
      <c r="D17" s="4"/>
      <c r="E17" s="4"/>
      <c r="F17" s="4"/>
      <c r="G17" s="5"/>
    </row>
    <row r="18" ht="36" spans="1:7">
      <c r="A18" s="6" t="s">
        <v>39</v>
      </c>
      <c r="B18" s="2" t="s">
        <v>40</v>
      </c>
      <c r="C18" s="2" t="s">
        <v>41</v>
      </c>
      <c r="D18" s="2">
        <f>5.34*4</f>
        <v>21.36</v>
      </c>
      <c r="E18" s="2"/>
      <c r="F18" s="2"/>
      <c r="G18" s="2" t="s">
        <v>64</v>
      </c>
    </row>
    <row r="19" spans="1:7">
      <c r="A19" s="6" t="s">
        <v>43</v>
      </c>
      <c r="B19" s="2" t="s">
        <v>44</v>
      </c>
      <c r="C19" s="2" t="s">
        <v>45</v>
      </c>
      <c r="D19" s="2">
        <f>28*2</f>
        <v>56</v>
      </c>
      <c r="E19" s="2"/>
      <c r="F19" s="2"/>
      <c r="G19" s="2" t="s">
        <v>65</v>
      </c>
    </row>
    <row r="20" spans="1:7">
      <c r="A20" s="2"/>
      <c r="B20" s="2" t="s">
        <v>49</v>
      </c>
      <c r="C20" s="2"/>
      <c r="D20" s="2"/>
      <c r="E20" s="2"/>
      <c r="F20" s="7"/>
      <c r="G20" s="2"/>
    </row>
    <row r="21" spans="1:7">
      <c r="A21" s="2">
        <v>4</v>
      </c>
      <c r="B21" s="2" t="s">
        <v>50</v>
      </c>
      <c r="C21" s="9" t="s">
        <v>51</v>
      </c>
      <c r="D21" s="10"/>
      <c r="E21" s="11"/>
      <c r="F21" s="7">
        <f>F20*0.22</f>
        <v>0</v>
      </c>
      <c r="G21" s="2"/>
    </row>
    <row r="22" spans="1:7">
      <c r="A22" s="2"/>
      <c r="B22" s="3" t="s">
        <v>52</v>
      </c>
      <c r="C22" s="4"/>
      <c r="D22" s="4"/>
      <c r="E22" s="5"/>
      <c r="F22" s="12">
        <f>F20+F21</f>
        <v>0</v>
      </c>
      <c r="G22" s="2"/>
    </row>
    <row r="23" spans="1:7">
      <c r="A23" s="8"/>
      <c r="B23" s="3" t="s">
        <v>57</v>
      </c>
      <c r="C23" s="4"/>
      <c r="D23" s="4"/>
      <c r="E23" s="5"/>
      <c r="F23" s="12">
        <f>F9+F16+F22</f>
        <v>0</v>
      </c>
      <c r="G23" s="8"/>
    </row>
  </sheetData>
  <mergeCells count="11">
    <mergeCell ref="A1:G1"/>
    <mergeCell ref="B3:G3"/>
    <mergeCell ref="C8:E8"/>
    <mergeCell ref="B9:E9"/>
    <mergeCell ref="B10:G10"/>
    <mergeCell ref="C15:E15"/>
    <mergeCell ref="B16:E16"/>
    <mergeCell ref="B17:G17"/>
    <mergeCell ref="C21:E21"/>
    <mergeCell ref="B22:E22"/>
    <mergeCell ref="B23:E2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L18" sqref="L18"/>
    </sheetView>
  </sheetViews>
  <sheetFormatPr defaultColWidth="9" defaultRowHeight="13.5" outlineLevelCol="6"/>
  <cols>
    <col min="2" max="2" width="11.875" customWidth="1"/>
    <col min="3" max="3" width="9.625" customWidth="1"/>
    <col min="6" max="6" width="10.5" customWidth="1"/>
    <col min="7" max="7" width="11.375" customWidth="1"/>
  </cols>
  <sheetData>
    <row r="1" ht="14.25" spans="1:7">
      <c r="A1" s="1" t="s">
        <v>66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59</v>
      </c>
      <c r="B3" s="3" t="s">
        <v>16</v>
      </c>
      <c r="C3" s="4"/>
      <c r="D3" s="4"/>
      <c r="E3" s="4"/>
      <c r="F3" s="4"/>
      <c r="G3" s="5"/>
    </row>
    <row r="4" ht="36" spans="1:7">
      <c r="A4" s="6" t="s">
        <v>39</v>
      </c>
      <c r="B4" s="2" t="s">
        <v>40</v>
      </c>
      <c r="C4" s="2" t="s">
        <v>41</v>
      </c>
      <c r="D4" s="2">
        <f>1.8*4</f>
        <v>7.2</v>
      </c>
      <c r="E4" s="2"/>
      <c r="F4" s="2"/>
      <c r="G4" s="2" t="s">
        <v>67</v>
      </c>
    </row>
    <row r="5" spans="1:7">
      <c r="A5" s="6" t="s">
        <v>43</v>
      </c>
      <c r="B5" s="2" t="s">
        <v>44</v>
      </c>
      <c r="C5" s="2" t="s">
        <v>45</v>
      </c>
      <c r="D5" s="2">
        <f>44*2</f>
        <v>88</v>
      </c>
      <c r="E5" s="2"/>
      <c r="F5" s="2"/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0.21</v>
      </c>
      <c r="E6" s="2"/>
      <c r="F6" s="7"/>
      <c r="G6" s="2"/>
    </row>
    <row r="7" spans="1:7">
      <c r="A7" s="2"/>
      <c r="B7" s="2" t="s">
        <v>61</v>
      </c>
      <c r="C7" s="2"/>
      <c r="D7" s="2"/>
      <c r="E7" s="2"/>
      <c r="F7" s="7"/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2"/>
      <c r="B9" s="3" t="s">
        <v>52</v>
      </c>
      <c r="C9" s="4"/>
      <c r="D9" s="4"/>
      <c r="E9" s="5"/>
      <c r="F9" s="12">
        <f>F7+F8</f>
        <v>0</v>
      </c>
      <c r="G9" s="2"/>
    </row>
    <row r="10" spans="1:7">
      <c r="A10" s="2" t="s">
        <v>38</v>
      </c>
      <c r="B10" s="3" t="s">
        <v>17</v>
      </c>
      <c r="C10" s="4"/>
      <c r="D10" s="4"/>
      <c r="E10" s="4"/>
      <c r="F10" s="4"/>
      <c r="G10" s="5"/>
    </row>
    <row r="11" ht="36" spans="1:7">
      <c r="A11" s="6" t="s">
        <v>39</v>
      </c>
      <c r="B11" s="2" t="s">
        <v>40</v>
      </c>
      <c r="C11" s="2" t="s">
        <v>41</v>
      </c>
      <c r="D11" s="2">
        <f>5*4</f>
        <v>20</v>
      </c>
      <c r="E11" s="2"/>
      <c r="F11" s="2"/>
      <c r="G11" s="2" t="s">
        <v>68</v>
      </c>
    </row>
    <row r="12" spans="1:7">
      <c r="A12" s="6" t="s">
        <v>43</v>
      </c>
      <c r="B12" s="2" t="s">
        <v>44</v>
      </c>
      <c r="C12" s="2" t="s">
        <v>45</v>
      </c>
      <c r="D12" s="2">
        <f>42*2</f>
        <v>84</v>
      </c>
      <c r="E12" s="2"/>
      <c r="F12" s="2"/>
      <c r="G12" s="2" t="s">
        <v>46</v>
      </c>
    </row>
    <row r="13" spans="1:7">
      <c r="A13" s="6" t="s">
        <v>47</v>
      </c>
      <c r="B13" s="2" t="s">
        <v>48</v>
      </c>
      <c r="C13" s="2" t="s">
        <v>41</v>
      </c>
      <c r="D13" s="2">
        <v>0.25</v>
      </c>
      <c r="E13" s="2"/>
      <c r="F13" s="7"/>
      <c r="G13" s="2"/>
    </row>
    <row r="14" spans="1:7">
      <c r="A14" s="8"/>
      <c r="B14" s="2" t="s">
        <v>49</v>
      </c>
      <c r="C14" s="2"/>
      <c r="D14" s="2"/>
      <c r="E14" s="2"/>
      <c r="F14" s="7"/>
      <c r="G14" s="2"/>
    </row>
    <row r="15" spans="1:7">
      <c r="A15" s="2">
        <v>4</v>
      </c>
      <c r="B15" s="2" t="s">
        <v>50</v>
      </c>
      <c r="C15" s="9" t="s">
        <v>51</v>
      </c>
      <c r="D15" s="10"/>
      <c r="E15" s="11"/>
      <c r="F15" s="7">
        <f>F14*0.22</f>
        <v>0</v>
      </c>
      <c r="G15" s="2"/>
    </row>
    <row r="16" spans="1:7">
      <c r="A16" s="8"/>
      <c r="B16" s="3" t="s">
        <v>52</v>
      </c>
      <c r="C16" s="4"/>
      <c r="D16" s="4"/>
      <c r="E16" s="5"/>
      <c r="F16" s="12">
        <f>F14+F15</f>
        <v>0</v>
      </c>
      <c r="G16" s="8"/>
    </row>
    <row r="17" spans="1:7">
      <c r="A17" s="2" t="s">
        <v>38</v>
      </c>
      <c r="B17" s="3" t="s">
        <v>18</v>
      </c>
      <c r="C17" s="4"/>
      <c r="D17" s="4"/>
      <c r="E17" s="4"/>
      <c r="F17" s="4"/>
      <c r="G17" s="5"/>
    </row>
    <row r="18" ht="36" spans="1:7">
      <c r="A18" s="6" t="s">
        <v>39</v>
      </c>
      <c r="B18" s="2" t="s">
        <v>40</v>
      </c>
      <c r="C18" s="2" t="s">
        <v>41</v>
      </c>
      <c r="D18" s="15">
        <f>5*4</f>
        <v>20</v>
      </c>
      <c r="E18" s="2"/>
      <c r="F18" s="2"/>
      <c r="G18" s="2" t="s">
        <v>68</v>
      </c>
    </row>
    <row r="19" spans="1:7">
      <c r="A19" s="6" t="s">
        <v>43</v>
      </c>
      <c r="B19" s="2" t="s">
        <v>44</v>
      </c>
      <c r="C19" s="2" t="s">
        <v>45</v>
      </c>
      <c r="D19" s="2">
        <f>38*2</f>
        <v>76</v>
      </c>
      <c r="E19" s="2"/>
      <c r="F19" s="2"/>
      <c r="G19" s="2" t="s">
        <v>46</v>
      </c>
    </row>
    <row r="20" spans="1:7">
      <c r="A20" s="6" t="s">
        <v>47</v>
      </c>
      <c r="B20" s="2" t="s">
        <v>48</v>
      </c>
      <c r="C20" s="2" t="s">
        <v>41</v>
      </c>
      <c r="D20" s="2">
        <v>0.26</v>
      </c>
      <c r="E20" s="2"/>
      <c r="F20" s="7"/>
      <c r="G20" s="2"/>
    </row>
    <row r="21" spans="1:7">
      <c r="A21" s="8"/>
      <c r="B21" s="2" t="s">
        <v>49</v>
      </c>
      <c r="C21" s="2"/>
      <c r="D21" s="2"/>
      <c r="E21" s="2"/>
      <c r="F21" s="7"/>
      <c r="G21" s="2"/>
    </row>
    <row r="22" spans="1:7">
      <c r="A22" s="2">
        <v>4</v>
      </c>
      <c r="B22" s="2" t="s">
        <v>50</v>
      </c>
      <c r="C22" s="9" t="s">
        <v>51</v>
      </c>
      <c r="D22" s="10"/>
      <c r="E22" s="11"/>
      <c r="F22" s="7">
        <f>F21*0.22</f>
        <v>0</v>
      </c>
      <c r="G22" s="2"/>
    </row>
    <row r="23" spans="1:7">
      <c r="A23" s="8"/>
      <c r="B23" s="3" t="s">
        <v>52</v>
      </c>
      <c r="C23" s="4"/>
      <c r="D23" s="4"/>
      <c r="E23" s="5"/>
      <c r="F23" s="12">
        <f>F21+F22</f>
        <v>0</v>
      </c>
      <c r="G23" s="8"/>
    </row>
    <row r="24" spans="1:7">
      <c r="A24" s="8"/>
      <c r="B24" s="3" t="s">
        <v>57</v>
      </c>
      <c r="C24" s="4"/>
      <c r="D24" s="4"/>
      <c r="E24" s="5"/>
      <c r="F24" s="12">
        <f>F9+F16+F23</f>
        <v>0</v>
      </c>
      <c r="G24" s="8"/>
    </row>
  </sheetData>
  <mergeCells count="11">
    <mergeCell ref="A1:G1"/>
    <mergeCell ref="B3:G3"/>
    <mergeCell ref="C8:E8"/>
    <mergeCell ref="B9:E9"/>
    <mergeCell ref="B10:G10"/>
    <mergeCell ref="C15:E15"/>
    <mergeCell ref="B16:E16"/>
    <mergeCell ref="B17:G17"/>
    <mergeCell ref="C22:E22"/>
    <mergeCell ref="B23:E23"/>
    <mergeCell ref="B24:E2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L18" sqref="L18"/>
    </sheetView>
  </sheetViews>
  <sheetFormatPr defaultColWidth="9" defaultRowHeight="13.5"/>
  <cols>
    <col min="2" max="2" width="11.875" customWidth="1"/>
    <col min="3" max="3" width="9.625" customWidth="1"/>
    <col min="6" max="6" width="10.5" customWidth="1"/>
    <col min="7" max="7" width="13.25" customWidth="1"/>
  </cols>
  <sheetData>
    <row r="1" ht="14.25" spans="1:7">
      <c r="A1" s="1" t="s">
        <v>69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59</v>
      </c>
      <c r="B3" s="3" t="s">
        <v>20</v>
      </c>
      <c r="C3" s="4"/>
      <c r="D3" s="4"/>
      <c r="E3" s="4"/>
      <c r="F3" s="4"/>
      <c r="G3" s="5"/>
    </row>
    <row r="4" ht="24" spans="1:7">
      <c r="A4" s="6" t="s">
        <v>39</v>
      </c>
      <c r="B4" s="2" t="s">
        <v>40</v>
      </c>
      <c r="C4" s="2" t="s">
        <v>41</v>
      </c>
      <c r="D4" s="2">
        <f>8*4</f>
        <v>32</v>
      </c>
      <c r="E4" s="2"/>
      <c r="F4" s="2"/>
      <c r="G4" s="2" t="s">
        <v>70</v>
      </c>
    </row>
    <row r="5" spans="1:7">
      <c r="A5" s="6" t="s">
        <v>43</v>
      </c>
      <c r="B5" s="2" t="s">
        <v>44</v>
      </c>
      <c r="C5" s="2" t="s">
        <v>45</v>
      </c>
      <c r="D5" s="2">
        <f>40*2</f>
        <v>80</v>
      </c>
      <c r="E5" s="2"/>
      <c r="F5" s="2"/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0.04</v>
      </c>
      <c r="E6" s="2"/>
      <c r="F6" s="7"/>
      <c r="G6" s="2"/>
    </row>
    <row r="7" spans="1:7">
      <c r="A7" s="2"/>
      <c r="B7" s="2" t="s">
        <v>61</v>
      </c>
      <c r="C7" s="2"/>
      <c r="D7" s="2"/>
      <c r="E7" s="2"/>
      <c r="F7" s="7"/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2"/>
      <c r="B9" s="3" t="s">
        <v>52</v>
      </c>
      <c r="C9" s="4"/>
      <c r="D9" s="4"/>
      <c r="E9" s="5"/>
      <c r="F9" s="12">
        <f>F7+F8</f>
        <v>0</v>
      </c>
      <c r="G9" s="2"/>
    </row>
    <row r="10" spans="1:7">
      <c r="A10" s="2" t="s">
        <v>38</v>
      </c>
      <c r="B10" s="3" t="s">
        <v>21</v>
      </c>
      <c r="C10" s="4"/>
      <c r="D10" s="4"/>
      <c r="E10" s="4"/>
      <c r="F10" s="4"/>
      <c r="G10" s="5"/>
    </row>
    <row r="11" ht="45" customHeight="1" spans="1:7">
      <c r="A11" s="6" t="s">
        <v>39</v>
      </c>
      <c r="B11" s="2" t="s">
        <v>40</v>
      </c>
      <c r="C11" s="2" t="s">
        <v>41</v>
      </c>
      <c r="D11" s="2">
        <f>11.5*2</f>
        <v>23</v>
      </c>
      <c r="E11" s="2"/>
      <c r="F11" s="2"/>
      <c r="G11" s="2" t="s">
        <v>71</v>
      </c>
    </row>
    <row r="12" spans="1:10">
      <c r="A12" s="6" t="s">
        <v>43</v>
      </c>
      <c r="B12" s="2" t="s">
        <v>44</v>
      </c>
      <c r="C12" s="2" t="s">
        <v>45</v>
      </c>
      <c r="D12" s="2">
        <f>32*2</f>
        <v>64</v>
      </c>
      <c r="E12" s="2"/>
      <c r="F12" s="2"/>
      <c r="G12" s="2" t="s">
        <v>46</v>
      </c>
      <c r="J12" s="14"/>
    </row>
    <row r="13" spans="1:7">
      <c r="A13" s="6" t="s">
        <v>47</v>
      </c>
      <c r="B13" s="2" t="s">
        <v>48</v>
      </c>
      <c r="C13" s="2" t="s">
        <v>41</v>
      </c>
      <c r="D13" s="2">
        <v>0.28</v>
      </c>
      <c r="E13" s="2"/>
      <c r="F13" s="7"/>
      <c r="G13" s="2"/>
    </row>
    <row r="14" spans="1:7">
      <c r="A14" s="8"/>
      <c r="B14" s="2" t="s">
        <v>49</v>
      </c>
      <c r="C14" s="2"/>
      <c r="D14" s="2"/>
      <c r="E14" s="2"/>
      <c r="F14" s="7"/>
      <c r="G14" s="2"/>
    </row>
    <row r="15" spans="1:7">
      <c r="A15" s="2">
        <v>4</v>
      </c>
      <c r="B15" s="2" t="s">
        <v>50</v>
      </c>
      <c r="C15" s="9" t="s">
        <v>51</v>
      </c>
      <c r="D15" s="10"/>
      <c r="E15" s="11"/>
      <c r="F15" s="7">
        <f>F14*0.22</f>
        <v>0</v>
      </c>
      <c r="G15" s="2"/>
    </row>
    <row r="16" spans="1:7">
      <c r="A16" s="8"/>
      <c r="B16" s="3" t="s">
        <v>52</v>
      </c>
      <c r="C16" s="4"/>
      <c r="D16" s="4"/>
      <c r="E16" s="5"/>
      <c r="F16" s="12">
        <f>F14+F15</f>
        <v>0</v>
      </c>
      <c r="G16" s="8"/>
    </row>
    <row r="17" spans="1:7">
      <c r="A17" s="2" t="s">
        <v>38</v>
      </c>
      <c r="B17" s="3" t="s">
        <v>22</v>
      </c>
      <c r="C17" s="4"/>
      <c r="D17" s="4"/>
      <c r="E17" s="4"/>
      <c r="F17" s="4"/>
      <c r="G17" s="5"/>
    </row>
    <row r="18" ht="36" spans="1:7">
      <c r="A18" s="6" t="s">
        <v>39</v>
      </c>
      <c r="B18" s="2" t="s">
        <v>40</v>
      </c>
      <c r="C18" s="2" t="s">
        <v>41</v>
      </c>
      <c r="D18" s="2">
        <f>13.1*2</f>
        <v>26.2</v>
      </c>
      <c r="E18" s="2"/>
      <c r="F18" s="2"/>
      <c r="G18" s="2" t="s">
        <v>72</v>
      </c>
    </row>
    <row r="19" spans="1:7">
      <c r="A19" s="6" t="s">
        <v>43</v>
      </c>
      <c r="B19" s="2" t="s">
        <v>44</v>
      </c>
      <c r="C19" s="2" t="s">
        <v>45</v>
      </c>
      <c r="D19" s="2">
        <f>32*2</f>
        <v>64</v>
      </c>
      <c r="E19" s="2"/>
      <c r="F19" s="2"/>
      <c r="G19" s="2" t="s">
        <v>46</v>
      </c>
    </row>
    <row r="20" spans="1:7">
      <c r="A20" s="6" t="s">
        <v>47</v>
      </c>
      <c r="B20" s="2" t="s">
        <v>48</v>
      </c>
      <c r="C20" s="2" t="s">
        <v>41</v>
      </c>
      <c r="D20" s="2">
        <v>0.31</v>
      </c>
      <c r="E20" s="2"/>
      <c r="F20" s="7"/>
      <c r="G20" s="2"/>
    </row>
    <row r="21" spans="1:7">
      <c r="A21" s="8"/>
      <c r="B21" s="2" t="s">
        <v>49</v>
      </c>
      <c r="C21" s="2"/>
      <c r="D21" s="2"/>
      <c r="E21" s="2"/>
      <c r="F21" s="7"/>
      <c r="G21" s="2"/>
    </row>
    <row r="22" spans="1:7">
      <c r="A22" s="2">
        <v>4</v>
      </c>
      <c r="B22" s="2" t="s">
        <v>50</v>
      </c>
      <c r="C22" s="9" t="s">
        <v>51</v>
      </c>
      <c r="D22" s="10"/>
      <c r="E22" s="11"/>
      <c r="F22" s="7">
        <f>F21*0.22</f>
        <v>0</v>
      </c>
      <c r="G22" s="2"/>
    </row>
    <row r="23" spans="1:7">
      <c r="A23" s="8"/>
      <c r="B23" s="3" t="s">
        <v>52</v>
      </c>
      <c r="C23" s="4"/>
      <c r="D23" s="4"/>
      <c r="E23" s="5"/>
      <c r="F23" s="12">
        <f>F21+F22</f>
        <v>0</v>
      </c>
      <c r="G23" s="8"/>
    </row>
    <row r="24" spans="1:7">
      <c r="A24" s="8"/>
      <c r="B24" s="3" t="s">
        <v>57</v>
      </c>
      <c r="C24" s="4"/>
      <c r="D24" s="4"/>
      <c r="E24" s="5"/>
      <c r="F24" s="12">
        <f>F9+F16+F23</f>
        <v>0</v>
      </c>
      <c r="G24" s="8"/>
    </row>
  </sheetData>
  <mergeCells count="11">
    <mergeCell ref="A1:G1"/>
    <mergeCell ref="B3:G3"/>
    <mergeCell ref="C8:E8"/>
    <mergeCell ref="B9:E9"/>
    <mergeCell ref="B10:G10"/>
    <mergeCell ref="C15:E15"/>
    <mergeCell ref="B16:E16"/>
    <mergeCell ref="B17:G17"/>
    <mergeCell ref="C22:E22"/>
    <mergeCell ref="B23:E23"/>
    <mergeCell ref="B24:E2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4" sqref="E4:F6"/>
    </sheetView>
  </sheetViews>
  <sheetFormatPr defaultColWidth="9" defaultRowHeight="13.5" outlineLevelCol="6"/>
  <cols>
    <col min="2" max="2" width="11.875" customWidth="1"/>
    <col min="3" max="3" width="9.625" customWidth="1"/>
    <col min="6" max="6" width="10.5" customWidth="1"/>
    <col min="7" max="7" width="11.375" customWidth="1"/>
  </cols>
  <sheetData>
    <row r="1" ht="14.25" spans="1:7">
      <c r="A1" s="1" t="s">
        <v>73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54</v>
      </c>
      <c r="B3" s="3" t="s">
        <v>24</v>
      </c>
      <c r="C3" s="4"/>
      <c r="D3" s="4"/>
      <c r="E3" s="4"/>
      <c r="F3" s="4"/>
      <c r="G3" s="5"/>
    </row>
    <row r="4" ht="24" spans="1:7">
      <c r="A4" s="6" t="s">
        <v>39</v>
      </c>
      <c r="B4" s="2" t="s">
        <v>40</v>
      </c>
      <c r="C4" s="2" t="s">
        <v>41</v>
      </c>
      <c r="D4" s="2">
        <v>0</v>
      </c>
      <c r="E4" s="2"/>
      <c r="F4" s="2"/>
      <c r="G4" s="2" t="s">
        <v>74</v>
      </c>
    </row>
    <row r="5" spans="1:7">
      <c r="A5" s="6" t="s">
        <v>43</v>
      </c>
      <c r="B5" s="2" t="s">
        <v>44</v>
      </c>
      <c r="C5" s="2" t="s">
        <v>45</v>
      </c>
      <c r="D5" s="2">
        <f>42*2</f>
        <v>84</v>
      </c>
      <c r="E5" s="2"/>
      <c r="F5" s="2"/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</v>
      </c>
      <c r="E6" s="2"/>
      <c r="F6" s="7"/>
      <c r="G6" s="2"/>
    </row>
    <row r="7" spans="1:7">
      <c r="A7" s="8"/>
      <c r="B7" s="2" t="s">
        <v>49</v>
      </c>
      <c r="C7" s="2"/>
      <c r="D7" s="2"/>
      <c r="E7" s="2"/>
      <c r="F7" s="7">
        <f>F4+F5+F6</f>
        <v>0</v>
      </c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8"/>
      <c r="B9" s="3" t="s">
        <v>52</v>
      </c>
      <c r="C9" s="4"/>
      <c r="D9" s="4"/>
      <c r="E9" s="5"/>
      <c r="F9" s="12">
        <f>F7+F8</f>
        <v>0</v>
      </c>
      <c r="G9" s="8"/>
    </row>
  </sheetData>
  <mergeCells count="4">
    <mergeCell ref="A1:G1"/>
    <mergeCell ref="B3:G3"/>
    <mergeCell ref="C8:E8"/>
    <mergeCell ref="B9:E9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workbookViewId="0">
      <selection activeCell="K21" sqref="K21"/>
    </sheetView>
  </sheetViews>
  <sheetFormatPr defaultColWidth="9" defaultRowHeight="13.5"/>
  <cols>
    <col min="2" max="2" width="11.875" customWidth="1"/>
    <col min="3" max="3" width="9.625" customWidth="1"/>
    <col min="6" max="6" width="10.5" customWidth="1"/>
    <col min="7" max="7" width="12.625" customWidth="1"/>
  </cols>
  <sheetData>
    <row r="1" ht="14.25" spans="1:7">
      <c r="A1" s="1" t="s">
        <v>75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59</v>
      </c>
      <c r="B3" s="3" t="s">
        <v>26</v>
      </c>
      <c r="C3" s="4"/>
      <c r="D3" s="4"/>
      <c r="E3" s="4"/>
      <c r="F3" s="4"/>
      <c r="G3" s="5"/>
    </row>
    <row r="4" ht="36" spans="1:7">
      <c r="A4" s="6" t="s">
        <v>39</v>
      </c>
      <c r="B4" s="2" t="s">
        <v>40</v>
      </c>
      <c r="C4" s="2" t="s">
        <v>41</v>
      </c>
      <c r="D4" s="2">
        <f>1.74*4</f>
        <v>6.96</v>
      </c>
      <c r="E4" s="2"/>
      <c r="F4" s="2"/>
      <c r="G4" s="2" t="s">
        <v>76</v>
      </c>
    </row>
    <row r="5" spans="1:7">
      <c r="A5" s="6" t="s">
        <v>43</v>
      </c>
      <c r="B5" s="2" t="s">
        <v>44</v>
      </c>
      <c r="C5" s="2" t="s">
        <v>45</v>
      </c>
      <c r="D5" s="2">
        <f>15*4</f>
        <v>60</v>
      </c>
      <c r="E5" s="2"/>
      <c r="F5" s="2"/>
      <c r="G5" s="2" t="s">
        <v>65</v>
      </c>
    </row>
    <row r="6" spans="1:7">
      <c r="A6" s="6" t="s">
        <v>47</v>
      </c>
      <c r="B6" s="2" t="s">
        <v>48</v>
      </c>
      <c r="C6" s="2" t="s">
        <v>41</v>
      </c>
      <c r="D6" s="2">
        <v>0.12</v>
      </c>
      <c r="E6" s="2"/>
      <c r="F6" s="7"/>
      <c r="G6" s="2"/>
    </row>
    <row r="7" spans="1:7">
      <c r="A7" s="2"/>
      <c r="B7" s="2" t="s">
        <v>61</v>
      </c>
      <c r="C7" s="2"/>
      <c r="D7" s="2"/>
      <c r="E7" s="2"/>
      <c r="F7" s="7">
        <f>F4+F5+F6</f>
        <v>0</v>
      </c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2"/>
      <c r="B9" s="3" t="s">
        <v>52</v>
      </c>
      <c r="C9" s="4"/>
      <c r="D9" s="4"/>
      <c r="E9" s="5"/>
      <c r="F9" s="12">
        <f>F7+F8</f>
        <v>0</v>
      </c>
      <c r="G9" s="2"/>
    </row>
    <row r="10" spans="1:7">
      <c r="A10" s="2" t="s">
        <v>38</v>
      </c>
      <c r="B10" s="3" t="s">
        <v>27</v>
      </c>
      <c r="C10" s="4"/>
      <c r="D10" s="4"/>
      <c r="E10" s="4"/>
      <c r="F10" s="4"/>
      <c r="G10" s="5"/>
    </row>
    <row r="11" ht="24" spans="1:7">
      <c r="A11" s="6" t="s">
        <v>39</v>
      </c>
      <c r="B11" s="2" t="s">
        <v>40</v>
      </c>
      <c r="C11" s="2" t="s">
        <v>41</v>
      </c>
      <c r="D11" s="2">
        <v>0</v>
      </c>
      <c r="E11" s="2"/>
      <c r="F11" s="2"/>
      <c r="G11" s="2" t="s">
        <v>77</v>
      </c>
    </row>
    <row r="12" spans="1:7">
      <c r="A12" s="6" t="s">
        <v>43</v>
      </c>
      <c r="B12" s="2" t="s">
        <v>44</v>
      </c>
      <c r="C12" s="2" t="s">
        <v>45</v>
      </c>
      <c r="D12" s="2">
        <f>10*2</f>
        <v>20</v>
      </c>
      <c r="E12" s="2"/>
      <c r="F12" s="2"/>
      <c r="G12" s="2" t="s">
        <v>46</v>
      </c>
    </row>
    <row r="13" spans="1:7">
      <c r="A13" s="6" t="s">
        <v>47</v>
      </c>
      <c r="B13" s="2" t="s">
        <v>48</v>
      </c>
      <c r="C13" s="2" t="s">
        <v>41</v>
      </c>
      <c r="D13" s="2">
        <v>0</v>
      </c>
      <c r="E13" s="2"/>
      <c r="F13" s="7"/>
      <c r="G13" s="2" t="s">
        <v>78</v>
      </c>
    </row>
    <row r="14" spans="1:7">
      <c r="A14" s="8"/>
      <c r="B14" s="2" t="s">
        <v>49</v>
      </c>
      <c r="C14" s="2"/>
      <c r="D14" s="2"/>
      <c r="E14" s="2"/>
      <c r="F14" s="7"/>
      <c r="G14" s="2"/>
    </row>
    <row r="15" spans="1:7">
      <c r="A15" s="2">
        <v>4</v>
      </c>
      <c r="B15" s="2" t="s">
        <v>50</v>
      </c>
      <c r="C15" s="9" t="s">
        <v>51</v>
      </c>
      <c r="D15" s="10"/>
      <c r="E15" s="11"/>
      <c r="F15" s="7">
        <f>F14*0.22</f>
        <v>0</v>
      </c>
      <c r="G15" s="2"/>
    </row>
    <row r="16" spans="1:7">
      <c r="A16" s="8"/>
      <c r="B16" s="3" t="s">
        <v>52</v>
      </c>
      <c r="C16" s="4"/>
      <c r="D16" s="4"/>
      <c r="E16" s="5"/>
      <c r="F16" s="12">
        <f>F14+F15</f>
        <v>0</v>
      </c>
      <c r="G16" s="8"/>
    </row>
    <row r="17" spans="1:7">
      <c r="A17" s="2" t="s">
        <v>63</v>
      </c>
      <c r="B17" s="3" t="s">
        <v>28</v>
      </c>
      <c r="C17" s="4"/>
      <c r="D17" s="4"/>
      <c r="E17" s="4"/>
      <c r="F17" s="4"/>
      <c r="G17" s="5"/>
    </row>
    <row r="18" ht="24" spans="1:7">
      <c r="A18" s="6" t="s">
        <v>39</v>
      </c>
      <c r="B18" s="2" t="s">
        <v>40</v>
      </c>
      <c r="C18" s="2" t="s">
        <v>41</v>
      </c>
      <c r="D18" s="2">
        <v>0</v>
      </c>
      <c r="E18" s="2"/>
      <c r="F18" s="2"/>
      <c r="G18" s="2" t="s">
        <v>77</v>
      </c>
    </row>
    <row r="19" spans="1:7">
      <c r="A19" s="6" t="s">
        <v>43</v>
      </c>
      <c r="B19" s="2" t="s">
        <v>44</v>
      </c>
      <c r="C19" s="2" t="s">
        <v>45</v>
      </c>
      <c r="D19" s="2">
        <f>4*2</f>
        <v>8</v>
      </c>
      <c r="E19" s="2"/>
      <c r="F19" s="2"/>
      <c r="G19" s="2" t="s">
        <v>46</v>
      </c>
    </row>
    <row r="20" spans="1:7">
      <c r="A20" s="6" t="s">
        <v>47</v>
      </c>
      <c r="B20" s="2" t="s">
        <v>48</v>
      </c>
      <c r="C20" s="2" t="s">
        <v>41</v>
      </c>
      <c r="D20" s="2">
        <v>0</v>
      </c>
      <c r="E20" s="2"/>
      <c r="F20" s="7"/>
      <c r="G20" s="2" t="s">
        <v>78</v>
      </c>
    </row>
    <row r="21" spans="1:7">
      <c r="A21" s="8"/>
      <c r="B21" s="2" t="s">
        <v>49</v>
      </c>
      <c r="C21" s="2"/>
      <c r="D21" s="2"/>
      <c r="E21" s="2"/>
      <c r="F21" s="7">
        <f>F18+F19+F20</f>
        <v>0</v>
      </c>
      <c r="G21" s="2"/>
    </row>
    <row r="22" spans="1:7">
      <c r="A22" s="2">
        <v>4</v>
      </c>
      <c r="B22" s="2" t="s">
        <v>50</v>
      </c>
      <c r="C22" s="9" t="s">
        <v>51</v>
      </c>
      <c r="D22" s="10"/>
      <c r="E22" s="11"/>
      <c r="F22" s="7">
        <f>F21*0.22</f>
        <v>0</v>
      </c>
      <c r="G22" s="2"/>
    </row>
    <row r="23" spans="1:7">
      <c r="A23" s="8"/>
      <c r="B23" s="3" t="s">
        <v>52</v>
      </c>
      <c r="C23" s="4"/>
      <c r="D23" s="4"/>
      <c r="E23" s="5"/>
      <c r="F23" s="12">
        <f>F21+F22</f>
        <v>0</v>
      </c>
      <c r="G23" s="8"/>
    </row>
    <row r="24" spans="1:7">
      <c r="A24" s="8"/>
      <c r="B24" s="3" t="s">
        <v>57</v>
      </c>
      <c r="C24" s="4"/>
      <c r="D24" s="4"/>
      <c r="E24" s="5"/>
      <c r="F24" s="12">
        <f>F9+F16+F23</f>
        <v>0</v>
      </c>
      <c r="G24" s="8"/>
    </row>
    <row r="51" ht="14.25" spans="13:13">
      <c r="M51" s="13">
        <v>16640</v>
      </c>
    </row>
    <row r="52" ht="14.25" spans="13:13">
      <c r="M52" s="13">
        <v>31436</v>
      </c>
    </row>
    <row r="53" ht="14.25" spans="13:13">
      <c r="M53" s="13">
        <v>58889</v>
      </c>
    </row>
    <row r="54" ht="14.25" spans="13:13">
      <c r="M54" s="13">
        <v>13893</v>
      </c>
    </row>
    <row r="55" ht="14.25" spans="13:13">
      <c r="M55" s="13">
        <v>13028</v>
      </c>
    </row>
    <row r="56" ht="14.25" spans="13:13">
      <c r="M56" s="13">
        <v>39399</v>
      </c>
    </row>
    <row r="57" ht="14.25" spans="13:13">
      <c r="M57" s="13">
        <v>52165</v>
      </c>
    </row>
    <row r="58" ht="14.25" spans="13:13">
      <c r="M58" s="13">
        <v>3689</v>
      </c>
    </row>
    <row r="59" ht="14.25" spans="13:13">
      <c r="M59" s="13">
        <v>13003</v>
      </c>
    </row>
    <row r="60" spans="13:13">
      <c r="M60">
        <f>SUM(M51:M59)</f>
        <v>242142</v>
      </c>
    </row>
  </sheetData>
  <mergeCells count="11">
    <mergeCell ref="A1:G1"/>
    <mergeCell ref="B3:G3"/>
    <mergeCell ref="C8:E8"/>
    <mergeCell ref="B9:E9"/>
    <mergeCell ref="B10:G10"/>
    <mergeCell ref="C15:E15"/>
    <mergeCell ref="B16:E16"/>
    <mergeCell ref="B17:G17"/>
    <mergeCell ref="C22:E22"/>
    <mergeCell ref="B23:E23"/>
    <mergeCell ref="B24:E2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F19" sqref="F19"/>
    </sheetView>
  </sheetViews>
  <sheetFormatPr defaultColWidth="9" defaultRowHeight="13.5" outlineLevelCol="6"/>
  <cols>
    <col min="2" max="2" width="11.875" customWidth="1"/>
    <col min="3" max="3" width="9.625" customWidth="1"/>
    <col min="6" max="6" width="10.5" customWidth="1"/>
    <col min="7" max="7" width="12.625" customWidth="1"/>
  </cols>
  <sheetData>
    <row r="1" ht="14.25" spans="1:7">
      <c r="A1" s="1" t="s">
        <v>79</v>
      </c>
      <c r="B1" s="1"/>
      <c r="C1" s="1"/>
      <c r="D1" s="1"/>
      <c r="E1" s="1"/>
      <c r="F1" s="1"/>
      <c r="G1" s="1"/>
    </row>
    <row r="2" ht="24" spans="1:7">
      <c r="A2" s="2" t="s">
        <v>0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</row>
    <row r="3" spans="1:7">
      <c r="A3" s="2" t="s">
        <v>54</v>
      </c>
      <c r="B3" s="3" t="s">
        <v>30</v>
      </c>
      <c r="C3" s="4"/>
      <c r="D3" s="4"/>
      <c r="E3" s="4"/>
      <c r="F3" s="4"/>
      <c r="G3" s="5"/>
    </row>
    <row r="4" ht="36" spans="1:7">
      <c r="A4" s="6" t="s">
        <v>39</v>
      </c>
      <c r="B4" s="2" t="s">
        <v>40</v>
      </c>
      <c r="C4" s="2" t="s">
        <v>41</v>
      </c>
      <c r="D4" s="2">
        <f>8*2*2</f>
        <v>32</v>
      </c>
      <c r="E4" s="2"/>
      <c r="F4" s="2"/>
      <c r="G4" s="2" t="s">
        <v>80</v>
      </c>
    </row>
    <row r="5" spans="1:7">
      <c r="A5" s="6" t="s">
        <v>43</v>
      </c>
      <c r="B5" s="2" t="s">
        <v>44</v>
      </c>
      <c r="C5" s="2" t="s">
        <v>45</v>
      </c>
      <c r="D5" s="2">
        <f>28*2</f>
        <v>56</v>
      </c>
      <c r="E5" s="2"/>
      <c r="F5" s="2"/>
      <c r="G5" s="2" t="s">
        <v>46</v>
      </c>
    </row>
    <row r="6" spans="1:7">
      <c r="A6" s="6" t="s">
        <v>47</v>
      </c>
      <c r="B6" s="2" t="s">
        <v>48</v>
      </c>
      <c r="C6" s="2" t="s">
        <v>41</v>
      </c>
      <c r="D6" s="2">
        <v>0.38</v>
      </c>
      <c r="E6" s="2"/>
      <c r="F6" s="7"/>
      <c r="G6" s="2"/>
    </row>
    <row r="7" spans="1:7">
      <c r="A7" s="8"/>
      <c r="B7" s="2" t="s">
        <v>49</v>
      </c>
      <c r="C7" s="2"/>
      <c r="D7" s="2"/>
      <c r="E7" s="2"/>
      <c r="F7" s="7">
        <f>F4+F5+F6</f>
        <v>0</v>
      </c>
      <c r="G7" s="2"/>
    </row>
    <row r="8" spans="1:7">
      <c r="A8" s="2">
        <v>4</v>
      </c>
      <c r="B8" s="2" t="s">
        <v>50</v>
      </c>
      <c r="C8" s="9" t="s">
        <v>51</v>
      </c>
      <c r="D8" s="10"/>
      <c r="E8" s="11"/>
      <c r="F8" s="7">
        <f>F7*0.22</f>
        <v>0</v>
      </c>
      <c r="G8" s="2"/>
    </row>
    <row r="9" spans="1:7">
      <c r="A9" s="8"/>
      <c r="B9" s="3" t="s">
        <v>52</v>
      </c>
      <c r="C9" s="4"/>
      <c r="D9" s="4"/>
      <c r="E9" s="5"/>
      <c r="F9" s="12">
        <f>F7+F8</f>
        <v>0</v>
      </c>
      <c r="G9" s="8"/>
    </row>
  </sheetData>
  <mergeCells count="4">
    <mergeCell ref="A1:G1"/>
    <mergeCell ref="B3:G3"/>
    <mergeCell ref="C8:E8"/>
    <mergeCell ref="B9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总清单</vt:lpstr>
      <vt:lpstr>大庙站</vt:lpstr>
      <vt:lpstr>单集站</vt:lpstr>
      <vt:lpstr>市区泵站</vt:lpstr>
      <vt:lpstr>丁万河</vt:lpstr>
      <vt:lpstr>刘集闸站</vt:lpstr>
      <vt:lpstr>郑集站</vt:lpstr>
      <vt:lpstr>奎河</vt:lpstr>
      <vt:lpstr>大龙湖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千代</cp:lastModifiedBy>
  <dcterms:created xsi:type="dcterms:W3CDTF">2021-02-26T03:31:00Z</dcterms:created>
  <cp:lastPrinted>2022-03-02T07:49:00Z</cp:lastPrinted>
  <dcterms:modified xsi:type="dcterms:W3CDTF">2025-09-22T06:42:12Z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5222C7A88B874FBE84A75653DA3557F0</vt:lpwstr>
  </property>
</Properties>
</file>