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955" firstSheet="1" activeTab="6"/>
  </bookViews>
  <sheets>
    <sheet name="封面" sheetId="23" r:id="rId1"/>
    <sheet name="汇总表" sheetId="1" r:id="rId2"/>
    <sheet name="综合布线系统" sheetId="2" r:id="rId3"/>
    <sheet name="校园网络系统" sheetId="3" r:id="rId4"/>
    <sheet name="视频监控系统" sheetId="6" r:id="rId5"/>
    <sheet name="校园网络广播系统" sheetId="10" r:id="rId6"/>
    <sheet name="室外线缆" sheetId="22" r:id="rId7"/>
  </sheets>
  <externalReferences>
    <externalReference r:id="rId8"/>
  </externalReferences>
  <definedNames>
    <definedName name="_xlnm._FilterDatabase" localSheetId="2" hidden="1">综合布线系统!#REF!</definedName>
    <definedName name="_xlnm._FilterDatabase" localSheetId="3" hidden="1">校园网络系统!$K$1:$K$21</definedName>
    <definedName name="_xlnm._FilterDatabase" localSheetId="5" hidden="1">校园网络广播系统!$A$1:$P$49</definedName>
    <definedName name="_xlnm._FilterDatabase" localSheetId="4" hidden="1">视频监控系统!$A$1:$H$15</definedName>
    <definedName name="_xlnm.Print_Area" localSheetId="1">汇总表!$A$1:$D$9</definedName>
    <definedName name="_xlnm.Print_Area" localSheetId="2">综合布线系统!$A$1:$H$34</definedName>
    <definedName name="_xlnm.Print_Area" localSheetId="4">视频监控系统!$A$1:$H$16</definedName>
    <definedName name="_xlnm.Print_Area" localSheetId="5">校园网络广播系统!$A$1:$H$58</definedName>
    <definedName name="_xlnm.Print_Area" localSheetId="3">校园网络系统!$A$1:$H$17</definedName>
    <definedName name="_xlnm.Print_Area" localSheetId="6">室外线缆!$A$1:$H$13</definedName>
    <definedName name="产品需求类型">[1]数据有效性!$I$2:$I$13</definedName>
    <definedName name="AH">#REF!</definedName>
    <definedName name="_编制单位">#REF!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<sst xmlns="http://schemas.openxmlformats.org/spreadsheetml/2006/main" count="465" uniqueCount="256">
  <si>
    <t>常州市金坛区第一中学提升改造项目信息化系统集成采购及安装</t>
  </si>
  <si>
    <t>招 标 控 制 价</t>
  </si>
  <si>
    <t>招标控制价
(小写):</t>
  </si>
  <si>
    <t>(大写):</t>
  </si>
  <si>
    <t>招　标　人:</t>
  </si>
  <si>
    <t>常州市金坛区第一中学</t>
  </si>
  <si>
    <t>工 程 造 价
咨  询  人:</t>
  </si>
  <si>
    <t>常州名源全过程工程咨询有限公司</t>
  </si>
  <si>
    <t>(单位盖章)</t>
  </si>
  <si>
    <t>(单位资质专用章)</t>
  </si>
  <si>
    <t>法定代表人
或其授权人:</t>
  </si>
  <si>
    <t>法定代表人:
或其授权人:</t>
  </si>
  <si>
    <t>(签字或盖章)</t>
  </si>
  <si>
    <t>编制人:</t>
  </si>
  <si>
    <t>复 核 人:</t>
  </si>
  <si>
    <t>(造价人员签字盖专用章)</t>
  </si>
  <si>
    <t>(造价工程师签字盖专用章)</t>
  </si>
  <si>
    <t>编制时间：</t>
  </si>
  <si>
    <t>复核时间:</t>
  </si>
  <si>
    <t>项目名称：常州市金坛区第一中学提升改造项目信息化系统集成采购及安装</t>
  </si>
  <si>
    <t>序号</t>
  </si>
  <si>
    <t>系统名称</t>
  </si>
  <si>
    <t>系统总价</t>
  </si>
  <si>
    <t>清单编制说明</t>
  </si>
  <si>
    <t>综合布线系统</t>
  </si>
  <si>
    <t>校园网络系统</t>
  </si>
  <si>
    <t>视频监控系统</t>
  </si>
  <si>
    <t>校园网络广播系统</t>
  </si>
  <si>
    <t>室外线缆</t>
  </si>
  <si>
    <t>合计</t>
  </si>
  <si>
    <t>备注：1、工程量清单为所列项目的全部费用综合单价，包含但不限于本招标文件《投标报价表》所列的货物，随配附件，备品备件，垂直运输、成品保护（自身及其他各专业成品），工具，劳务，运抵至项目现场指定地点（含工地卸货），管理，安装，调试，维护，培训，保险，利润，税金，政策性文件规定、合同包含的所有风险、责任以及总包和各专业配合费用、检测费用，开槽、开洞口(含结构墙体和幕墙开孔)、封堵（含穿墙洞装饰圈、幕墙洞口护套）、垃圾清运、现场清理、二次深化设备布局图,直至通过建设单位、监理单位及其他相关单位的验收，全程技术支持（包括但不限于技术资料、图纸的提供等）、人员培训至交付使用和承诺质保期内的免费质量包修和售后服务等全过程服务费用，所有清单均含施工安装水电费，具体费用投标单位自行考虑。 
2、关键部件采购要求：需要通过财政部会同有关部门发布的政府采购需求标准规定的国家有关部门指定的测评机构开展的安全可靠测评的软硬件，如CPU芯片、操作系统、数据库等。
3、验收时，乙方需要在通过财政部会同有关部门发布的政府采购需求标准规定的国家有关部门指定的测评机构开展的安全可靠测评的操作系统上操作已完成建设的项目。</t>
  </si>
  <si>
    <t>1、综合布线系统配置清单</t>
  </si>
  <si>
    <t>标的名称</t>
  </si>
  <si>
    <t>主要性能指标</t>
  </si>
  <si>
    <t>单位</t>
  </si>
  <si>
    <t>数量</t>
  </si>
  <si>
    <t>综合单价</t>
  </si>
  <si>
    <t>合价</t>
  </si>
  <si>
    <t>备注</t>
  </si>
  <si>
    <t>A</t>
  </si>
  <si>
    <t>设备材料</t>
  </si>
  <si>
    <t>一</t>
  </si>
  <si>
    <t>工作区子系统</t>
  </si>
  <si>
    <t>信息插座</t>
  </si>
  <si>
    <t>1、名称：单口墙面面板（网络）
2、安装方式：嵌入式安装（含数据模块） ；</t>
  </si>
  <si>
    <t>个</t>
  </si>
  <si>
    <t>1、名称：双口墙面面板（双网络）
2、安装方式：嵌入式安装（含数据模块） ；</t>
  </si>
  <si>
    <t>电视、电话插座</t>
  </si>
  <si>
    <t>1、名称：双口墙面面板（网络+电话）
2、安装方式：嵌入式安装（含数据模块） ；</t>
  </si>
  <si>
    <t>1、名称：单口墙面面板（电话）
2、安装方式：嵌入式安装 ；</t>
  </si>
  <si>
    <t>1</t>
  </si>
  <si>
    <t>跳块</t>
  </si>
  <si>
    <t>1、名称：六类水晶头</t>
  </si>
  <si>
    <t>400</t>
  </si>
  <si>
    <t>二</t>
  </si>
  <si>
    <t>水平子系统</t>
  </si>
  <si>
    <t>双绞线缆</t>
  </si>
  <si>
    <t>1、名称：六类非屏蔽双绞线
2、线缆内部采用十字隔离骨架，可有效防止因线对之间绞距变化带来的性能下降； 
3、芯线导体 无氧裸铜 23AWG，带宽≥250MHz；
4、支持最高达6次连接的100米链路；</t>
  </si>
  <si>
    <t>m</t>
  </si>
  <si>
    <t>配线</t>
  </si>
  <si>
    <t>1、名称：配线
2、规格：ZR-RVS-2*1.5
3、配线部位：管内/槽内敷设 ：</t>
  </si>
  <si>
    <t>1、名称：配线
2、规格：RVV-2*1.5
3、配线部位：管内/槽内敷设 ：</t>
  </si>
  <si>
    <t>7.69</t>
  </si>
  <si>
    <t>三</t>
  </si>
  <si>
    <t>垂直子系统</t>
  </si>
  <si>
    <t>跳线</t>
  </si>
  <si>
    <t>1、名称：六类非屏蔽跳线（2米）    1、六类非屏蔽软跳线，2米；
2、传输带宽超过250MHZ，导体为多股软跳线，颜色可选，长度可定制；
3、内部3叉插针水晶头设计，水晶头内带线托，分离线对，提高传输性能；
4、RJ45接头内插针镀金厚度为50μm；保证至少1000次插接；</t>
  </si>
  <si>
    <t>条</t>
  </si>
  <si>
    <t>光缆终端盒</t>
  </si>
  <si>
    <t>1、4芯光纤终端盒,配置2个LC耦合器和4根熔接尾纤；</t>
  </si>
  <si>
    <t>7</t>
  </si>
  <si>
    <t>四</t>
  </si>
  <si>
    <t>设备间子系统</t>
  </si>
  <si>
    <t>机柜、机架</t>
  </si>
  <si>
    <t>1、名称：原机柜拆除换成9U机柜</t>
  </si>
  <si>
    <t>台</t>
  </si>
  <si>
    <t>配线架</t>
  </si>
  <si>
    <t>1、名称：光纤配线架（12芯）
2、规格：滑动导轨式光纤配线架，可容纳12芯（LC），满配6个LC双工适配器，含尾纤</t>
  </si>
  <si>
    <t>2</t>
  </si>
  <si>
    <t>1、名称：光纤配线架（48芯）
2、规格：滑动导轨式光纤配线架，可容纳48芯（LC），满配24个LC双工适配器，含尾纤</t>
  </si>
  <si>
    <t>1、名称：50口语音配线架   1、提供50个RJ45口,支持CAT6，支持CAT5e；
2、后座配有防尘盖；
3、标准19英寸安装，支持免工具安装。</t>
  </si>
  <si>
    <t>套</t>
  </si>
  <si>
    <t>1、名称：25口语音配线架   1、提供25个RJ45口,支持CAT6，支持CAT5e；
2、后座配有防尘盖；
3、标准19英寸安装，支持免工具安装。</t>
  </si>
  <si>
    <t>1、名称：LC/LC 3米单模跳纤
2、规格：LC/LC，3m，LSZH 无氧裸铜</t>
  </si>
  <si>
    <t>36</t>
  </si>
  <si>
    <t>1、名称：1U理线架   1.理线架采用优质冷轧板冲压成型，静电粉末喷塑,标准依照19"机架标准,适用于配线架、跳线架及设备跳线的水平和垂直方向的线缆管理。设计简洁，对于各种线缆提供灵活，有效和安全的管理，使布线系统整洁美观。符合19"机架标准, 配带有机柜配套螺丝，易于安装操作。
2.理线器整体材质：钢架+黑色喷塑 
3.安装高度：1U 
4.安装方式：机柜螺丝安装 
5.使用温度： -40～70℃ 
湿度：85%（温度85℃±3℃）</t>
  </si>
  <si>
    <t>10</t>
  </si>
  <si>
    <t>1、名称：语音跳线
2、规格：110-RJ45跳线，鸭嘴插头，2米，传输频率≥16MHz，插拔寿命&gt;1000次</t>
  </si>
  <si>
    <t>16</t>
  </si>
  <si>
    <t>20</t>
  </si>
  <si>
    <t>光纤连接</t>
  </si>
  <si>
    <t>1、方法：光纤熔接</t>
  </si>
  <si>
    <t>点</t>
  </si>
  <si>
    <t>104</t>
  </si>
  <si>
    <t>1、名称：2米机柜
2、规格：600*600*2000mm(深*宽*高)机柜，前后门为无孔钢板门</t>
  </si>
  <si>
    <t>3</t>
  </si>
  <si>
    <t>光缆</t>
  </si>
  <si>
    <t>1、名称：机柜PDU
2、规格：输入16A，输出8位万用口配电PDU</t>
  </si>
  <si>
    <t>4</t>
  </si>
  <si>
    <t>173.62</t>
  </si>
  <si>
    <t>电力电缆</t>
  </si>
  <si>
    <t>1、名称：机柜电源线
2、规格：YJV-3*4 ；含电缆头制作安装；</t>
  </si>
  <si>
    <t>120</t>
  </si>
  <si>
    <t>机房整理</t>
  </si>
  <si>
    <t>整个项目原机柜内线缆重新整理 标标签</t>
  </si>
  <si>
    <t>项</t>
  </si>
  <si>
    <t>灭火器</t>
  </si>
  <si>
    <t>1、形式：手持气体灭火器干粉4KG*2+不锈钢箱子</t>
  </si>
  <si>
    <t>具</t>
  </si>
  <si>
    <t>176.18</t>
  </si>
  <si>
    <t>含税总计（税率9%）</t>
  </si>
  <si>
    <t>大写：</t>
  </si>
  <si>
    <t>2、校园网络系统配置清单</t>
  </si>
  <si>
    <t>校园网络接入设备</t>
  </si>
  <si>
    <t>汇聚交换机</t>
  </si>
  <si>
    <t>1.交换容量≥1.36Tbp，包转发率≥222Mpps，以官网最小值为准；支持24个1000M SFP光口，8个复用的10/100/1000Mbps电口，4个1G/10G SFP+光口；
2.MAC地址≥64K，ARP表项≥20K，FIB表项≥12K；
3.支持RIPv2，OSPFv2/v3，BGP4/4+，IS-ISv4/v6，支持IGMP v1/v2/v3，PIM-SM等组播协议；
4.所投交换机需支持OpenFlow 1.3协议；
5.▲支持专门基础网络保护机制，能够限制用户向网络中发送数据包的速率，对有攻击行为的用户进行隔离，保证设备和整网的安全稳定运行；
6.▲支持sFlow功能；
7.为保证IPv6的可部署性和应用性，所投交换机需具备IPv6 Ready Phase2认证证书，要求投标产品型号与获证产品型号一致；
8.▲设备支持云管理功能：支持网络设备基本信息监控功能，可以查看端口状态图/CPU、内存使用率/连通状态/设备状态、端口列表等；支持版本推送、一键升级、定时升级功能；支持一键设备发现，并在线生成交付验收报告；支持一键全网巡检操作，随时随地掌握网络健康状况，并自动生成巡检报告；支持配置批量复用下发、复制配置、备份配置、配置回退、配置查看、配置对比、删除配置等配置模板功能；
9.配置模块化双电源，支持1+1冗余；</t>
  </si>
  <si>
    <t>17060.87</t>
  </si>
  <si>
    <t>48口千兆接入千兆上行接入交换机</t>
  </si>
  <si>
    <t>1.支持10/100/1000M自适应以太网端口≥48个，支持1G SFP光接口≥4个；交换容量≥670Gbps，转发性能≥160Mpps，以官网最小值为准；
2.设备MAC地址≥16K；
3.▲产品端口浪涌抗扰度≥10KV，即具备10KV的防雷能力；
4.要求设备采用静音无风扇节能设计；
5.支持静态路由、RIP/RIPng、OSPFv2/OSPFv3等三层路由协议；
6.支持虚拟化功能，可将多台物理设备虚拟化为一台逻辑设备统一管理，并且链路故障的收敛时间≤30ms；
7.支持SNMP、CLI(Telnet/Console)、RMON、SSH、Syslog、NTP/SNTP、FTP、TFTP、Web；</t>
  </si>
  <si>
    <t>3815.00</t>
  </si>
  <si>
    <t>24口千兆接入千兆上行接入交换机</t>
  </si>
  <si>
    <t>1、名称：24口千兆接入千兆上行接入交换机   1.支持10/100/1000M自适应以太网端口≥24个，支持1G SFP光接口≥4个；交换容量≥670Gbps，转发性能≥120Mpps；
2.设备MAC地址≥16K；
3.产品端口浪涌抗扰度≥10KV，即具备10KV的防雷能力；
4.要求设备采用静音无风扇节能设计；
5.支持静态路由、RIP/RIPng、OSPFv2/OSPFv3等三层路由协议；
6.支持软件定义网络SDN，符合OpenFlow 1.3协议标准；
7.支持专门基础网络保护机制，能够限制用户向网络中发送数据包的速率，对有攻击行为的用户进行隔离，保证设备和整网的安全稳定运行；
8.支持虚拟化功能，可将多台物理设备虚拟化为一台逻辑设备统一管理，并且链路故障的收敛时间≤30ms；
9.支持SNMP、CLI(Telnet/Console)、RMON、SSH、Syslog、NTP/SNTP、FTP、TFTP、Web；</t>
  </si>
  <si>
    <t>3412.17</t>
  </si>
  <si>
    <t xml:space="preserve">24口POE千兆接入千兆上行接入交换机 </t>
  </si>
  <si>
    <t>1.支持10/100/1000M以太网端口≥24，支持1G SFP光接口≥4个；交换容量≥670Gbps，包转发率≥126Mpps，以官网最小值为准；
2.要求设备MAC地址≥16K；
3.支持POE和POE+，支持单端口POE输出功率≥60W，最大输出功率≥370W；
4.支持静态路由、可扩展支持RIP、RIPng、OSPF、OSPFv3协议；
5.支持CPU保护功能，能够针对发往CPU处理的各种报文进行流区分和优先级队列分级处理，保护交换机在各种环境下稳定工作；
6.▲所投产品端口浪涌抗扰度≥8KV（即具备8KV的防雷能力）；
7.支持快速链路检测协议RLDP，可快速检测链路的通断和光纤链路的单向性，并支持端口下的环路检测功能，防止端口下因私接Hub等设备形成的环路而导致网络故障的现象；
8.投标产品面板自带一键查看PoE供电状态功能的PoE按钮，轻按即可查看设备当前的通信状态和供电状态；
9.要求所投设备支持1对1、1对多、多对1和基于流的本地、远程镜像；且支持RSPAN和ERSPAN；
10.支持虚拟化功能，可将多台物理设备虚拟化为一台逻辑设备统一管理，并且链路故障的收敛时间≤50ms；
11.支持OpenFlow 1.3协议；
12.支持SNMP、CLI(Telnet/Console)、RMON、SSH、Syslog、NTP/SNTP、FTP、TFTP、Web；</t>
  </si>
  <si>
    <t>面板式无线AP</t>
  </si>
  <si>
    <t>1.支持802.11ax标准，采用双路双频设计，整机4条空间流，整机最大接入速率≥2.975Gbps；
2.采用国际86*86标准尺寸，可嵌入86mm面板盒安装，产品嵌入86盒后露出墙面的厚度不超过10mm；整机功耗小于8W；
3.支持1个1G以太网口上联，1个1G以太网口下联，正背面各1个RJ45透传口；
4.支持可更换彩壳，用户在使用该产品时能根据场地环境灵活地定制个性化的彩壳；
5.AP具有WLAN自动网优功能，不借助任何网络优化软件，仅通过AP配置进行无线网络优化，降低无线网络中的频段干扰；
6.支持终端智能识别技术，可识别终端类型并上报，内置探针功能，能够对覆盖范围的终端MAC信息进行检测；</t>
  </si>
  <si>
    <t>1106.97</t>
  </si>
  <si>
    <t>放装式无线AP</t>
  </si>
  <si>
    <t>1.支持标准的802.11ax协议，采用双路双频设计，整机4条空间流，整机最大无线速率≥2.975Gbps；
2.支持1个10/100/1000Base-T自适应以太网电口，1个2.5G光口；
3.内置蓝牙5.1；
4.避免无线网络中私接非法AP，所投AP具有非法AP的精确反制和模糊反制功能，能够主动识别非法设备并令非法设备不能使用；
5.AP部署在开放环境中，为保障设备受到外部机械碰撞仍可以保持结构完整、功能完备，要求所投室内无线接入点符合国标GB/T 20138-2006即《电器设备外壳对外界机械碰撞的防护等级（IK代码）》标准，至少达到防护等级IK09；
6.▲由于AP部署在高空环境，难以时常清洁，为保障设备堆积灰尘仍可以正常运行，要求所投无线接入点符合国标GB/T 4208-2017即《外壳防护等级（IP代码）》，至少达到防护等级IP4；
7.AP具有WLAN自动网优功能，不借助任何网络优化软件，仅通过AP配置进行无线网络优化，降低无线网络中的频段干扰；
8.▲支持边缘感知功能，可精细化识别出各个应用，同时能对应用流量进行分析，并对识别出的应用优先调度；
9.支持终端智能识别技术，可识别终端类型并上报，内置探针功能，能够对覆盖范围的终端MAC信息进行检测；</t>
  </si>
  <si>
    <t>无线AP授权</t>
  </si>
  <si>
    <t>1.无线控制器产品专用升级许可证，可扩展32个License；
2.无线授权可导入学校原有无线控制器中便于统一管理；</t>
  </si>
  <si>
    <t>光模块</t>
  </si>
  <si>
    <t>万兆模块</t>
  </si>
  <si>
    <t>1、名称：万兆模块
2、规格：1.万兆LC接口模块（1310nm），10km，适用于SFP+接口；</t>
  </si>
  <si>
    <t>块</t>
  </si>
  <si>
    <t>684.29</t>
  </si>
  <si>
    <t>千兆光模块</t>
  </si>
  <si>
    <t>1、名称：千兆光模块
2、规格：1.1000BASE-LX mini GBIC转换模块（1310nm），10km；</t>
  </si>
  <si>
    <t>352.21</t>
  </si>
  <si>
    <t>与现有网络系统对接</t>
  </si>
  <si>
    <t>3、校园综合安防系统配置清单</t>
  </si>
  <si>
    <t>前端摄像机部分</t>
  </si>
  <si>
    <t>400万像素网络半球摄像机</t>
  </si>
  <si>
    <t>1、支持绊线入侵，区域入侵
2、支持对人、机动车、全部(人或机动车)进行检测,当小狗、树叶等非人或车辆目标经过检测区域时,不会触发报警
3、采用高性能400万像素1/3英寸CMOS图像传感器，低照度效果好，图像清晰度高
4、可输出400万(2560×1440)@25fps，最大可输出400万(2688×1520)@20fps
5、支持H.265编码，压缩比高，实现超低码流传输
6、内置高效红外补光灯，最大红外监控距离30米
7、支持走廊模式，宽动态，3D降噪，强光抑制，背光补偿，数字水印，适用不同监控环境
8、支持ROI，SMART H.264/H.265，灵活编码，适用不同带宽和存储环境
9、最大支持256G Micro SD卡
10、设备可同时采用DC12V电源与POE供电,当一路电源停止供电后,设备可正常工作
11、当以下的智能分析行为达到设定的阈值时,可通过客户端软件或IE浏览器给出报警提示;
a)绊线入侵;b)区域入侵;设备支持行为分析触发后联动抓图、录像、目标跟踪、报警上传、发送邮件等多种报警触发方式;设备支持设置6组智能周界规则并进行独立布防,每组的布撤防时间可单独设置,目标在布防区域和布防时间段内出现会触发报警,并联动相关操作;可以对人、机动车、全部(人或机动车)进行检测;支持对智能行为分析目标方向规则进行设置,可设置方向为A-&gt;B、B-&gt;A、A&lt;-&gt;B3种规则;支持灵敏度设置0~10;当小动物、灯光、树叶、气球等非人或机动车目标经过检测区域时,不会触发报警;可对目标大小(像素值)范围进行设置,使设备只对预设大小(像素值)范围内的人员及机动车辆进行检测
12、支持MIC
13、支持DC12V/POE供电方式
14、支持IP67</t>
  </si>
  <si>
    <t>400万像素网络枪型摄像机</t>
  </si>
  <si>
    <t>1、采用高性能400万像素1/3英寸CMOS图像传感器，低照度效果好，图像清晰度高
2、默认可输出400万(2560×1440)@25fps，最大可输出400万(2688×1520)@20fps
3、支持H.265编码，压缩比高，实现超低码流传输
4、内置高效红外补光灯，最大红外监控距离50米
5、▲补光灯表面为磨砂面,灯珠朝向与设备照射方向一致；设备镜头前盖玻璃呈倾斜状,与镜头平面呈4°夹角；支持对人、机动车、全部(人或机动车)进行检测,当小狗、树叶等非人或车辆目标经过检测区域时,不会触发报警
6、支持走廊模式，宽动态，3D降噪，强光抑制，背光补偿，数字水印，适用不同监控环境
7、支持ROI，SMART H.264/H.265，灵活编码，适用不同带宽和存储环境
8、支持DC12V/POE供电方式
9、设备可同时采用DC12V电源与POE供电,当一路电源停止供电后,设备可正常工作
10、支持IP67防护等级</t>
  </si>
  <si>
    <t>摄像机配件</t>
  </si>
  <si>
    <t>枪型摄像机支架</t>
  </si>
  <si>
    <t>26.67</t>
  </si>
  <si>
    <t>监控存储部分</t>
  </si>
  <si>
    <t>(1)</t>
  </si>
  <si>
    <t>公共区域监控存储</t>
  </si>
  <si>
    <t>录像设备</t>
  </si>
  <si>
    <t>名称：64路硬盘录像机
1、支持WEB、本地GUI界面操作
2、支持最大64路网络视频接入，网络性能384Mbps接入、384Mbps储存、384Mbps转发
3、支持不开智能：2路32MP@25fps；2路24MP@25fps；4路16MP@30fps；5路12MP@30fps；8路8MP@30fps；10路6MP@30fps；12路5MP@30fps；16路4MP@30fps；32路1080p@30fps 或开智能：1路32MP@25fps；1路24MP@25fps；2路16MP@30fps；4路12MP@30fps；6路8MP@30fps；8路6MP@30fps；8路5MP@30fps；12路4MP@30fps；24路1080p@30fps解码。最大支持16路视频回放
4、支持32MP; 24MP; 16MP; 12MP; 8MP; 6MP; 5MP; 4MP; 3MP; 1080p; 960p; 720p; D1; CIF; QCIF IPC分辨率接入
5、支持16路报警输入、8路报警输出，其中1路12V1A ctrl输出
6、支持4个USB接口（2个前置USB2.0接口、2个后置USB3.0接口）
7、支持2个千兆以太网口，支持2个不同段IP地址的IPC设备接入，支持将多网口设置同一个IP地址，实现数据链路冗余
8、支持2路VGA输出，2路HDMI输出。同源模式：VGA1和VGA2最大支持1080P显示，HDMI1和HDMI2最大支持4K显示；异源模式：VGA1和HDMI1 同源输出，VGA2和HDMI2 同源输出，VGA1和VGA2最大支持1080P显示，HDMI1、HDMI2最大支持4K显示
9、支持即时回放功能，在预览画面下回放指定通道的录像
10、支持盘组管理功能，实现视频录像的定向存储
11、支持配额管理功能，实现按通道分配不同的录像天数进行存储</t>
  </si>
  <si>
    <t>8483.04</t>
  </si>
  <si>
    <t>存储设备</t>
  </si>
  <si>
    <t>1、名称：监控硬盘（存储90天）
2、规格：单盘容量：10TB； 缓存：256MB  转速：7200RPM；  硬盘接口：SATA</t>
  </si>
  <si>
    <t>14</t>
  </si>
  <si>
    <t>1762.96</t>
  </si>
  <si>
    <t>与现有监控系统对接</t>
  </si>
  <si>
    <t xml:space="preserve">含33路监控授权 
与学校现有监控系统对接   
1、支持与学校现有安防管理平台无缝对接，实现视频监控摄像机、网络硬盘录像机接入，视频预览、录像回放、监控上墙等功能；
2、支持网络硬盘录像机硬盘满、硬盘故障等故障联动平台报警事件；
3、可接入学校现有前端摄像机，实现区域入侵、绊线入侵等多种报警事件、图片透传平台；
4、支持在现有管理平台实现设备通道名称管理、通道名称自动同步等功能；
</t>
  </si>
  <si>
    <t>2012.65</t>
  </si>
  <si>
    <t>1、名称：配线
2、规格：RVV-2*1
3、配线部位：管内/槽内敷设 详见图纸设计：</t>
  </si>
  <si>
    <t>4、校园网络广播系统配置清单</t>
  </si>
  <si>
    <t>主机房设备</t>
  </si>
  <si>
    <t>数字广播主设备部分</t>
  </si>
  <si>
    <t>IP广播服务器</t>
  </si>
  <si>
    <t>1.最大分辨率4096x2304@60Hz
2.配有≥2.5寸显示副屏；
3.配备M.2硬盘；
4.具备抽屉式键盘及鼠标触控板及触摸电容屏≥13.3寸
5.支持≥8×USB接口、≥6×串口接口、≥2×PS/2接口、≥1路网口；
6.显示接口：DP接口≥1、HDMI接口≥2个、VGA≥2个、DVI≥1个；</t>
  </si>
  <si>
    <t>IP广播服务器软件（含加密狗）</t>
  </si>
  <si>
    <t>1.软件是整个系统的运行核心，统一管理系统内所有音频终端，包括寻呼话筒、对讲终端、广播终端和消防接口设备，实时显示音频终端的IP地址、在线状态、任务状态、音量等运行状态；
2.为所有数字网络节能型编解码终端提供定时播放和实时点播服务，响应各播控器的播放请求,为工作站提供数据接口服务；
3.即时显示各类终端运行状态，如登录IP地址、音量、任务状态，可远程调节所有终端音量；权限功能包含优先级、管控范围、监听范围等；
4.为工作站软件提供数据接口，根据账户授予相应操作权限，分控服务站数量无限制，分级权限管理，支持本地音源输入，方便分控管理；
5.支持采播功能，可利用声卡向指定终端实时或定时传送广播音乐或通知；
6.支持文件广播，可对指定单路或多路终端播放服务器中的音频文件；
7.支持定时任务，在设定的时间，向预设的终端播放文件列表内容；
8.支持消防广播，当服务器收到终端的触发信号，向指定区域的终端播放紧急疏散语音；
9.支持节目管理，管理服务器中的广播音频文件，供工作站及终端调用；
10.支持运行日志，自动记录系统运行数据；
11.单台服务器可负载终端数最大为8000台终端，如果采用单播模式并发模式最多支持≥2000台终端；如果采用组播模式分发数据最多支持≥8000台，支持≥64台服务器之间互联堆叠；
12.支持服务器主备切换能力，确保系统不间断稳定运行；
13.支持文字转语音，内置文字转语音软件模块，只需输入一段文字，即可以语音的方式进行广播发布，支持调节音量大小、语速快慢，支持下载语音库功能；                                                            
14.支持摄像机画面调用，兼容海康、大华、宇视等第三方网络监控摄像头；                                                                                       
15.软件界面具有换肤功能，可根据用户的喜好更换不同的界面风格；
16.支持LED屏管理，可批量配置及管理，并实现显示文字信息、倒计时及日期时间，LED字体亮度0-15度可调； 
17.支持远程管理调节网络音柱参数，并支持提前下载节目，避免网络故障导致节目无法正常播放；
18.支持终端节目点播，可点播服务器中存在的音频文件，支持快进、快退，支持对指定区域的终端设置循环播放；
19.支持语音识别功能，用语音唤醒设备执行广播操作；
20.支持日期以农历显示，可设定节假日不执行任务；
21.支持电源管理功能，可设置定时任务对电源进行管理，可手动控制电源管理器1-8通道独立开关或全开全关；</t>
  </si>
  <si>
    <t>7寸屏网络寻呼话筒</t>
  </si>
  <si>
    <t>1.整体寻呼，分区寻呼，分组寻呼，点对点寻呼等功能，可进行单向广播和双向对讲；
2.触摸彩屏≥7寸，分辨率≥800*480； 
3.内置≥3W扬声器； 
4.接口支持：≥1路网口，≥1路USB，≥1路 micro TF卡，≥1路报警输入，≥1路报警输出，≥1路线路输入，≥1路线路输出；
4.文件广播和预录音广播功能，可将本地音频文件或录音广播给指定终端； 
5.支持来/去电显示功能，具有常用通信电话薄查询功能； 
6.支持智能语音控制；
7.支持TF卡插入；</t>
  </si>
  <si>
    <t>IP网络消防主机</t>
  </si>
  <si>
    <t>1.自动发送报警信息到服务器；
2.警报声音文件预存在服务器中，
3.支持多台IP网络报警接口叠加使用；
4.内置TF卡升级接口；
5.≥1路手动触发报警功能；
6.≥32路报警短路输入接口，≥8路短路输出接口；</t>
  </si>
  <si>
    <t>9952.17</t>
  </si>
  <si>
    <t>IP网络监听音箱</t>
  </si>
  <si>
    <t>1.接口≥1路3.5mm线路输入口、≥1路3.5mm线路输出口、≥1路（8Ω）输出接口；
2.灵敏度≥91dB/1W/1m
3.可与市面主流摄像头进行视频语音联动（如大华、海康、宇视等）
4.内置TF卡接口，；                                                                                                                                                              
5.功耗≤50W；</t>
  </si>
  <si>
    <t>只</t>
  </si>
  <si>
    <t>2559.13</t>
  </si>
  <si>
    <t>音源采集终端</t>
  </si>
  <si>
    <t>1.彩色液晶屏≥3.5寸，支持红外遥控器及点播服务；                                                                                                     
2.≥4路输入（1路话筒MIC、1路紧急EMC、2路线路AUX）
3.≥1路网络广播输出
4.≥2路模拟混音输出
5.≥2路受控电源管理；
6.≥2路强切输出，可输出短路信号或24V
7.内置TF卡接口；</t>
  </si>
  <si>
    <t>8340.87</t>
  </si>
  <si>
    <t>DVD播放器</t>
  </si>
  <si>
    <t>1.兼容DVD、CD、MP3等多种播放格式，
2.音频信号左右声道输出，输出频响范围为20~20KHz
3.可选择播放、立体声、左右声道、上一曲、下一曲、单曲循环、全部循环等功能
4.具有通电后自动播放功能</t>
  </si>
  <si>
    <t>2085.21</t>
  </si>
  <si>
    <t>数字调谐器</t>
  </si>
  <si>
    <t>1.音频信号左右声道输出，输出频响范围为20~20KHz
2.设有两组接收天线输入：AM接收天线输入，FM接收天线70Ω输入
3.AM/FM 50个电台存储功能</t>
  </si>
  <si>
    <t>1990.44</t>
  </si>
  <si>
    <t>前置放大器</t>
  </si>
  <si>
    <t>1.≥10路输入通道(5路话筒、3路线路、2路紧急接口),≥4路音频输出接口
2.两路受控电源管理
3.MIC1具有最高优先、强行切入优先功能,设有优先深度调节旋钮；
4.EMC具有二级优先，强行切入优先功能,设有EMC增益调节旋钮；</t>
  </si>
  <si>
    <t>1706.09</t>
  </si>
  <si>
    <t>专业时序器</t>
  </si>
  <si>
    <t xml:space="preserve">1.采用6平方电缆输入接口，输入电流达32A,最大40A,单路采用30A大功率继电器
2.可控制8路电源，每路开启/关闭延时间隔为1秒，通道单独控制开关，每路电源额定输出20A
3.具备6.35短路触发接口
4.兼容多种类型插头，优质STC MCU数据控制，带交流电压指示表，电压高低一目了然（误差±1%）
</t>
  </si>
  <si>
    <t>1260.59</t>
  </si>
  <si>
    <t>24口千兆交换机</t>
  </si>
  <si>
    <t>二层管理型交换机，≥24个千兆电口，≥4个千兆SFP光口，交换容量≥336Gbps/3.36Tbps，包转发率≥108Mpps/126Mpps；支持全端口线速转发。</t>
  </si>
  <si>
    <t>前端广播分区</t>
  </si>
  <si>
    <t>B</t>
  </si>
  <si>
    <t>7#，8#，9#教学楼</t>
  </si>
  <si>
    <t>智能带备份网络音箱</t>
  </si>
  <si>
    <t>1.内置双备份音频信号输入模块，支持定压100V信号输入，
2.可外接蓝牙无线话筒模块，
3.≥3.5寸彩屏显示屏，支持红外遥控器及点播服务；
4.内置1个≥5寸低音喇叭和1个≥1寸高音喇叭；
5.彩屏显示屏≥3.5寸；
6.≥1路6.5mm话筒输入口、≥1路双莲花AUX线路输入口、≥1路3.5mm线路输入口、≥1路3.5mm线路输出口、≥1路15W（8Ω）输出接口；
7.≥1路话筒音量调节、≥1路AUX立体声输音量调节、≥1路整体高音调节；
8.与主流海康、大华摄像头进行视频语音联动；
9.可扩展TF卡槽；
10.可扩展手机蓝牙功能；</t>
  </si>
  <si>
    <t>3222.61</t>
  </si>
  <si>
    <t>IP网络壁挂音箱副箱</t>
  </si>
  <si>
    <t>1.内置同轴喇叭。
2.功率≥15W
3.接口≥1路（8Ω）接口</t>
  </si>
  <si>
    <t>16口千兆接入交换机</t>
  </si>
  <si>
    <t>≥16个千兆电口，≥2个千兆光口，交换机容量≥192Gbps，包转发率≥40Mpps，支持线速转发，19寸机架式非管理型交换机。</t>
  </si>
  <si>
    <t>C</t>
  </si>
  <si>
    <t>25#教学楼</t>
  </si>
  <si>
    <t>D</t>
  </si>
  <si>
    <t>6#教学楼</t>
  </si>
  <si>
    <t>IP网络壁挂音箱</t>
  </si>
  <si>
    <t>E</t>
  </si>
  <si>
    <t>艺体楼西侧</t>
  </si>
  <si>
    <t>IP网络广播前置功放（120W）</t>
  </si>
  <si>
    <t>1.采用高能效D类数字功放技术和开关电源技术；
2.额定功率≥120W；
3.≥2路话筒输入，≥3路AUX输入，≥1路混合输出；
4.网络功放支持音频与视频同步,协议兼容市面上主流第三方网络监控摄像头联动；
5.具有文字广播模块；
6.具有一键节能功能开关；
7.内置TF卡接口；</t>
  </si>
  <si>
    <t>10W壁挂音箱</t>
  </si>
  <si>
    <t>1.额定/最大功率 5/10W
2.输入电压 70V/100V
3.频响（Hz） 90-18K</t>
  </si>
  <si>
    <t>F</t>
  </si>
  <si>
    <t>食堂南1-2F</t>
  </si>
  <si>
    <t>G</t>
  </si>
  <si>
    <t>食堂北1-2F</t>
  </si>
  <si>
    <t>IP网络广播前置功放（240W）</t>
  </si>
  <si>
    <t>1.采用高能效D类数字功放技术和开关电源技术；
2.额定功率≥240W；
3.≥2路话筒输入，≥3路AUX输入，≥1路混合输出；
4.网络功放支持音频与视频同步,协议兼容市面上主流第三方网络监控摄像头联动；
5.具有文字广播模块；
6.具有一键节能功能开关；
7.内置TF卡接口；</t>
  </si>
  <si>
    <t>8口千兆接入交换机</t>
  </si>
  <si>
    <t>≥8个千兆电口，≥2个千兆光口，交换机容量≥56Gbps，包转发率≥14.88Mpps，19寸机架式非管理型交换机</t>
  </si>
  <si>
    <t>H</t>
  </si>
  <si>
    <t>艺术楼</t>
  </si>
  <si>
    <t>I</t>
  </si>
  <si>
    <t>外场</t>
  </si>
  <si>
    <t>IP网络解码前置（带点播）</t>
  </si>
  <si>
    <t>1.彩色液晶屏≥3.5寸，支持红外遥控器及点播服务；                                                                              
2.≥5路输入（1路网络IP、1路话筒MIC、1路紧急EMC、2路线路AUX）；
3.≥2路模拟输出；
4.≥2路受控电源管理；
5.≥2路强切输出，可输出短路信号或24V；
6.内置TF卡接口；</t>
  </si>
  <si>
    <t>4265.21</t>
  </si>
  <si>
    <t>8个千兆电口，2个千兆光口，交换机容量56Gbps，包转发率14.88Mpps，19寸机架式非管理型交换机</t>
  </si>
  <si>
    <t>主备切换</t>
  </si>
  <si>
    <t>主备功放检测切换器</t>
  </si>
  <si>
    <t>1.设有≥4路完全相同的独立切换通道，供≥4台主功放和≥4台备用功放自动检测与切换；
2.信号输入参数 1V，平衡；
3.通道切换能力 150V/20A音频信号；
4.输入检测阀值 1V；
5.检测时间≤1S；</t>
  </si>
  <si>
    <t>节能型纯后级广播功放1000W</t>
  </si>
  <si>
    <t xml:space="preserve">1.提供RCA插口和XLR插口并接；
2.带压限电路,具有输出短路\过载\过热等多种保护和警告功能；
3.自带节能功能选择开关
4.无信号输入时，15分钟系统自动进入待机状态；
5.70V/100V或8欧定阻扬声器输出，输出功率≥1000W；
</t>
  </si>
  <si>
    <t>8路调音台</t>
  </si>
  <si>
    <t>1.≥8路平衡式话筒输入，≥2组母线输出，≥1组AUX辅助输出，MP3播放器功能；
2.提供+48V幻像电源；
3.三段英国风格均衡；
4.≥1组AUX辅助输出AUX1为推子前；
5.采用≥16种数字显示延时数码效果器；
6.内置净化宽电压开关电源，电压范围：AC90 - 250V；</t>
  </si>
  <si>
    <t>3601.74</t>
  </si>
  <si>
    <t>前奏话筒</t>
  </si>
  <si>
    <t>1.换能方式:永久极性电容收音头
2.指向性：单指向性；
3.信噪比:65db
4.频率响应：20-18Khz；
5.输出阻抗：75Ω欧姆；
6.灵敏度：-40db</t>
  </si>
  <si>
    <t>473.91</t>
  </si>
  <si>
    <t>398.09</t>
  </si>
  <si>
    <t>5、室外线缆配置清单</t>
  </si>
  <si>
    <t>大对数电缆</t>
  </si>
  <si>
    <t>1、名称：大对数电话电缆 
2、线缆对数：10对
3、敷设方式：管/暗槽内穿放 ；</t>
  </si>
  <si>
    <t>1、名称：4芯单模光纤
2、敷设方式：管/暗槽内穿放 ；
3、单模4芯紧套中心管式式铠装室外光缆，钢带铠装，无氧裸铜，能够支持10Gbps 10GBASE传输距离达到10000米</t>
  </si>
  <si>
    <t>1、名称：12芯单模光纤
2、敷设方式：管/暗槽内穿放 ；
3、单模12芯紧套中心管式式铠装室外光缆，钢带铠装，无氧裸铜，能够支持10Gbps 10GBASE传输距离达到10000米</t>
  </si>
  <si>
    <t>1、名称：音箱线
2、型号：ZR-RVS-2*1.5
3、配线部位：管内/槽内敷设 ；</t>
  </si>
  <si>
    <t>1、名称：音箱线
2、型号：ZR-RVV-2*2.5
3、配线部位：管内/槽内敷设 ；</t>
  </si>
  <si>
    <t>3.5转双莲花</t>
  </si>
  <si>
    <t>1、名称：3.5转双莲花</t>
  </si>
  <si>
    <t>3.5转双大二芯</t>
  </si>
</sst>
</file>

<file path=xl/styles.xml><?xml version="1.0" encoding="utf-8"?>
<styleSheet xmlns="http://schemas.openxmlformats.org/spreadsheetml/2006/main" xmlns:mc="http://schemas.openxmlformats.org/markup-compatibility/2006" xmlns:xr9="http://schemas.microsoft.com/office/spreadsheetml/2016/revision9" mc:Ignorable="xr9">
  <numFmts count="2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_-* #,##0_-;\-* #,##0_-;_-* &quot;-&quot;_-;_-@_-"/>
    <numFmt numFmtId="178" formatCode="0.0%"/>
    <numFmt numFmtId="179" formatCode="&quot;$&quot;#,##0_);[Red]\(&quot;$&quot;#,##0\)"/>
    <numFmt numFmtId="180" formatCode="_(* #,##0_);_(* \(#,##0\);_(* &quot;-&quot;_);_(@_)"/>
    <numFmt numFmtId="181" formatCode="&quot;$&quot;#,##0.00_);\(&quot;$&quot;#,##0.00\)"/>
    <numFmt numFmtId="182" formatCode="_(&quot;$&quot;* #,##0_);_(&quot;$&quot;* \(#,##0\);_(&quot;$&quot;* &quot;-&quot;_);_(@_)"/>
    <numFmt numFmtId="183" formatCode="#,##0.0_);\(#,##0.0\)"/>
    <numFmt numFmtId="184" formatCode="_-&quot;$&quot;* #,##0.00_-;\-&quot;$&quot;* #,##0.00_-;_-&quot;$&quot;* &quot;-&quot;??_-;_-@_-"/>
    <numFmt numFmtId="185" formatCode="_-&quot;$&quot;* #,##0_-;\-&quot;$&quot;* #,##0_-;_-&quot;$&quot;* &quot;-&quot;_-;_-@_-"/>
    <numFmt numFmtId="186" formatCode="&quot;$&quot;#,##0_);\(&quot;$&quot;#,##0\)"/>
    <numFmt numFmtId="187" formatCode="_ \¥* #,##0.00_ ;_ \¥* \-#,##0.00_ ;_ \¥* &quot;-&quot;??_ ;_ @_ "/>
    <numFmt numFmtId="188" formatCode="&quot;$&quot;#,##0.00_);[Red]\(&quot;$&quot;#,##0.00\)"/>
    <numFmt numFmtId="189" formatCode="0.00_)"/>
    <numFmt numFmtId="190" formatCode="_-* #,##0.00_-;\-* #,##0.00_-;_-* &quot;-&quot;??_-;_-@_-"/>
    <numFmt numFmtId="191" formatCode="[$-F800]dddd\,\ mmmm\ dd\,\ yyyy"/>
    <numFmt numFmtId="192" formatCode="0.00_ "/>
    <numFmt numFmtId="193" formatCode="[DBNum2][$RMB]General;[Red][DBNum2][$RMB]General"/>
    <numFmt numFmtId="194" formatCode="0.00_);[Red]\(0.00\)"/>
    <numFmt numFmtId="195" formatCode="0.00_ &quot;元&quot;"/>
  </numFmts>
  <fonts count="112">
    <font>
      <sz val="11"/>
      <color theme="1"/>
      <name val="宋体"/>
      <charset val="134"/>
      <scheme val="minor"/>
    </font>
    <font>
      <b/>
      <sz val="12"/>
      <color theme="1"/>
      <name val="宋体"/>
      <charset val="134"/>
      <scheme val="minor"/>
    </font>
    <font>
      <sz val="10"/>
      <color theme="1"/>
      <name val="宋体"/>
      <charset val="134"/>
      <scheme val="minor"/>
    </font>
    <font>
      <b/>
      <sz val="10"/>
      <color theme="1"/>
      <name val="宋体"/>
      <charset val="134"/>
      <scheme val="minor"/>
    </font>
    <font>
      <sz val="9"/>
      <color theme="1"/>
      <name val="宋体"/>
      <charset val="134"/>
      <scheme val="minor"/>
    </font>
    <font>
      <sz val="10.5"/>
      <color indexed="8"/>
      <name val="宋体"/>
      <charset val="134"/>
    </font>
    <font>
      <sz val="10"/>
      <color indexed="8"/>
      <name val="宋体"/>
      <charset val="134"/>
    </font>
    <font>
      <sz val="9"/>
      <color indexed="8"/>
      <name val="宋体"/>
      <charset val="134"/>
    </font>
    <font>
      <b/>
      <sz val="11"/>
      <color indexed="8"/>
      <name val="宋体"/>
      <charset val="134"/>
    </font>
    <font>
      <b/>
      <sz val="9"/>
      <color rgb="FFFF0000"/>
      <name val="宋体"/>
      <charset val="134"/>
    </font>
    <font>
      <sz val="11"/>
      <name val="宋体"/>
      <charset val="134"/>
      <scheme val="minor"/>
    </font>
    <font>
      <b/>
      <sz val="12"/>
      <color theme="1"/>
      <name val="宋体"/>
      <charset val="134"/>
    </font>
    <font>
      <b/>
      <sz val="12"/>
      <name val="宋体"/>
      <charset val="134"/>
    </font>
    <font>
      <sz val="10"/>
      <name val="宋体"/>
      <charset val="134"/>
      <scheme val="minor"/>
    </font>
    <font>
      <sz val="10"/>
      <name val="宋体"/>
      <charset val="134"/>
    </font>
    <font>
      <b/>
      <sz val="10"/>
      <name val="宋体"/>
      <charset val="134"/>
      <scheme val="minor"/>
    </font>
    <font>
      <b/>
      <sz val="10"/>
      <color indexed="8"/>
      <name val="宋体"/>
      <charset val="134"/>
      <scheme val="minor"/>
    </font>
    <font>
      <sz val="10"/>
      <color indexed="8"/>
      <name val="宋体"/>
      <charset val="134"/>
      <scheme val="minor"/>
    </font>
    <font>
      <sz val="9"/>
      <name val="宋体"/>
      <charset val="134"/>
    </font>
    <font>
      <b/>
      <sz val="9"/>
      <color theme="1"/>
      <name val="宋体"/>
      <charset val="134"/>
      <scheme val="minor"/>
    </font>
    <font>
      <sz val="10.5"/>
      <name val="宋体"/>
      <charset val="134"/>
    </font>
    <font>
      <sz val="10"/>
      <color rgb="FF000000"/>
      <name val="宋体"/>
      <charset val="134"/>
    </font>
    <font>
      <b/>
      <sz val="9"/>
      <color rgb="FFFF0000"/>
      <name val="宋体"/>
      <charset val="134"/>
      <scheme val="minor"/>
    </font>
    <font>
      <sz val="9"/>
      <name val="宋体"/>
      <charset val="134"/>
      <scheme val="minor"/>
    </font>
    <font>
      <b/>
      <sz val="12"/>
      <name val="宋体"/>
      <charset val="134"/>
      <scheme val="minor"/>
    </font>
    <font>
      <b/>
      <sz val="11"/>
      <color theme="1"/>
      <name val="宋体"/>
      <charset val="134"/>
      <scheme val="minor"/>
    </font>
    <font>
      <sz val="10"/>
      <color indexed="8"/>
      <name val="Arial"/>
      <charset val="0"/>
    </font>
    <font>
      <sz val="12"/>
      <color indexed="8"/>
      <name val="宋体"/>
      <charset val="134"/>
    </font>
    <font>
      <sz val="25"/>
      <color rgb="FF000000"/>
      <name val="宋体"/>
      <charset val="134"/>
    </font>
    <font>
      <u/>
      <sz val="18"/>
      <color indexed="8"/>
      <name val="宋体"/>
      <charset val="134"/>
    </font>
    <font>
      <b/>
      <sz val="18"/>
      <color indexed="8"/>
      <name val="宋体"/>
      <charset val="134"/>
    </font>
    <font>
      <b/>
      <sz val="36"/>
      <color indexed="8"/>
      <name val="宋体"/>
      <charset val="134"/>
    </font>
    <font>
      <sz val="11"/>
      <color indexed="8"/>
      <name val="黑体"/>
      <charset val="134"/>
    </font>
    <font>
      <sz val="18"/>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8"/>
      <name val="宋体"/>
      <charset val="134"/>
    </font>
    <font>
      <b/>
      <sz val="13"/>
      <color indexed="56"/>
      <name val="宋体"/>
      <charset val="134"/>
    </font>
    <font>
      <sz val="12"/>
      <name val="宋体"/>
      <charset val="134"/>
    </font>
    <font>
      <b/>
      <sz val="18"/>
      <color indexed="56"/>
      <name val="宋体"/>
      <charset val="134"/>
    </font>
    <font>
      <sz val="12"/>
      <name val="Times New Roman"/>
      <charset val="134"/>
    </font>
    <font>
      <sz val="11"/>
      <color indexed="60"/>
      <name val="宋体"/>
      <charset val="134"/>
    </font>
    <font>
      <sz val="11"/>
      <color indexed="42"/>
      <name val="宋体"/>
      <charset val="134"/>
    </font>
    <font>
      <sz val="12"/>
      <name val="Courier New"/>
      <charset val="134"/>
    </font>
    <font>
      <b/>
      <sz val="15"/>
      <color indexed="56"/>
      <name val="宋体"/>
      <charset val="134"/>
    </font>
    <font>
      <sz val="11"/>
      <color indexed="20"/>
      <name val="宋体"/>
      <charset val="134"/>
    </font>
    <font>
      <sz val="13"/>
      <name val="Tms Rmn"/>
      <charset val="134"/>
    </font>
    <font>
      <b/>
      <sz val="11"/>
      <color indexed="52"/>
      <name val="宋体"/>
      <charset val="134"/>
    </font>
    <font>
      <sz val="11"/>
      <color indexed="62"/>
      <name val="宋体"/>
      <charset val="134"/>
    </font>
    <font>
      <b/>
      <sz val="11"/>
      <color indexed="63"/>
      <name val="宋体"/>
      <charset val="134"/>
    </font>
    <font>
      <sz val="12"/>
      <name val="新細明體"/>
      <charset val="134"/>
    </font>
    <font>
      <sz val="10"/>
      <name val="MS Sans Serif"/>
      <charset val="134"/>
    </font>
    <font>
      <sz val="10"/>
      <color indexed="9"/>
      <name val="宋体"/>
      <charset val="134"/>
    </font>
    <font>
      <sz val="10"/>
      <name val="Arial"/>
      <charset val="134"/>
    </font>
    <font>
      <b/>
      <sz val="11"/>
      <color indexed="9"/>
      <name val="宋体"/>
      <charset val="134"/>
    </font>
    <font>
      <u/>
      <sz val="10"/>
      <color indexed="12"/>
      <name val="Arial"/>
      <charset val="134"/>
    </font>
    <font>
      <b/>
      <sz val="11"/>
      <name val="Arial"/>
      <charset val="134"/>
    </font>
    <font>
      <b/>
      <sz val="11"/>
      <color indexed="62"/>
      <name val="宋体"/>
      <charset val="134"/>
    </font>
    <font>
      <b/>
      <sz val="11"/>
      <color indexed="56"/>
      <name val="宋体"/>
      <charset val="134"/>
    </font>
    <font>
      <sz val="10"/>
      <name val="Geneva"/>
      <charset val="134"/>
    </font>
    <font>
      <sz val="10"/>
      <name val="Helv"/>
      <charset val="134"/>
    </font>
    <font>
      <b/>
      <sz val="12"/>
      <name val="Arial"/>
      <charset val="134"/>
    </font>
    <font>
      <sz val="10"/>
      <color indexed="8"/>
      <name val="MS Sans Serif"/>
      <charset val="134"/>
    </font>
    <font>
      <i/>
      <strike/>
      <sz val="11"/>
      <color indexed="8"/>
      <name val="宋体"/>
      <charset val="134"/>
    </font>
    <font>
      <sz val="11"/>
      <color indexed="10"/>
      <name val="宋体"/>
      <charset val="134"/>
    </font>
    <font>
      <sz val="12"/>
      <name val="新細明體"/>
      <charset val="136"/>
    </font>
    <font>
      <b/>
      <sz val="10"/>
      <name val="Souvenir"/>
      <charset val="134"/>
    </font>
    <font>
      <sz val="8"/>
      <name val="Arial"/>
      <charset val="134"/>
    </font>
    <font>
      <sz val="11"/>
      <color indexed="17"/>
      <name val="宋体"/>
      <charset val="134"/>
    </font>
    <font>
      <b/>
      <sz val="13"/>
      <color indexed="62"/>
      <name val="宋体"/>
      <charset val="134"/>
    </font>
    <font>
      <b/>
      <sz val="18"/>
      <color indexed="62"/>
      <name val="宋体"/>
      <charset val="134"/>
    </font>
    <font>
      <b/>
      <sz val="12"/>
      <name val="Helv"/>
      <charset val="134"/>
    </font>
    <font>
      <b/>
      <sz val="10"/>
      <name val="Arial"/>
      <charset val="134"/>
    </font>
    <font>
      <u/>
      <sz val="11"/>
      <color indexed="36"/>
      <name val="宋体"/>
      <charset val="134"/>
    </font>
    <font>
      <b/>
      <sz val="15"/>
      <color indexed="62"/>
      <name val="宋体"/>
      <charset val="134"/>
    </font>
    <font>
      <i/>
      <sz val="11"/>
      <color indexed="23"/>
      <name val="宋体"/>
      <charset val="134"/>
    </font>
    <font>
      <sz val="7"/>
      <name val="Small Fonts"/>
      <charset val="134"/>
    </font>
    <font>
      <sz val="11"/>
      <color indexed="52"/>
      <name val="宋体"/>
      <charset val="134"/>
    </font>
    <font>
      <b/>
      <sz val="10"/>
      <name val="Helv"/>
      <charset val="134"/>
    </font>
    <font>
      <b/>
      <sz val="13"/>
      <name val="Tms Rmn"/>
      <charset val="134"/>
    </font>
    <font>
      <sz val="10"/>
      <color indexed="8"/>
      <name val="Geneva"/>
      <charset val="134"/>
    </font>
    <font>
      <u/>
      <sz val="10"/>
      <color indexed="36"/>
      <name val="Arial"/>
      <charset val="134"/>
    </font>
    <font>
      <b/>
      <sz val="11"/>
      <name val="Helv"/>
      <charset val="134"/>
    </font>
    <font>
      <b/>
      <i/>
      <sz val="16"/>
      <name val="Helv"/>
      <charset val="134"/>
    </font>
    <font>
      <sz val="12"/>
      <name val="Helv"/>
      <charset val="134"/>
    </font>
    <font>
      <b/>
      <sz val="10"/>
      <name val="MS Sans Serif"/>
      <charset val="134"/>
    </font>
    <font>
      <sz val="24"/>
      <name val="Courier New"/>
      <charset val="134"/>
    </font>
    <font>
      <sz val="12"/>
      <name val="Arial"/>
      <charset val="134"/>
    </font>
    <font>
      <sz val="10"/>
      <name val="Tahoma"/>
      <charset val="134"/>
    </font>
    <font>
      <sz val="12"/>
      <name val="Times New Roman"/>
      <charset val="0"/>
    </font>
    <font>
      <u/>
      <sz val="11"/>
      <color theme="10"/>
      <name val="宋体"/>
      <charset val="134"/>
    </font>
    <font>
      <b/>
      <sz val="11"/>
      <color indexed="42"/>
      <name val="宋体"/>
      <charset val="134"/>
    </font>
    <font>
      <sz val="10"/>
      <name val="Times New Roman"/>
      <charset val="134"/>
    </font>
    <font>
      <sz val="11"/>
      <name val="宋体"/>
      <charset val="134"/>
    </font>
  </fonts>
  <fills count="5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
      <patternFill patternType="solid">
        <fgColor indexed="44"/>
        <bgColor indexed="64"/>
      </patternFill>
    </fill>
    <fill>
      <patternFill patternType="solid">
        <fgColor indexed="10"/>
        <bgColor indexed="64"/>
      </patternFill>
    </fill>
    <fill>
      <patternFill patternType="solid">
        <fgColor indexed="42"/>
        <bgColor indexed="64"/>
      </patternFill>
    </fill>
    <fill>
      <patternFill patternType="solid">
        <fgColor indexed="30"/>
        <bgColor indexed="64"/>
      </patternFill>
    </fill>
    <fill>
      <patternFill patternType="solid">
        <fgColor indexed="46"/>
        <bgColor indexed="64"/>
      </patternFill>
    </fill>
    <fill>
      <patternFill patternType="solid">
        <fgColor indexed="11"/>
        <bgColor indexed="64"/>
      </patternFill>
    </fill>
    <fill>
      <patternFill patternType="solid">
        <fgColor indexed="36"/>
        <bgColor indexed="64"/>
      </patternFill>
    </fill>
    <fill>
      <patternFill patternType="solid">
        <fgColor indexed="43"/>
        <bgColor indexed="64"/>
      </patternFill>
    </fill>
    <fill>
      <patternFill patternType="solid">
        <fgColor indexed="26"/>
        <bgColor indexed="64"/>
      </patternFill>
    </fill>
    <fill>
      <patternFill patternType="solid">
        <fgColor indexed="27"/>
        <bgColor indexed="64"/>
      </patternFill>
    </fill>
    <fill>
      <patternFill patternType="solid">
        <fgColor indexed="45"/>
        <bgColor indexed="64"/>
      </patternFill>
    </fill>
    <fill>
      <patternFill patternType="solid">
        <fgColor indexed="22"/>
        <bgColor indexed="64"/>
      </patternFill>
    </fill>
    <fill>
      <patternFill patternType="solid">
        <fgColor indexed="31"/>
        <bgColor indexed="64"/>
      </patternFill>
    </fill>
    <fill>
      <patternFill patternType="solid">
        <fgColor indexed="62"/>
        <bgColor indexed="64"/>
      </patternFill>
    </fill>
    <fill>
      <patternFill patternType="solid">
        <fgColor indexed="47"/>
        <bgColor indexed="64"/>
      </patternFill>
    </fill>
    <fill>
      <patternFill patternType="solid">
        <fgColor indexed="9"/>
        <bgColor indexed="64"/>
      </patternFill>
    </fill>
    <fill>
      <patternFill patternType="solid">
        <fgColor indexed="52"/>
        <bgColor indexed="64"/>
      </patternFill>
    </fill>
    <fill>
      <patternFill patternType="solid">
        <fgColor indexed="57"/>
        <bgColor indexed="64"/>
      </patternFill>
    </fill>
    <fill>
      <patternFill patternType="solid">
        <fgColor indexed="55"/>
        <bgColor indexed="64"/>
      </patternFill>
    </fill>
    <fill>
      <patternFill patternType="solid">
        <fgColor indexed="53"/>
        <bgColor indexed="64"/>
      </patternFill>
    </fill>
    <fill>
      <patternFill patternType="solid">
        <fgColor indexed="51"/>
        <bgColor indexed="64"/>
      </patternFill>
    </fill>
    <fill>
      <patternFill patternType="solid">
        <fgColor indexed="49"/>
        <bgColor indexed="64"/>
      </patternFill>
    </fill>
    <fill>
      <patternFill patternType="solid">
        <fgColor indexed="13"/>
        <bgColor indexed="64"/>
      </patternFill>
    </fill>
    <fill>
      <patternFill patternType="solid">
        <fgColor indexed="54"/>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indexed="8"/>
      </bottom>
      <diagonal/>
    </border>
    <border>
      <left/>
      <right style="thin">
        <color auto="1"/>
      </right>
      <top style="thin">
        <color auto="1"/>
      </top>
      <bottom style="thin">
        <color indexed="8"/>
      </bottom>
      <diagonal/>
    </border>
    <border>
      <left/>
      <right/>
      <top style="thin">
        <color auto="1"/>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medium">
        <color indexed="30"/>
      </bottom>
      <diagonal/>
    </border>
    <border>
      <left/>
      <right/>
      <top/>
      <bottom style="thick">
        <color indexed="49"/>
      </bottom>
      <diagonal/>
    </border>
    <border>
      <left/>
      <right/>
      <top/>
      <bottom style="double">
        <color indexed="52"/>
      </bottom>
      <diagonal/>
    </border>
    <border>
      <left/>
      <right/>
      <top style="thin">
        <color indexed="49"/>
      </top>
      <bottom style="double">
        <color indexed="49"/>
      </bottom>
      <diagonal/>
    </border>
    <border>
      <left/>
      <right/>
      <top/>
      <bottom style="medium">
        <color auto="1"/>
      </bottom>
      <diagonal/>
    </border>
    <border>
      <left/>
      <right/>
      <top/>
      <bottom style="medium">
        <color indexed="49"/>
      </bottom>
      <diagonal/>
    </border>
  </borders>
  <cellStyleXfs count="20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3" borderId="13"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4" applyNumberFormat="0" applyFill="0" applyAlignment="0" applyProtection="0">
      <alignment vertical="center"/>
    </xf>
    <xf numFmtId="0" fontId="40" fillId="0" borderId="14" applyNumberFormat="0" applyFill="0" applyAlignment="0" applyProtection="0">
      <alignment vertical="center"/>
    </xf>
    <xf numFmtId="0" fontId="41" fillId="0" borderId="15" applyNumberFormat="0" applyFill="0" applyAlignment="0" applyProtection="0">
      <alignment vertical="center"/>
    </xf>
    <xf numFmtId="0" fontId="41" fillId="0" borderId="0" applyNumberFormat="0" applyFill="0" applyBorder="0" applyAlignment="0" applyProtection="0">
      <alignment vertical="center"/>
    </xf>
    <xf numFmtId="0" fontId="42" fillId="4" borderId="16" applyNumberFormat="0" applyAlignment="0" applyProtection="0">
      <alignment vertical="center"/>
    </xf>
    <xf numFmtId="0" fontId="43" fillId="5" borderId="17" applyNumberFormat="0" applyAlignment="0" applyProtection="0">
      <alignment vertical="center"/>
    </xf>
    <xf numFmtId="0" fontId="44" fillId="5" borderId="16" applyNumberFormat="0" applyAlignment="0" applyProtection="0">
      <alignment vertical="center"/>
    </xf>
    <xf numFmtId="0" fontId="45" fillId="6" borderId="18" applyNumberFormat="0" applyAlignment="0" applyProtection="0">
      <alignment vertical="center"/>
    </xf>
    <xf numFmtId="0" fontId="46" fillId="0" borderId="19" applyNumberFormat="0" applyFill="0" applyAlignment="0" applyProtection="0">
      <alignment vertical="center"/>
    </xf>
    <xf numFmtId="0" fontId="47" fillId="0" borderId="20"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53" fillId="34" borderId="0" applyNumberFormat="0" applyBorder="0" applyAlignment="0" applyProtection="0">
      <alignment vertical="center"/>
    </xf>
    <xf numFmtId="0" fontId="54" fillId="35" borderId="0" applyNumberFormat="0" applyBorder="0" applyAlignment="0" applyProtection="0">
      <alignment vertical="center"/>
    </xf>
    <xf numFmtId="0" fontId="53" fillId="36" borderId="0" applyNumberFormat="0" applyBorder="0" applyAlignment="0" applyProtection="0">
      <alignment vertical="center"/>
    </xf>
    <xf numFmtId="0" fontId="8" fillId="0" borderId="21" applyNumberFormat="0" applyFill="0" applyAlignment="0" applyProtection="0">
      <alignment vertical="center"/>
    </xf>
    <xf numFmtId="0" fontId="54" fillId="37" borderId="0" applyNumberFormat="0" applyBorder="0" applyAlignment="0" applyProtection="0">
      <alignment vertical="center"/>
    </xf>
    <xf numFmtId="0" fontId="55" fillId="0" borderId="22" applyNumberFormat="0" applyFill="0" applyAlignment="0" applyProtection="0">
      <alignment vertical="center"/>
    </xf>
    <xf numFmtId="0" fontId="53" fillId="38" borderId="0" applyNumberFormat="0" applyBorder="0" applyAlignment="0" applyProtection="0">
      <alignment vertical="center"/>
    </xf>
    <xf numFmtId="0" fontId="54" fillId="39" borderId="0" applyNumberFormat="0" applyBorder="0" applyAlignment="0" applyProtection="0">
      <alignment vertical="center"/>
    </xf>
    <xf numFmtId="0" fontId="56" fillId="0" borderId="0">
      <alignment vertical="center"/>
    </xf>
    <xf numFmtId="0" fontId="57" fillId="0" borderId="0" applyNumberFormat="0" applyFill="0" applyBorder="0" applyAlignment="0" applyProtection="0">
      <alignment vertical="center"/>
    </xf>
    <xf numFmtId="0" fontId="54" fillId="40" borderId="0" applyNumberFormat="0" applyBorder="0" applyAlignment="0" applyProtection="0">
      <alignment vertical="center"/>
    </xf>
    <xf numFmtId="0" fontId="58" fillId="0" borderId="0">
      <alignment vertical="center"/>
    </xf>
    <xf numFmtId="0" fontId="53" fillId="41" borderId="0" applyNumberFormat="0" applyBorder="0" applyAlignment="0" applyProtection="0">
      <alignment vertical="center"/>
    </xf>
    <xf numFmtId="0" fontId="59" fillId="42" borderId="0" applyNumberFormat="0" applyBorder="0" applyAlignment="0" applyProtection="0">
      <alignment vertical="center"/>
    </xf>
    <xf numFmtId="0" fontId="60" fillId="34" borderId="0" applyNumberFormat="0" applyBorder="0" applyAlignment="0" applyProtection="0">
      <alignment vertical="center"/>
    </xf>
    <xf numFmtId="0" fontId="56" fillId="43" borderId="23" applyNumberFormat="0" applyFont="0" applyAlignment="0" applyProtection="0">
      <alignment vertical="center"/>
    </xf>
    <xf numFmtId="0" fontId="61" fillId="0" borderId="1" applyFill="0" applyBorder="0" applyProtection="0">
      <alignment vertical="center"/>
    </xf>
    <xf numFmtId="0" fontId="62" fillId="0" borderId="24" applyNumberFormat="0" applyFill="0" applyAlignment="0" applyProtection="0">
      <alignment vertical="center"/>
    </xf>
    <xf numFmtId="0" fontId="54" fillId="44" borderId="0" applyNumberFormat="0" applyBorder="0" applyAlignment="0" applyProtection="0">
      <alignment vertical="center"/>
    </xf>
    <xf numFmtId="0" fontId="63" fillId="45" borderId="0" applyNumberFormat="0" applyBorder="0" applyAlignment="0" applyProtection="0">
      <alignment vertical="center"/>
    </xf>
    <xf numFmtId="176" fontId="64" fillId="0" borderId="0" applyFont="0" applyFill="0" applyBorder="0" applyAlignment="0" applyProtection="0"/>
    <xf numFmtId="0" fontId="54" fillId="45" borderId="0" applyNumberFormat="0" applyBorder="0" applyAlignment="0" applyProtection="0">
      <alignment vertical="center"/>
    </xf>
    <xf numFmtId="0" fontId="65" fillId="46" borderId="25" applyNumberFormat="0" applyAlignment="0" applyProtection="0">
      <alignment vertical="center"/>
    </xf>
    <xf numFmtId="0" fontId="54" fillId="47" borderId="0" applyNumberFormat="0" applyBorder="0" applyAlignment="0" applyProtection="0">
      <alignment vertical="center"/>
    </xf>
    <xf numFmtId="0" fontId="6" fillId="44" borderId="0" applyNumberFormat="0" applyBorder="0" applyAlignment="0" applyProtection="0">
      <alignment vertical="center"/>
    </xf>
    <xf numFmtId="0" fontId="6" fillId="35" borderId="0" applyNumberFormat="0" applyBorder="0" applyAlignment="0" applyProtection="0">
      <alignment vertical="center"/>
    </xf>
    <xf numFmtId="0" fontId="53" fillId="48" borderId="0" applyNumberFormat="0" applyBorder="0" applyAlignment="0" applyProtection="0">
      <alignment vertical="center"/>
    </xf>
    <xf numFmtId="0" fontId="54" fillId="49" borderId="0" applyNumberFormat="0" applyBorder="0" applyAlignment="0" applyProtection="0">
      <alignment vertical="center"/>
    </xf>
    <xf numFmtId="0" fontId="54" fillId="34" borderId="0" applyNumberFormat="0" applyBorder="0" applyAlignment="0" applyProtection="0">
      <alignment vertical="center"/>
    </xf>
    <xf numFmtId="177" fontId="58" fillId="0" borderId="0" applyFont="0" applyFill="0" applyBorder="0" applyAlignment="0" applyProtection="0"/>
    <xf numFmtId="0" fontId="66" fillId="49" borderId="25" applyNumberFormat="0" applyAlignment="0" applyProtection="0">
      <alignment vertical="center"/>
    </xf>
    <xf numFmtId="178" fontId="64" fillId="0" borderId="0" applyFont="0" applyFill="0" applyBorder="0" applyAlignment="0" applyProtection="0"/>
    <xf numFmtId="0" fontId="67" fillId="46" borderId="26" applyNumberFormat="0" applyAlignment="0" applyProtection="0">
      <alignment vertical="center"/>
    </xf>
    <xf numFmtId="0" fontId="58" fillId="0" borderId="0"/>
    <xf numFmtId="0" fontId="56" fillId="0" borderId="0" applyProtection="0"/>
    <xf numFmtId="0" fontId="68" fillId="0" borderId="0"/>
    <xf numFmtId="0" fontId="69" fillId="0" borderId="0" applyNumberFormat="0" applyFont="0" applyFill="0" applyBorder="0" applyAlignment="0" applyProtection="0">
      <alignment horizontal="left"/>
    </xf>
    <xf numFmtId="0" fontId="65" fillId="50" borderId="25" applyNumberFormat="0" applyAlignment="0" applyProtection="0">
      <alignment vertical="center"/>
    </xf>
    <xf numFmtId="0" fontId="53" fillId="51" borderId="0" applyNumberFormat="0" applyBorder="0" applyAlignment="0" applyProtection="0">
      <alignment vertical="center"/>
    </xf>
    <xf numFmtId="0" fontId="70" fillId="52" borderId="0" applyNumberFormat="0" applyBorder="0" applyAlignment="0" applyProtection="0">
      <alignment vertical="center"/>
    </xf>
    <xf numFmtId="0" fontId="70" fillId="48" borderId="0" applyNumberFormat="0" applyBorder="0" applyAlignment="0" applyProtection="0">
      <alignment vertical="center"/>
    </xf>
    <xf numFmtId="41" fontId="71" fillId="0" borderId="0" applyFont="0" applyFill="0" applyBorder="0" applyAlignment="0" applyProtection="0"/>
    <xf numFmtId="0" fontId="72" fillId="53" borderId="27" applyNumberFormat="0" applyAlignment="0" applyProtection="0">
      <alignment vertical="center"/>
    </xf>
    <xf numFmtId="0" fontId="73" fillId="0" borderId="0" applyNumberFormat="0" applyFill="0" applyBorder="0" applyAlignment="0" applyProtection="0">
      <alignment vertical="top"/>
      <protection locked="0"/>
    </xf>
    <xf numFmtId="0" fontId="74" fillId="0" borderId="0" applyNumberFormat="0" applyFill="0" applyBorder="0" applyAlignment="0" applyProtection="0"/>
    <xf numFmtId="0" fontId="75" fillId="0" borderId="0" applyNumberFormat="0" applyFill="0" applyBorder="0" applyAlignment="0" applyProtection="0">
      <alignment vertical="center"/>
    </xf>
    <xf numFmtId="43" fontId="56" fillId="0" borderId="0" applyFont="0" applyFill="0" applyBorder="0" applyAlignment="0" applyProtection="0"/>
    <xf numFmtId="0" fontId="76" fillId="0" borderId="0" applyNumberFormat="0" applyFill="0" applyBorder="0" applyAlignment="0" applyProtection="0">
      <alignment vertical="center"/>
    </xf>
    <xf numFmtId="0" fontId="53" fillId="54" borderId="0" applyNumberFormat="0" applyBorder="0" applyAlignment="0" applyProtection="0">
      <alignment vertical="center"/>
    </xf>
    <xf numFmtId="179" fontId="77" fillId="0" borderId="0" applyFont="0" applyFill="0" applyBorder="0" applyAlignment="0" applyProtection="0"/>
    <xf numFmtId="0" fontId="78" fillId="0" borderId="0"/>
    <xf numFmtId="0" fontId="53" fillId="40" borderId="0" applyNumberFormat="0" applyBorder="0" applyAlignment="0" applyProtection="0">
      <alignment vertical="center"/>
    </xf>
    <xf numFmtId="0" fontId="71" fillId="0" borderId="0"/>
    <xf numFmtId="0" fontId="79" fillId="0" borderId="28" applyNumberFormat="0" applyAlignment="0" applyProtection="0">
      <alignment horizontal="left" vertical="center"/>
    </xf>
    <xf numFmtId="0" fontId="80" fillId="0" borderId="0"/>
    <xf numFmtId="0" fontId="81" fillId="36" borderId="0" applyNumberFormat="0" applyBorder="0" applyAlignment="0" applyProtection="0"/>
    <xf numFmtId="0" fontId="54" fillId="55" borderId="0" applyNumberFormat="0" applyBorder="0" applyAlignment="0" applyProtection="0">
      <alignment vertical="center"/>
    </xf>
    <xf numFmtId="0" fontId="53" fillId="52" borderId="0" applyNumberFormat="0" applyBorder="0" applyAlignment="0" applyProtection="0">
      <alignment vertical="center"/>
    </xf>
    <xf numFmtId="0" fontId="82" fillId="0" borderId="0" applyNumberFormat="0" applyFill="0" applyBorder="0" applyAlignment="0" applyProtection="0">
      <alignment vertical="center"/>
    </xf>
    <xf numFmtId="180" fontId="71" fillId="0" borderId="0" applyFont="0" applyFill="0" applyBorder="0" applyAlignment="0" applyProtection="0"/>
    <xf numFmtId="0" fontId="78" fillId="0" borderId="0">
      <alignment vertical="center"/>
    </xf>
    <xf numFmtId="0" fontId="83" fillId="0" borderId="0"/>
    <xf numFmtId="0" fontId="84" fillId="0" borderId="0"/>
    <xf numFmtId="181" fontId="64" fillId="0" borderId="0" applyFont="0" applyFill="0" applyBorder="0" applyAlignment="0" applyProtection="0"/>
    <xf numFmtId="0" fontId="60" fillId="56" borderId="0" applyNumberFormat="0" applyBorder="0" applyAlignment="0" applyProtection="0">
      <alignment vertical="center"/>
    </xf>
    <xf numFmtId="0" fontId="6" fillId="46" borderId="0" applyNumberFormat="0" applyBorder="0" applyAlignment="0" applyProtection="0">
      <alignment vertical="center"/>
    </xf>
    <xf numFmtId="0" fontId="6" fillId="42" borderId="0" applyNumberFormat="0" applyBorder="0" applyAlignment="0" applyProtection="0">
      <alignment vertical="center"/>
    </xf>
    <xf numFmtId="0" fontId="60" fillId="54" borderId="0" applyNumberFormat="0" applyBorder="0" applyAlignment="0" applyProtection="0">
      <alignment vertical="center"/>
    </xf>
    <xf numFmtId="182" fontId="71" fillId="0" borderId="0" applyFont="0" applyFill="0" applyBorder="0" applyAlignment="0" applyProtection="0"/>
    <xf numFmtId="38" fontId="85" fillId="46" borderId="0" applyNumberFormat="0" applyBorder="0" applyAlignment="0" applyProtection="0"/>
    <xf numFmtId="0" fontId="86" fillId="37" borderId="0" applyNumberFormat="0" applyBorder="0" applyAlignment="0" applyProtection="0">
      <alignment vertical="center"/>
    </xf>
    <xf numFmtId="0" fontId="6" fillId="50" borderId="0" applyNumberFormat="0" applyBorder="0" applyAlignment="0" applyProtection="0">
      <alignment vertical="center"/>
    </xf>
    <xf numFmtId="0" fontId="76" fillId="0" borderId="29" applyNumberFormat="0" applyFill="0" applyAlignment="0" applyProtection="0">
      <alignment vertical="center"/>
    </xf>
    <xf numFmtId="0" fontId="87" fillId="0" borderId="22" applyNumberFormat="0" applyFill="0" applyAlignment="0" applyProtection="0">
      <alignment vertical="center"/>
    </xf>
    <xf numFmtId="0" fontId="70" fillId="54" borderId="0" applyNumberFormat="0" applyBorder="0" applyAlignment="0" applyProtection="0">
      <alignment vertical="center"/>
    </xf>
    <xf numFmtId="0" fontId="6" fillId="37" borderId="0" applyNumberFormat="0" applyBorder="0" applyAlignment="0" applyProtection="0">
      <alignment vertical="center"/>
    </xf>
    <xf numFmtId="10" fontId="64" fillId="0" borderId="0" applyFont="0" applyFill="0" applyBorder="0" applyAlignment="0" applyProtection="0"/>
    <xf numFmtId="0" fontId="88" fillId="0" borderId="0" applyNumberFormat="0" applyFill="0" applyBorder="0" applyAlignment="0" applyProtection="0">
      <alignment vertical="center"/>
    </xf>
    <xf numFmtId="0" fontId="54" fillId="46" borderId="0" applyNumberFormat="0" applyBorder="0" applyAlignment="0" applyProtection="0">
      <alignment vertical="center"/>
    </xf>
    <xf numFmtId="37" fontId="64" fillId="0" borderId="0" applyFont="0" applyFill="0" applyBorder="0" applyAlignment="0" applyProtection="0"/>
    <xf numFmtId="183" fontId="64" fillId="0" borderId="0" applyFont="0" applyFill="0" applyBorder="0" applyAlignment="0" applyProtection="0"/>
    <xf numFmtId="0" fontId="6" fillId="49" borderId="0" applyNumberFormat="0" applyBorder="0" applyAlignment="0" applyProtection="0">
      <alignment vertical="center"/>
    </xf>
    <xf numFmtId="0" fontId="89" fillId="0" borderId="0">
      <alignment horizontal="left"/>
    </xf>
    <xf numFmtId="49" fontId="71" fillId="0" borderId="0" applyFill="0"/>
    <xf numFmtId="0" fontId="90" fillId="0" borderId="0" applyNumberFormat="0">
      <alignment horizontal="center"/>
    </xf>
    <xf numFmtId="41" fontId="58" fillId="0" borderId="0" applyFont="0" applyFill="0" applyBorder="0" applyAlignment="0" applyProtection="0"/>
    <xf numFmtId="0" fontId="91" fillId="0" borderId="0" applyNumberFormat="0" applyFill="0" applyBorder="0" applyAlignment="0" applyProtection="0">
      <alignment vertical="top"/>
      <protection locked="0"/>
    </xf>
    <xf numFmtId="0" fontId="6" fillId="43" borderId="0" applyNumberFormat="0" applyBorder="0" applyAlignment="0" applyProtection="0">
      <alignment vertical="center"/>
    </xf>
    <xf numFmtId="0" fontId="6" fillId="47" borderId="0" applyNumberFormat="0" applyBorder="0" applyAlignment="0" applyProtection="0">
      <alignment vertical="center"/>
    </xf>
    <xf numFmtId="0" fontId="70" fillId="56" borderId="0" applyNumberFormat="0" applyBorder="0" applyAlignment="0" applyProtection="0">
      <alignment vertical="center"/>
    </xf>
    <xf numFmtId="0" fontId="92" fillId="0" borderId="30" applyNumberFormat="0" applyFill="0" applyAlignment="0" applyProtection="0">
      <alignment vertical="center"/>
    </xf>
    <xf numFmtId="0" fontId="53" fillId="56" borderId="0" applyNumberFormat="0" applyBorder="0" applyAlignment="0" applyProtection="0">
      <alignment vertical="center"/>
    </xf>
    <xf numFmtId="43" fontId="71" fillId="0" borderId="0" applyFont="0" applyFill="0" applyBorder="0" applyAlignment="0" applyProtection="0"/>
    <xf numFmtId="0" fontId="93" fillId="0" borderId="0" applyNumberFormat="0" applyFill="0" applyBorder="0" applyAlignment="0" applyProtection="0">
      <alignment vertical="center"/>
    </xf>
    <xf numFmtId="37" fontId="94" fillId="0" borderId="0"/>
    <xf numFmtId="0" fontId="71" fillId="0" borderId="0">
      <alignment vertical="center"/>
    </xf>
    <xf numFmtId="0" fontId="0" fillId="0" borderId="0">
      <alignment vertical="center"/>
    </xf>
    <xf numFmtId="0" fontId="83" fillId="43" borderId="23" applyNumberFormat="0" applyFont="0" applyAlignment="0" applyProtection="0">
      <alignment vertical="center"/>
    </xf>
    <xf numFmtId="184" fontId="58" fillId="0" borderId="0" applyFont="0" applyFill="0" applyBorder="0" applyAlignment="0" applyProtection="0"/>
    <xf numFmtId="0" fontId="58" fillId="43" borderId="23" applyNumberFormat="0" applyFont="0" applyAlignment="0" applyProtection="0">
      <alignment vertical="center"/>
    </xf>
    <xf numFmtId="0" fontId="95" fillId="0" borderId="31" applyNumberFormat="0" applyFill="0" applyAlignment="0" applyProtection="0">
      <alignment vertical="center"/>
    </xf>
    <xf numFmtId="39" fontId="64" fillId="0" borderId="0" applyFont="0" applyFill="0" applyBorder="0" applyAlignment="0" applyProtection="0"/>
    <xf numFmtId="9" fontId="58" fillId="0" borderId="0" applyFont="0" applyFill="0" applyBorder="0" applyAlignment="0" applyProtection="0"/>
    <xf numFmtId="10" fontId="85" fillId="43" borderId="1" applyNumberFormat="0" applyBorder="0" applyAlignment="0" applyProtection="0"/>
    <xf numFmtId="0" fontId="60" fillId="51" borderId="0" applyNumberFormat="0" applyBorder="0" applyAlignment="0" applyProtection="0">
      <alignment vertical="center"/>
    </xf>
    <xf numFmtId="0" fontId="61" fillId="57" borderId="1" applyNumberFormat="0" applyFont="0" applyBorder="0" applyAlignment="0" applyProtection="0">
      <alignment vertical="center"/>
    </xf>
    <xf numFmtId="0" fontId="8" fillId="0" borderId="32" applyNumberFormat="0" applyFill="0" applyAlignment="0" applyProtection="0">
      <alignment vertical="center"/>
    </xf>
    <xf numFmtId="185" fontId="58" fillId="0" borderId="0" applyFont="0" applyFill="0" applyBorder="0" applyAlignment="0" applyProtection="0"/>
    <xf numFmtId="0" fontId="60" fillId="40" borderId="0" applyNumberFormat="0" applyBorder="0" applyAlignment="0" applyProtection="0">
      <alignment vertical="center"/>
    </xf>
    <xf numFmtId="0" fontId="60" fillId="41" borderId="0" applyNumberFormat="0" applyBorder="0" applyAlignment="0" applyProtection="0">
      <alignment vertical="center"/>
    </xf>
    <xf numFmtId="0" fontId="67" fillId="50" borderId="26" applyNumberFormat="0" applyAlignment="0" applyProtection="0">
      <alignment vertical="center"/>
    </xf>
    <xf numFmtId="186" fontId="64" fillId="0" borderId="0" applyFont="0" applyFill="0" applyBorder="0" applyAlignment="0" applyProtection="0"/>
    <xf numFmtId="0" fontId="70" fillId="35" borderId="0" applyNumberFormat="0" applyBorder="0" applyAlignment="0" applyProtection="0">
      <alignment vertical="center"/>
    </xf>
    <xf numFmtId="187" fontId="54" fillId="0" borderId="0" applyFont="0" applyFill="0" applyBorder="0" applyAlignment="0" applyProtection="0">
      <alignment vertical="center"/>
    </xf>
    <xf numFmtId="0" fontId="70" fillId="49" borderId="0" applyNumberFormat="0" applyBorder="0" applyAlignment="0" applyProtection="0">
      <alignment vertical="center"/>
    </xf>
    <xf numFmtId="0" fontId="70" fillId="46" borderId="0" applyNumberFormat="0" applyBorder="0" applyAlignment="0" applyProtection="0">
      <alignment vertical="center"/>
    </xf>
    <xf numFmtId="0" fontId="70" fillId="42" borderId="0" applyNumberFormat="0" applyBorder="0" applyAlignment="0" applyProtection="0">
      <alignment vertical="center"/>
    </xf>
    <xf numFmtId="43" fontId="56" fillId="0" borderId="0" applyFont="0" applyFill="0" applyBorder="0" applyAlignment="0" applyProtection="0">
      <alignment vertical="center"/>
    </xf>
    <xf numFmtId="0" fontId="96" fillId="0" borderId="0"/>
    <xf numFmtId="0" fontId="97" fillId="0" borderId="11" applyNumberFormat="0" applyFill="0" applyProtection="0">
      <alignment horizontal="center"/>
    </xf>
    <xf numFmtId="188" fontId="98" fillId="0" borderId="0" applyFont="0" applyFill="0" applyBorder="0" applyAlignment="0" applyProtection="0"/>
    <xf numFmtId="0" fontId="99" fillId="0" borderId="0" applyNumberFormat="0" applyFill="0" applyBorder="0" applyAlignment="0" applyProtection="0">
      <alignment vertical="top"/>
      <protection locked="0"/>
    </xf>
    <xf numFmtId="0" fontId="79" fillId="0" borderId="10">
      <alignment horizontal="left" vertical="center"/>
    </xf>
    <xf numFmtId="0" fontId="100" fillId="0" borderId="33"/>
    <xf numFmtId="189" fontId="101" fillId="0" borderId="0"/>
    <xf numFmtId="0" fontId="85" fillId="0" borderId="0">
      <alignment horizontal="left" vertical="center" wrapText="1"/>
    </xf>
    <xf numFmtId="10" fontId="71" fillId="0" borderId="0" applyFont="0" applyFill="0" applyBorder="0" applyAlignment="0" applyProtection="0"/>
    <xf numFmtId="0" fontId="102" fillId="0" borderId="0"/>
    <xf numFmtId="0" fontId="103" fillId="0" borderId="33">
      <alignment horizontal="center"/>
    </xf>
    <xf numFmtId="0" fontId="104" fillId="0" borderId="1" applyProtection="0">
      <alignment vertical="center"/>
    </xf>
    <xf numFmtId="0" fontId="100" fillId="0" borderId="0"/>
    <xf numFmtId="0" fontId="105" fillId="0" borderId="0"/>
    <xf numFmtId="190" fontId="58" fillId="0" borderId="0" applyFont="0" applyFill="0" applyBorder="0" applyAlignment="0" applyProtection="0"/>
    <xf numFmtId="0" fontId="75" fillId="0" borderId="34" applyNumberFormat="0" applyFill="0" applyAlignment="0" applyProtection="0">
      <alignment vertical="center"/>
    </xf>
    <xf numFmtId="0" fontId="70" fillId="53" borderId="0" applyNumberFormat="0" applyBorder="0" applyAlignment="0" applyProtection="0">
      <alignment vertical="center"/>
    </xf>
    <xf numFmtId="43" fontId="54" fillId="0" borderId="0" applyFont="0" applyFill="0" applyBorder="0" applyAlignment="0" applyProtection="0">
      <alignment vertical="center"/>
    </xf>
    <xf numFmtId="190" fontId="83" fillId="0" borderId="0" applyFont="0" applyFill="0" applyBorder="0" applyAlignment="0" applyProtection="0"/>
    <xf numFmtId="0" fontId="70" fillId="55" borderId="0" applyNumberFormat="0" applyBorder="0" applyAlignment="0" applyProtection="0">
      <alignment vertical="center"/>
    </xf>
    <xf numFmtId="0" fontId="106" fillId="0" borderId="0"/>
    <xf numFmtId="0" fontId="54" fillId="0" borderId="0"/>
    <xf numFmtId="0" fontId="56" fillId="0" borderId="0"/>
    <xf numFmtId="0" fontId="56" fillId="0" borderId="0"/>
    <xf numFmtId="0" fontId="60" fillId="52" borderId="0" applyNumberFormat="0" applyBorder="0" applyAlignment="0" applyProtection="0">
      <alignment vertical="center"/>
    </xf>
    <xf numFmtId="0" fontId="56" fillId="0" borderId="0"/>
    <xf numFmtId="0" fontId="107" fillId="0" borderId="0"/>
    <xf numFmtId="0" fontId="54" fillId="43" borderId="23" applyNumberFormat="0" applyFont="0" applyAlignment="0" applyProtection="0">
      <alignment vertical="center"/>
    </xf>
    <xf numFmtId="0" fontId="56" fillId="0" borderId="0"/>
    <xf numFmtId="0" fontId="77" fillId="0" borderId="0"/>
    <xf numFmtId="0" fontId="108" fillId="0" borderId="0" applyNumberFormat="0" applyFill="0" applyBorder="0" applyAlignment="0" applyProtection="0">
      <alignment vertical="top"/>
      <protection locked="0"/>
    </xf>
    <xf numFmtId="0" fontId="58" fillId="0" borderId="0" applyFont="0" applyFill="0" applyBorder="0" applyAlignment="0" applyProtection="0"/>
    <xf numFmtId="0" fontId="109" fillId="53" borderId="27" applyNumberFormat="0" applyAlignment="0" applyProtection="0">
      <alignment vertical="center"/>
    </xf>
    <xf numFmtId="0" fontId="110" fillId="0" borderId="0"/>
    <xf numFmtId="43" fontId="58" fillId="0" borderId="0" applyFont="0" applyFill="0" applyBorder="0" applyAlignment="0" applyProtection="0"/>
    <xf numFmtId="0" fontId="60" fillId="36" borderId="0" applyNumberFormat="0" applyBorder="0" applyAlignment="0" applyProtection="0">
      <alignment vertical="center"/>
    </xf>
    <xf numFmtId="0" fontId="60" fillId="58" borderId="0" applyNumberFormat="0" applyBorder="0" applyAlignment="0" applyProtection="0">
      <alignment vertical="center"/>
    </xf>
    <xf numFmtId="0" fontId="56" fillId="0" borderId="0"/>
    <xf numFmtId="0" fontId="111" fillId="0" borderId="0" applyNumberFormat="0" applyFill="0" applyBorder="0" applyAlignment="0" applyProtection="0">
      <alignment vertical="center"/>
    </xf>
    <xf numFmtId="191" fontId="56" fillId="0" borderId="0">
      <alignment vertical="center"/>
    </xf>
    <xf numFmtId="0" fontId="54" fillId="0" borderId="0">
      <alignment vertical="center"/>
    </xf>
    <xf numFmtId="0" fontId="107" fillId="0" borderId="0"/>
  </cellStyleXfs>
  <cellXfs count="173">
    <xf numFmtId="0" fontId="0" fillId="0" borderId="0" xfId="0"/>
    <xf numFmtId="0" fontId="0" fillId="0" borderId="0" xfId="0" applyFill="1"/>
    <xf numFmtId="192" fontId="0" fillId="0" borderId="0" xfId="0" applyNumberFormat="1" applyFill="1"/>
    <xf numFmtId="0" fontId="1" fillId="0" borderId="1" xfId="0" applyFont="1" applyFill="1" applyBorder="1" applyAlignment="1">
      <alignment horizontal="center" vertical="center"/>
    </xf>
    <xf numFmtId="192"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92"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192" fontId="4" fillId="0" borderId="1" xfId="0" applyNumberFormat="1" applyFont="1" applyFill="1" applyBorder="1" applyAlignment="1">
      <alignment horizontal="center" vertical="center"/>
    </xf>
    <xf numFmtId="0" fontId="5" fillId="0" borderId="1" xfId="0" applyNumberFormat="1" applyFont="1" applyFill="1" applyBorder="1" applyAlignment="1" applyProtection="1">
      <alignment horizontal="left" vertical="center" wrapText="1" readingOrder="1"/>
    </xf>
    <xf numFmtId="0" fontId="6" fillId="0" borderId="1" xfId="0" applyNumberFormat="1" applyFont="1" applyFill="1" applyBorder="1" applyAlignment="1" applyProtection="1">
      <alignment horizontal="center" vertical="center" wrapText="1" readingOrder="1"/>
    </xf>
    <xf numFmtId="192"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NumberFormat="1" applyFont="1" applyFill="1" applyBorder="1" applyAlignment="1" applyProtection="1">
      <alignment vertical="center" wrapText="1" readingOrder="1"/>
    </xf>
    <xf numFmtId="0" fontId="5" fillId="0" borderId="3" xfId="0" applyNumberFormat="1" applyFont="1" applyFill="1" applyBorder="1" applyAlignment="1" applyProtection="1">
      <alignment horizontal="center" vertical="center" wrapText="1" readingOrder="1"/>
    </xf>
    <xf numFmtId="0" fontId="5" fillId="0" borderId="4" xfId="0" applyNumberFormat="1" applyFont="1" applyFill="1" applyBorder="1" applyAlignment="1" applyProtection="1">
      <alignment horizontal="center" vertical="center" wrapText="1" readingOrder="1"/>
    </xf>
    <xf numFmtId="193" fontId="8" fillId="0" borderId="3" xfId="0" applyNumberFormat="1" applyFont="1" applyFill="1" applyBorder="1" applyAlignment="1" applyProtection="1">
      <alignment horizontal="center" vertical="center" shrinkToFit="1"/>
      <protection locked="0"/>
    </xf>
    <xf numFmtId="193" fontId="8" fillId="0" borderId="5" xfId="0" applyNumberFormat="1" applyFont="1" applyFill="1" applyBorder="1" applyAlignment="1" applyProtection="1">
      <alignment horizontal="center" vertical="center" shrinkToFit="1"/>
      <protection locked="0"/>
    </xf>
    <xf numFmtId="193" fontId="8" fillId="0" borderId="4" xfId="0" applyNumberFormat="1" applyFont="1" applyFill="1" applyBorder="1" applyAlignment="1" applyProtection="1">
      <alignment vertical="center" shrinkToFit="1"/>
      <protection locked="0"/>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7" fontId="7" fillId="0" borderId="0" xfId="0" applyNumberFormat="1" applyFont="1" applyBorder="1" applyAlignment="1">
      <alignment horizontal="center" vertical="center" wrapText="1"/>
    </xf>
    <xf numFmtId="0" fontId="9" fillId="0" borderId="0" xfId="0" applyFont="1" applyBorder="1" applyAlignment="1">
      <alignment horizontal="center" vertical="center"/>
    </xf>
    <xf numFmtId="7" fontId="9" fillId="0" borderId="0" xfId="0" applyNumberFormat="1" applyFont="1" applyBorder="1" applyAlignment="1">
      <alignment horizontal="center" vertical="center" wrapText="1"/>
    </xf>
    <xf numFmtId="0" fontId="2" fillId="0" borderId="0" xfId="0" applyFont="1" applyFill="1"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10" fillId="0" borderId="0" xfId="0" applyFont="1" applyFill="1" applyAlignment="1">
      <alignment vertical="center"/>
    </xf>
    <xf numFmtId="7" fontId="0" fillId="0" borderId="0" xfId="0" applyNumberFormat="1" applyFill="1" applyAlignment="1">
      <alignment horizontal="center" vertical="center"/>
    </xf>
    <xf numFmtId="192" fontId="0" fillId="0" borderId="0" xfId="0" applyNumberFormat="1" applyFill="1" applyAlignment="1">
      <alignment horizontal="center" vertical="center"/>
    </xf>
    <xf numFmtId="0" fontId="0" fillId="0" borderId="0" xfId="0" applyFill="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7" fontId="11" fillId="0" borderId="1" xfId="0" applyNumberFormat="1" applyFont="1" applyFill="1" applyBorder="1" applyAlignment="1">
      <alignment horizontal="center" vertical="center"/>
    </xf>
    <xf numFmtId="192"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7"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13" fillId="0" borderId="1" xfId="0" applyFont="1" applyFill="1" applyBorder="1" applyAlignment="1">
      <alignment vertical="center"/>
    </xf>
    <xf numFmtId="0" fontId="13" fillId="0" borderId="1" xfId="0" applyFont="1" applyFill="1" applyBorder="1" applyAlignment="1">
      <alignment horizontal="justify" vertical="center" wrapText="1"/>
    </xf>
    <xf numFmtId="0" fontId="6" fillId="0" borderId="1" xfId="0" applyNumberFormat="1" applyFont="1" applyFill="1" applyBorder="1" applyAlignment="1" applyProtection="1">
      <alignment horizontal="left" vertical="center" wrapText="1" readingOrder="1"/>
    </xf>
    <xf numFmtId="0" fontId="14" fillId="0" borderId="1" xfId="0" applyNumberFormat="1" applyFont="1" applyFill="1" applyBorder="1" applyAlignment="1" applyProtection="1">
      <alignment horizontal="left" vertical="center" wrapText="1" readingOrder="1"/>
    </xf>
    <xf numFmtId="0" fontId="14" fillId="0" borderId="6" xfId="0" applyFont="1" applyFill="1" applyBorder="1" applyAlignment="1">
      <alignment horizontal="center" vertical="center" wrapText="1"/>
    </xf>
    <xf numFmtId="192" fontId="6" fillId="0" borderId="6"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4" fillId="0" borderId="7" xfId="0" applyFont="1" applyFill="1" applyBorder="1" applyAlignment="1">
      <alignment horizontal="center" vertical="center" wrapText="1"/>
    </xf>
    <xf numFmtId="192" fontId="6" fillId="0" borderId="7"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92" fontId="6" fillId="0" borderId="1" xfId="0" applyNumberFormat="1" applyFont="1" applyFill="1" applyBorder="1" applyAlignment="1">
      <alignment horizontal="center" vertical="center" wrapText="1"/>
    </xf>
    <xf numFmtId="0" fontId="13" fillId="0" borderId="1" xfId="0" applyFont="1" applyFill="1" applyBorder="1" applyAlignment="1">
      <alignment horizontal="justify" vertical="center"/>
    </xf>
    <xf numFmtId="49" fontId="15" fillId="0" borderId="1" xfId="82"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82" applyNumberFormat="1" applyFont="1" applyFill="1" applyBorder="1" applyAlignment="1">
      <alignment horizontal="center" vertical="center"/>
    </xf>
    <xf numFmtId="0" fontId="17" fillId="0" borderId="1" xfId="0" applyFont="1" applyFill="1" applyBorder="1" applyAlignment="1">
      <alignment horizontal="left" vertical="center" wrapText="1"/>
    </xf>
    <xf numFmtId="194" fontId="6" fillId="0" borderId="1" xfId="0" applyNumberFormat="1" applyFont="1" applyFill="1" applyBorder="1" applyAlignment="1" applyProtection="1">
      <alignment horizontal="center" vertical="center" wrapText="1" readingOrder="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18" fillId="0" borderId="1" xfId="0" applyFont="1" applyFill="1" applyBorder="1" applyAlignment="1">
      <alignment horizontal="center" vertical="center"/>
    </xf>
    <xf numFmtId="0" fontId="19" fillId="0" borderId="1" xfId="0" applyFont="1" applyFill="1" applyBorder="1" applyAlignment="1">
      <alignment vertical="center"/>
    </xf>
    <xf numFmtId="0" fontId="18" fillId="0" borderId="1" xfId="0" applyFont="1" applyFill="1" applyBorder="1" applyAlignment="1">
      <alignment vertical="center" wrapText="1"/>
    </xf>
    <xf numFmtId="7" fontId="18" fillId="0" borderId="1" xfId="0" applyNumberFormat="1" applyFont="1" applyFill="1" applyBorder="1" applyAlignment="1">
      <alignment horizontal="center" vertical="center"/>
    </xf>
    <xf numFmtId="0" fontId="20" fillId="0" borderId="4" xfId="0" applyNumberFormat="1" applyFont="1" applyFill="1" applyBorder="1" applyAlignment="1" applyProtection="1">
      <alignment horizontal="center" vertical="center" wrapText="1" readingOrder="1"/>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7" fontId="7" fillId="0" borderId="0" xfId="0" applyNumberFormat="1" applyFont="1" applyFill="1" applyBorder="1" applyAlignment="1">
      <alignment horizontal="center" vertical="center" wrapText="1"/>
    </xf>
    <xf numFmtId="0" fontId="7" fillId="0" borderId="0" xfId="0" applyFont="1" applyFill="1" applyAlignment="1">
      <alignment horizontal="center" vertical="center"/>
    </xf>
    <xf numFmtId="7" fontId="7" fillId="0" borderId="0" xfId="0" applyNumberFormat="1" applyFont="1" applyFill="1" applyAlignment="1">
      <alignment horizontal="center" vertical="center" wrapText="1"/>
    </xf>
    <xf numFmtId="0" fontId="9" fillId="0" borderId="0" xfId="0" applyFont="1" applyFill="1" applyBorder="1" applyAlignment="1">
      <alignment horizontal="center" vertical="center"/>
    </xf>
    <xf numFmtId="7" fontId="9" fillId="0" borderId="0" xfId="0" applyNumberFormat="1" applyFont="1" applyFill="1" applyBorder="1" applyAlignment="1">
      <alignment horizontal="center" vertical="center" wrapText="1"/>
    </xf>
    <xf numFmtId="0" fontId="2" fillId="0" borderId="0" xfId="0" applyFont="1" applyAlignment="1">
      <alignment vertical="center"/>
    </xf>
    <xf numFmtId="0" fontId="0" fillId="0" borderId="0" xfId="0" applyFill="1" applyAlignment="1">
      <alignment vertical="center" wrapText="1"/>
    </xf>
    <xf numFmtId="0" fontId="2" fillId="0" borderId="0" xfId="0" applyFont="1" applyFill="1" applyAlignment="1">
      <alignment horizontal="center" vertical="center"/>
    </xf>
    <xf numFmtId="0" fontId="0" fillId="0" borderId="0" xfId="0" applyAlignment="1">
      <alignment vertical="center"/>
    </xf>
    <xf numFmtId="0" fontId="0" fillId="0" borderId="0" xfId="0" applyAlignment="1">
      <alignment horizontal="center" vertical="center" wrapText="1"/>
    </xf>
    <xf numFmtId="192" fontId="2" fillId="0" borderId="6" xfId="0" applyNumberFormat="1" applyFont="1" applyFill="1" applyBorder="1" applyAlignment="1">
      <alignment horizontal="center" vertical="center"/>
    </xf>
    <xf numFmtId="192" fontId="2" fillId="0" borderId="7" xfId="0" applyNumberFormat="1" applyFont="1" applyFill="1" applyBorder="1" applyAlignment="1">
      <alignment horizontal="center" vertical="center"/>
    </xf>
    <xf numFmtId="0" fontId="3" fillId="0" borderId="1" xfId="0" applyFont="1" applyFill="1" applyBorder="1" applyAlignment="1">
      <alignment vertical="center" wrapText="1"/>
    </xf>
    <xf numFmtId="0" fontId="2" fillId="0" borderId="1" xfId="0" applyFont="1" applyFill="1" applyBorder="1" applyAlignment="1">
      <alignment vertical="center"/>
    </xf>
    <xf numFmtId="0" fontId="2" fillId="0" borderId="1" xfId="0" applyFont="1" applyFill="1" applyBorder="1" applyAlignment="1">
      <alignment horizontal="justify" vertical="center"/>
    </xf>
    <xf numFmtId="0" fontId="21" fillId="0" borderId="1" xfId="0" applyNumberFormat="1" applyFont="1" applyFill="1" applyBorder="1" applyAlignment="1" applyProtection="1">
      <alignment horizontal="left" vertical="center" wrapText="1" readingOrder="1"/>
    </xf>
    <xf numFmtId="0" fontId="2"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xf>
    <xf numFmtId="0" fontId="2"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7" fontId="4" fillId="0" borderId="0" xfId="0" applyNumberFormat="1" applyFont="1" applyAlignment="1">
      <alignment horizontal="center" vertical="center"/>
    </xf>
    <xf numFmtId="7" fontId="22" fillId="0" borderId="0" xfId="0" applyNumberFormat="1" applyFont="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vertical="center"/>
    </xf>
    <xf numFmtId="0" fontId="23" fillId="0" borderId="0" xfId="0" applyFont="1" applyFill="1" applyAlignment="1">
      <alignment vertical="center"/>
    </xf>
    <xf numFmtId="192" fontId="4" fillId="0" borderId="0" xfId="0" applyNumberFormat="1" applyFont="1" applyFill="1" applyAlignment="1">
      <alignment horizontal="center" vertical="center"/>
    </xf>
    <xf numFmtId="0" fontId="4" fillId="0" borderId="0" xfId="0" applyFont="1" applyAlignment="1">
      <alignment vertical="center"/>
    </xf>
    <xf numFmtId="0" fontId="24" fillId="0" borderId="1" xfId="0" applyFont="1" applyFill="1" applyBorder="1" applyAlignment="1">
      <alignment horizontal="center" vertical="center"/>
    </xf>
    <xf numFmtId="0" fontId="2" fillId="0" borderId="6" xfId="0" applyFont="1" applyFill="1" applyBorder="1" applyAlignment="1">
      <alignment vertical="center" wrapText="1"/>
    </xf>
    <xf numFmtId="0" fontId="14" fillId="0" borderId="1" xfId="0" applyNumberFormat="1" applyFont="1" applyFill="1" applyBorder="1" applyAlignment="1" applyProtection="1">
      <alignment horizontal="center" vertical="center" wrapText="1" readingOrder="1"/>
    </xf>
    <xf numFmtId="0" fontId="2" fillId="0" borderId="0" xfId="0" applyFont="1" applyAlignment="1">
      <alignment horizontal="center" vertical="center"/>
    </xf>
    <xf numFmtId="7" fontId="2" fillId="0" borderId="0" xfId="0" applyNumberFormat="1" applyFont="1" applyAlignment="1">
      <alignment horizontal="center" vertical="center"/>
    </xf>
    <xf numFmtId="7" fontId="9" fillId="0" borderId="0" xfId="0" applyNumberFormat="1" applyFont="1" applyBorder="1" applyAlignment="1">
      <alignment horizontal="center" vertical="center"/>
    </xf>
    <xf numFmtId="192" fontId="0" fillId="0" borderId="0" xfId="0" applyNumberFormat="1" applyFill="1" applyAlignment="1">
      <alignment horizontal="center" vertical="center" wrapText="1"/>
    </xf>
    <xf numFmtId="192" fontId="1" fillId="0" borderId="1" xfId="0" applyNumberFormat="1" applyFont="1" applyFill="1" applyBorder="1" applyAlignment="1">
      <alignment horizontal="center" vertical="center" wrapText="1"/>
    </xf>
    <xf numFmtId="192" fontId="2" fillId="0" borderId="1" xfId="0" applyNumberFormat="1" applyFont="1" applyFill="1" applyBorder="1" applyAlignment="1">
      <alignment horizontal="center" vertical="center" wrapText="1"/>
    </xf>
    <xf numFmtId="192" fontId="4" fillId="0" borderId="1" xfId="0" applyNumberFormat="1" applyFont="1" applyFill="1" applyBorder="1" applyAlignment="1">
      <alignment horizontal="center" vertical="center" wrapText="1"/>
    </xf>
    <xf numFmtId="0" fontId="0" fillId="0" borderId="1" xfId="0" applyFill="1" applyBorder="1" applyAlignment="1">
      <alignment vertical="center"/>
    </xf>
    <xf numFmtId="0" fontId="5" fillId="0" borderId="1" xfId="0" applyNumberFormat="1" applyFont="1" applyFill="1" applyBorder="1" applyAlignment="1" applyProtection="1">
      <alignment horizontal="center" vertical="center" wrapText="1" readingOrder="1"/>
    </xf>
    <xf numFmtId="0" fontId="7" fillId="0" borderId="1" xfId="0" applyFont="1" applyFill="1" applyBorder="1" applyAlignment="1">
      <alignment horizontal="center" vertical="center"/>
    </xf>
    <xf numFmtId="192" fontId="7" fillId="0" borderId="1" xfId="0" applyNumberFormat="1" applyFont="1" applyFill="1" applyBorder="1" applyAlignment="1">
      <alignment horizontal="center" vertical="center"/>
    </xf>
    <xf numFmtId="0" fontId="4" fillId="0" borderId="1" xfId="0" applyFont="1" applyFill="1" applyBorder="1" applyAlignment="1">
      <alignment horizontal="justify" vertical="center"/>
    </xf>
    <xf numFmtId="192" fontId="18"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18" fillId="0" borderId="1" xfId="196"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vertical="center" wrapText="1"/>
    </xf>
    <xf numFmtId="0" fontId="0" fillId="0" borderId="0" xfId="0" applyAlignment="1">
      <alignment horizontal="center" vertical="center"/>
    </xf>
    <xf numFmtId="7" fontId="0" fillId="0" borderId="0" xfId="0" applyNumberFormat="1" applyAlignment="1">
      <alignment vertical="center"/>
    </xf>
    <xf numFmtId="0" fontId="1" fillId="0" borderId="1" xfId="0" applyFont="1" applyBorder="1" applyAlignment="1">
      <alignment horizontal="center" vertical="center"/>
    </xf>
    <xf numFmtId="7" fontId="1" fillId="0" borderId="1" xfId="0" applyNumberFormat="1" applyFont="1" applyBorder="1" applyAlignment="1">
      <alignment horizontal="center" vertical="center"/>
    </xf>
    <xf numFmtId="0" fontId="25" fillId="0" borderId="1" xfId="0" applyFont="1" applyBorder="1" applyAlignment="1">
      <alignment horizontal="center" vertical="center"/>
    </xf>
    <xf numFmtId="7" fontId="25" fillId="0" borderId="1" xfId="0" applyNumberFormat="1" applyFont="1" applyBorder="1" applyAlignment="1">
      <alignment horizontal="center" vertical="center"/>
    </xf>
    <xf numFmtId="0" fontId="25" fillId="0" borderId="0" xfId="0" applyFont="1" applyAlignment="1">
      <alignment horizontal="center" vertical="center"/>
    </xf>
    <xf numFmtId="0" fontId="0" fillId="0" borderId="1" xfId="0" applyBorder="1" applyAlignment="1">
      <alignment horizontal="center" vertical="center"/>
    </xf>
    <xf numFmtId="7" fontId="25" fillId="0" borderId="0" xfId="0" applyNumberFormat="1" applyFont="1" applyAlignment="1">
      <alignment horizontal="center" vertical="center"/>
    </xf>
    <xf numFmtId="0" fontId="0" fillId="0" borderId="1" xfId="0" applyFill="1" applyBorder="1" applyAlignment="1">
      <alignment horizontal="center" vertical="center"/>
    </xf>
    <xf numFmtId="7" fontId="25" fillId="0" borderId="1"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2" borderId="8" xfId="0" applyFont="1" applyFill="1" applyBorder="1" applyAlignment="1">
      <alignment horizontal="justify" vertical="center" wrapText="1"/>
    </xf>
    <xf numFmtId="0" fontId="25" fillId="2" borderId="10" xfId="0" applyFont="1" applyFill="1" applyBorder="1" applyAlignment="1">
      <alignment horizontal="justify" vertical="center"/>
    </xf>
    <xf numFmtId="0" fontId="25" fillId="2" borderId="9" xfId="0" applyFont="1" applyFill="1" applyBorder="1" applyAlignment="1">
      <alignment horizontal="justify" vertical="center"/>
    </xf>
    <xf numFmtId="0" fontId="26" fillId="0" borderId="0" xfId="0" applyFont="1" applyFill="1" applyBorder="1" applyAlignment="1"/>
    <xf numFmtId="0" fontId="26" fillId="0" borderId="0" xfId="0" applyFont="1" applyFill="1" applyBorder="1" applyAlignment="1">
      <alignment vertical="center"/>
    </xf>
    <xf numFmtId="0" fontId="27" fillId="0" borderId="0" xfId="0" applyFont="1" applyFill="1" applyBorder="1" applyAlignment="1">
      <alignment horizontal="center"/>
    </xf>
    <xf numFmtId="0" fontId="27" fillId="0" borderId="0" xfId="0" applyFont="1" applyFill="1" applyBorder="1" applyAlignment="1"/>
    <xf numFmtId="49" fontId="26" fillId="0" borderId="0" xfId="0" applyNumberFormat="1" applyFont="1" applyFill="1" applyBorder="1" applyAlignment="1">
      <alignment horizontal="center"/>
    </xf>
    <xf numFmtId="49" fontId="26" fillId="0" borderId="0" xfId="0" applyNumberFormat="1" applyFont="1" applyFill="1" applyBorder="1" applyAlignment="1">
      <alignment horizontal="left"/>
    </xf>
    <xf numFmtId="0" fontId="26" fillId="0" borderId="0" xfId="0" applyFont="1" applyFill="1" applyBorder="1" applyAlignment="1">
      <alignment horizontal="left"/>
    </xf>
    <xf numFmtId="49" fontId="27" fillId="0" borderId="0" xfId="0" applyNumberFormat="1" applyFont="1" applyFill="1" applyBorder="1" applyAlignment="1">
      <alignment wrapText="1"/>
    </xf>
    <xf numFmtId="49" fontId="27" fillId="0" borderId="0" xfId="0" applyNumberFormat="1" applyFont="1" applyFill="1" applyBorder="1" applyAlignment="1">
      <alignment horizontal="center" wrapText="1"/>
    </xf>
    <xf numFmtId="49" fontId="28" fillId="0" borderId="0" xfId="0" applyNumberFormat="1" applyFont="1" applyFill="1" applyAlignment="1">
      <alignment horizontal="center" vertical="center" wrapText="1"/>
    </xf>
    <xf numFmtId="0" fontId="27" fillId="0" borderId="0" xfId="0" applyFont="1" applyFill="1" applyBorder="1" applyAlignment="1">
      <alignment horizontal="left"/>
    </xf>
    <xf numFmtId="49" fontId="29" fillId="0" borderId="0" xfId="0" applyNumberFormat="1" applyFont="1" applyFill="1" applyBorder="1" applyAlignment="1">
      <alignment horizontal="center" wrapText="1"/>
    </xf>
    <xf numFmtId="0" fontId="29" fillId="0" borderId="0" xfId="0" applyFont="1" applyFill="1" applyBorder="1" applyAlignment="1">
      <alignment horizontal="center" wrapText="1"/>
    </xf>
    <xf numFmtId="0" fontId="30" fillId="0" borderId="0" xfId="0" applyFont="1" applyFill="1" applyBorder="1" applyAlignment="1">
      <alignment horizontal="left" wrapText="1"/>
    </xf>
    <xf numFmtId="49" fontId="31" fillId="0" borderId="0" xfId="0" applyNumberFormat="1" applyFont="1" applyFill="1" applyBorder="1" applyAlignment="1">
      <alignment vertical="center" wrapText="1"/>
    </xf>
    <xf numFmtId="49" fontId="31" fillId="0" borderId="0" xfId="0" applyNumberFormat="1" applyFont="1" applyFill="1" applyAlignment="1">
      <alignment horizontal="center" vertical="center" wrapText="1"/>
    </xf>
    <xf numFmtId="49" fontId="32" fillId="0" borderId="0" xfId="0" applyNumberFormat="1" applyFont="1" applyFill="1" applyBorder="1" applyAlignment="1">
      <alignment vertical="center" wrapText="1"/>
    </xf>
    <xf numFmtId="0" fontId="32" fillId="0" borderId="0" xfId="0" applyFont="1" applyFill="1" applyBorder="1" applyAlignment="1">
      <alignment vertical="center" wrapText="1"/>
    </xf>
    <xf numFmtId="195" fontId="32" fillId="0" borderId="0" xfId="0" applyNumberFormat="1" applyFont="1" applyFill="1" applyBorder="1" applyAlignment="1">
      <alignment vertical="center" wrapText="1"/>
    </xf>
    <xf numFmtId="49" fontId="33" fillId="0" borderId="0" xfId="0" applyNumberFormat="1" applyFont="1" applyFill="1" applyBorder="1" applyAlignment="1">
      <alignment horizontal="center" wrapText="1"/>
    </xf>
    <xf numFmtId="195" fontId="33" fillId="0" borderId="11" xfId="0" applyNumberFormat="1" applyFont="1" applyFill="1" applyBorder="1" applyAlignment="1">
      <alignment horizontal="left" wrapText="1"/>
    </xf>
    <xf numFmtId="193" fontId="33" fillId="0" borderId="10" xfId="0" applyNumberFormat="1" applyFont="1" applyFill="1" applyBorder="1" applyAlignment="1">
      <alignment horizontal="left" shrinkToFit="1"/>
    </xf>
    <xf numFmtId="49" fontId="33" fillId="0" borderId="11" xfId="0" applyNumberFormat="1" applyFont="1" applyFill="1" applyBorder="1" applyAlignment="1">
      <alignment horizontal="center" wrapText="1"/>
    </xf>
    <xf numFmtId="0" fontId="33" fillId="0" borderId="0" xfId="0" applyFont="1" applyFill="1" applyBorder="1" applyAlignment="1">
      <alignment wrapText="1"/>
    </xf>
    <xf numFmtId="0" fontId="33" fillId="0" borderId="11" xfId="0" applyFont="1" applyFill="1" applyBorder="1" applyAlignment="1">
      <alignment horizontal="left" wrapText="1"/>
    </xf>
    <xf numFmtId="49" fontId="27" fillId="0" borderId="0" xfId="0" applyNumberFormat="1" applyFont="1" applyFill="1" applyBorder="1" applyAlignment="1">
      <alignment horizontal="center"/>
    </xf>
    <xf numFmtId="0" fontId="27" fillId="0" borderId="0" xfId="0" applyFont="1" applyFill="1" applyBorder="1" applyAlignment="1">
      <alignment horizontal="center" wrapText="1"/>
    </xf>
    <xf numFmtId="0" fontId="27" fillId="0" borderId="12" xfId="0" applyFont="1" applyFill="1" applyBorder="1" applyAlignment="1">
      <alignment horizontal="center" wrapText="1"/>
    </xf>
    <xf numFmtId="49" fontId="33" fillId="0" borderId="0" xfId="0" applyNumberFormat="1" applyFont="1" applyFill="1" applyBorder="1" applyAlignment="1">
      <alignment wrapText="1"/>
    </xf>
    <xf numFmtId="0" fontId="33" fillId="0" borderId="0" xfId="0" applyFont="1" applyFill="1" applyBorder="1" applyAlignment="1">
      <alignment horizontal="left" wrapText="1"/>
    </xf>
    <xf numFmtId="0" fontId="33" fillId="0" borderId="11" xfId="0" applyFont="1" applyFill="1" applyBorder="1" applyAlignment="1">
      <alignment horizontal="center" wrapText="1"/>
    </xf>
    <xf numFmtId="0" fontId="27" fillId="0" borderId="0" xfId="0" applyFont="1" applyFill="1" applyBorder="1" applyAlignment="1">
      <alignment wrapText="1"/>
    </xf>
    <xf numFmtId="14" fontId="33" fillId="0" borderId="0" xfId="0" applyNumberFormat="1" applyFont="1" applyFill="1" applyBorder="1" applyAlignment="1">
      <alignment horizontal="center" wrapText="1"/>
    </xf>
    <xf numFmtId="49" fontId="33" fillId="0" borderId="0" xfId="0" applyNumberFormat="1" applyFont="1" applyFill="1" applyBorder="1" applyAlignment="1">
      <alignment horizontal="center"/>
    </xf>
    <xf numFmtId="49" fontId="33" fillId="0" borderId="0" xfId="0" applyNumberFormat="1" applyFont="1" applyFill="1" applyBorder="1" applyAlignment="1">
      <alignment horizontal="left"/>
    </xf>
    <xf numFmtId="0" fontId="33" fillId="0" borderId="0" xfId="0" applyFont="1" applyFill="1" applyBorder="1" applyAlignment="1">
      <alignment horizontal="left"/>
    </xf>
    <xf numFmtId="0" fontId="3" fillId="0" borderId="1" xfId="0" applyFont="1" applyFill="1" applyBorder="1" applyAlignment="1" quotePrefix="1">
      <alignment horizontal="center" vertical="center"/>
    </xf>
  </cellXfs>
  <cellStyles count="20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着色 2" xfId="49"/>
    <cellStyle name="40% - 强调文字颜色 1 2 4 2" xfId="50"/>
    <cellStyle name="强调文字颜色 2 3 2" xfId="51"/>
    <cellStyle name="汇总 6" xfId="52"/>
    <cellStyle name="20% - 强调文字颜色 3 2 3 3" xfId="53"/>
    <cellStyle name="标题 2 2 3 2" xfId="54"/>
    <cellStyle name="60% - 强调文字颜色 1 3 5" xfId="55"/>
    <cellStyle name="20% - 强调文字颜色 4 2 4 3" xfId="56"/>
    <cellStyle name="常规 7 3" xfId="57"/>
    <cellStyle name="标题 5 2 4" xfId="58"/>
    <cellStyle name="40% - 强调文字颜色 3 3 3 2" xfId="59"/>
    <cellStyle name="样式 1 5" xfId="60"/>
    <cellStyle name="强调文字颜色 4 4 3" xfId="61"/>
    <cellStyle name="适中 2 4 2" xfId="62"/>
    <cellStyle name="60% - 强调文字颜色 2 3" xfId="63"/>
    <cellStyle name="注释 5" xfId="64"/>
    <cellStyle name="LongDesc" xfId="65"/>
    <cellStyle name="标题 1 5 2" xfId="66"/>
    <cellStyle name="20% - 强调文字颜色 5 3 3" xfId="67"/>
    <cellStyle name="差 7" xfId="68"/>
    <cellStyle name="0%" xfId="69"/>
    <cellStyle name="20% - 强调文字颜色 2 4 2" xfId="70"/>
    <cellStyle name="计算 2 3 3" xfId="71"/>
    <cellStyle name="20% - 强调文字颜色 1 4 3" xfId="72"/>
    <cellStyle name="20% - 着色 1 2" xfId="73"/>
    <cellStyle name="40% - 着色 5 2" xfId="74"/>
    <cellStyle name="强调文字颜色 1 2 2 3 2" xfId="75"/>
    <cellStyle name="20% - 强调文字颜色 6 3 5" xfId="76"/>
    <cellStyle name="40% - 强调文字颜色 2 5 3" xfId="77"/>
    <cellStyle name="だ[0]_PLDT" xfId="78"/>
    <cellStyle name="输入 2 2 2 2" xfId="79"/>
    <cellStyle name="0.0%" xfId="80"/>
    <cellStyle name="输出 2" xfId="81"/>
    <cellStyle name="常规_三亚瑞都水郡1261户－韩驰对讲清单、参数（数字）20140311" xfId="82"/>
    <cellStyle name="0,0_x005f_x000d__x000a_NA_x005f_x000d__x000a_" xfId="83"/>
    <cellStyle name="常规_台心医院弱电智能化系统报价表09-11-24（1）" xfId="84"/>
    <cellStyle name="PSChar" xfId="85"/>
    <cellStyle name="计算 3" xfId="86"/>
    <cellStyle name="60% - 强调文字颜色 6 5 2" xfId="87"/>
    <cellStyle name="60% - 着色 6 2" xfId="88"/>
    <cellStyle name="着色 5 2" xfId="89"/>
    <cellStyle name="Ç§Î»·Ö¸ô[0]_PLDT" xfId="90"/>
    <cellStyle name="检查单元格 9" xfId="91"/>
    <cellStyle name="³¬¼¶Á´½Ó" xfId="92"/>
    <cellStyle name="?餕_x000c_F?_x000d_9齍_x0001_??_x0007__x0001__x0001_" xfId="93"/>
    <cellStyle name="标题 4 3" xfId="94"/>
    <cellStyle name="千位分隔 4" xfId="95"/>
    <cellStyle name="标题 4 2 2 2" xfId="96"/>
    <cellStyle name="强调文字颜色 6 2 2 2 4" xfId="97"/>
    <cellStyle name="Currency [0]_ARN (2)" xfId="98"/>
    <cellStyle name="_ET_STYLE_NoName_00_ 3" xfId="99"/>
    <cellStyle name="60% - 强调文字颜色 3 2 2 2" xfId="100"/>
    <cellStyle name="_x000a__x000a_JournalTemplate=C:\COMFO\CTALK\JOURSTD.TPL_x000a__x000a_LbStateAddress=3 3 0 251 1 89 2 311_x000a__x000a_LbStateJou" xfId="101"/>
    <cellStyle name="Header1" xfId="102"/>
    <cellStyle name="_x000d__x000a_JournalTemplate=C:\COMFO\CTALK\JOURSTD.TPL_x000d__x000a_LbStateAddress=3 3 0 251 1 89 2 311_x000d__x000a_LbStateJou" xfId="103"/>
    <cellStyle name="@ET_Style?CF_Style_1" xfId="104"/>
    <cellStyle name="40% - 强调文字颜色 6 6" xfId="105"/>
    <cellStyle name="强调文字颜色 3 3 5" xfId="106"/>
    <cellStyle name="警告文本 2" xfId="107"/>
    <cellStyle name="»õ±Ò_PLDT" xfId="108"/>
    <cellStyle name="_ET_STYLE_NoName_00__分项明细" xfId="109"/>
    <cellStyle name="常规 17 2 2" xfId="110"/>
    <cellStyle name="Price Header" xfId="111"/>
    <cellStyle name="Currency,2" xfId="112"/>
    <cellStyle name="60% - 强调文字颜色 5 3" xfId="113"/>
    <cellStyle name="40% - 着色 3 2" xfId="114"/>
    <cellStyle name="40% - 着色 4 2" xfId="115"/>
    <cellStyle name="强调文字颜色 6 3" xfId="116"/>
    <cellStyle name="»õ±Ò[0]_PLDT" xfId="117"/>
    <cellStyle name="Grey" xfId="118"/>
    <cellStyle name="好 3 3" xfId="119"/>
    <cellStyle name="20% - 着色 3 2" xfId="120"/>
    <cellStyle name="标题 3 2 3 2" xfId="121"/>
    <cellStyle name="标题 2 9" xfId="122"/>
    <cellStyle name="着色 2 2" xfId="123"/>
    <cellStyle name="20% - 着色 6 2" xfId="124"/>
    <cellStyle name="0.00%" xfId="125"/>
    <cellStyle name="标题 6" xfId="126"/>
    <cellStyle name="40% - 强调文字颜色 4 10" xfId="127"/>
    <cellStyle name="Comma,0" xfId="128"/>
    <cellStyle name="Comma,1" xfId="129"/>
    <cellStyle name="20% - 着色 2 2" xfId="130"/>
    <cellStyle name="HEADER" xfId="131"/>
    <cellStyle name="³£¹æ_PLDT" xfId="132"/>
    <cellStyle name="bob" xfId="133"/>
    <cellStyle name="千位[0]_laroux" xfId="134"/>
    <cellStyle name="后继超级链接_阆中市政府行政中心会议系统（0909）" xfId="135"/>
    <cellStyle name="20% - 着色 4 2" xfId="136"/>
    <cellStyle name="20% - 着色 5 2" xfId="137"/>
    <cellStyle name="着色 1 2" xfId="138"/>
    <cellStyle name="标题 1 9" xfId="139"/>
    <cellStyle name="60% - 着色 5" xfId="140"/>
    <cellStyle name="Comma_(50%) " xfId="141"/>
    <cellStyle name="解释性文本 3 2 2" xfId="142"/>
    <cellStyle name="no dec" xfId="143"/>
    <cellStyle name="常规 147" xfId="144"/>
    <cellStyle name="常规 25 2" xfId="145"/>
    <cellStyle name="注释 7" xfId="146"/>
    <cellStyle name="砯刽_PLDT" xfId="147"/>
    <cellStyle name="注释 9" xfId="148"/>
    <cellStyle name="链接单元格 2 2 2 2" xfId="149"/>
    <cellStyle name="Comma,2" xfId="150"/>
    <cellStyle name="百分比 2" xfId="151"/>
    <cellStyle name="Input [yellow]" xfId="152"/>
    <cellStyle name="60% - 强调文字颜色 6 9" xfId="153"/>
    <cellStyle name="New" xfId="154"/>
    <cellStyle name="汇总 10" xfId="155"/>
    <cellStyle name="砯刽 [0]_PLDT" xfId="156"/>
    <cellStyle name="60% - 强调文字颜色 3 3" xfId="157"/>
    <cellStyle name="60% - 强调文字颜色 4 3" xfId="158"/>
    <cellStyle name="输出 10" xfId="159"/>
    <cellStyle name="Currency,0" xfId="160"/>
    <cellStyle name="60% - 着色 1 2" xfId="161"/>
    <cellStyle name="货币 2" xfId="162"/>
    <cellStyle name="60% - 着色 2 2" xfId="163"/>
    <cellStyle name="60% - 着色 3 2" xfId="164"/>
    <cellStyle name="60% - 着色 4 2" xfId="165"/>
    <cellStyle name="千位分隔 6" xfId="166"/>
    <cellStyle name="category" xfId="167"/>
    <cellStyle name="Col Heads" xfId="168"/>
    <cellStyle name="Currency_ARN (2)" xfId="169"/>
    <cellStyle name="ºó¼Ì³¬¼¶Á´½Ó" xfId="170"/>
    <cellStyle name="Header2" xfId="171"/>
    <cellStyle name="Model" xfId="172"/>
    <cellStyle name="Normal - Style1" xfId="173"/>
    <cellStyle name="Note" xfId="174"/>
    <cellStyle name="Percent [2]" xfId="175"/>
    <cellStyle name="pricing" xfId="176"/>
    <cellStyle name="PSHeading" xfId="177"/>
    <cellStyle name="Released" xfId="178"/>
    <cellStyle name="subhead" xfId="179"/>
    <cellStyle name="_11-69" xfId="180"/>
    <cellStyle name="だ_PLDT" xfId="181"/>
    <cellStyle name="标题 3 3" xfId="182"/>
    <cellStyle name="着色 3 2" xfId="183"/>
    <cellStyle name="千位分隔 3 2" xfId="184"/>
    <cellStyle name="千位分隔 5" xfId="185"/>
    <cellStyle name="着色 4 2" xfId="186"/>
    <cellStyle name="標準_SV7000価格表案04" xfId="187"/>
    <cellStyle name="常规 10 2 2" xfId="188"/>
    <cellStyle name="常规 12" xfId="189"/>
    <cellStyle name="常规 12 2" xfId="190"/>
    <cellStyle name="强调文字颜色 3 3" xfId="191"/>
    <cellStyle name="常规 2 2" xfId="192"/>
    <cellStyle name="常规_080522燃气配置清单(打印)" xfId="193"/>
    <cellStyle name="注释 12" xfId="194"/>
    <cellStyle name="常规 5" xfId="195"/>
    <cellStyle name="常规_三木监控20130630" xfId="196"/>
    <cellStyle name="超链接 2" xfId="197"/>
    <cellStyle name="千分位[0]_c02封面" xfId="198"/>
    <cellStyle name="检查单元格 10" xfId="199"/>
    <cellStyle name="普通_ 报 价 原 则" xfId="200"/>
    <cellStyle name="千位_laroux" xfId="201"/>
    <cellStyle name="强调文字颜色 2 3" xfId="202"/>
    <cellStyle name="强调文字颜色 4 3" xfId="203"/>
    <cellStyle name="常规_设备清单与预算1" xfId="204"/>
    <cellStyle name="常规 2" xfId="205"/>
    <cellStyle name="常规 14" xfId="206"/>
    <cellStyle name="常规_Sheet5" xfId="207"/>
    <cellStyle name="常规_Sheet1_2" xfId="208"/>
  </cellStyles>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FFFF"/>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00-&#20225;&#19994;&#35299;&#20915;&#26041;&#26696;\00-&#20225;&#19994;&#22522;&#30784;SDT\3&#26041;&#26696;&#24320;&#21457;\&#26234;&#24935;&#20225;&#19994;&#22253;&#21306;&#35299;&#20915;&#26041;&#26696;\DH3.RDS000074_&#20225;&#19994;&#22522;&#30784;&#35299;&#20915;&#26041;&#26696;V1.3\STR1&amp;STR3\&#26041;&#26696;&#21253;&#38656;&#27714;\&#39033;&#30446;&#32534;&#21495;_&#20225;&#19994;&#22522;&#30784;&#35299;&#20915;&#26041;&#26696;V1.3&#38656;&#27714;&#2125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云存储配置清单"/>
      <sheetName val="方案包需求清单"/>
      <sheetName val="需求类型对应缩写表"/>
      <sheetName val="数据有效性"/>
      <sheetName val="需求示例隐藏页"/>
      <sheetName val="设备清单"/>
      <sheetName val="业务场景补充说明（选填）"/>
      <sheetName val="修订记录"/>
      <sheetName val="结构化需求（隐藏）"/>
      <sheetName val="软件需求跟踪表"/>
      <sheetName val="需求变更记录-软件需求跟踪表"/>
      <sheetName val="数据有效性-软件需求跟踪表"/>
      <sheetName val="修订记录-软件需求跟踪表"/>
      <sheetName val="硬件需求规格清单"/>
      <sheetName val="硬件规格清单参考页"/>
      <sheetName val="修订记录-硬件需求规格清单"/>
      <sheetName val="数据有效性-硬件需求规格清单"/>
      <sheetName val="结构需求规格清单"/>
      <sheetName val="结构规格清单参考页"/>
      <sheetName val="修订记录-结构需求规格清单"/>
      <sheetName val="数据有效性-结构需求规格清单"/>
      <sheetName val="产品应用场景公共基线（隐藏）"/>
      <sheetName val="辅助"/>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view="pageBreakPreview" zoomScale="70" zoomScaleNormal="100" workbookViewId="0">
      <selection activeCell="C8" sqref="C8:E8"/>
    </sheetView>
  </sheetViews>
  <sheetFormatPr defaultColWidth="8" defaultRowHeight="29.25" customHeight="1" outlineLevelCol="5"/>
  <cols>
    <col min="1" max="1" width="2" style="141" customWidth="1"/>
    <col min="2" max="2" width="21.075" style="141" customWidth="1"/>
    <col min="3" max="3" width="33.625" style="142" customWidth="1"/>
    <col min="4" max="4" width="21.6" style="143" customWidth="1"/>
    <col min="5" max="5" width="33.625" style="143" customWidth="1"/>
    <col min="6" max="16383" width="8" style="137"/>
    <col min="16384" max="16384" width="8" style="29"/>
  </cols>
  <sheetData>
    <row r="1" s="137" customFormat="1" customHeight="1" spans="1:5">
      <c r="A1" s="144"/>
      <c r="B1" s="144"/>
      <c r="C1" s="144"/>
      <c r="D1" s="144"/>
      <c r="E1" s="144"/>
    </row>
    <row r="2" s="137" customFormat="1" ht="71" customHeight="1" spans="1:6">
      <c r="A2" s="145"/>
      <c r="B2" s="146" t="s">
        <v>0</v>
      </c>
      <c r="C2" s="146"/>
      <c r="D2" s="146"/>
      <c r="E2" s="146"/>
      <c r="F2" s="147"/>
    </row>
    <row r="3" s="137" customFormat="1" ht="21" customHeight="1" spans="1:5">
      <c r="A3" s="145"/>
      <c r="B3" s="148"/>
      <c r="C3" s="148"/>
      <c r="D3" s="149"/>
      <c r="E3" s="150"/>
    </row>
    <row r="4" s="137" customFormat="1" ht="21" customHeight="1" spans="1:5">
      <c r="A4" s="145"/>
      <c r="B4" s="148"/>
      <c r="C4" s="148"/>
      <c r="D4" s="149"/>
      <c r="E4" s="150"/>
    </row>
    <row r="5" s="137" customFormat="1" ht="43.5" customHeight="1" spans="1:5">
      <c r="A5" s="151"/>
      <c r="B5" s="152" t="s">
        <v>1</v>
      </c>
      <c r="C5" s="152"/>
      <c r="D5" s="152"/>
      <c r="E5" s="152"/>
    </row>
    <row r="6" s="138" customFormat="1" ht="47" customHeight="1" spans="1:5">
      <c r="A6" s="153"/>
      <c r="B6" s="153"/>
      <c r="C6" s="153"/>
      <c r="D6" s="154"/>
      <c r="E6" s="155"/>
    </row>
    <row r="7" s="137" customFormat="1" ht="51" customHeight="1" spans="1:5">
      <c r="A7" s="145"/>
      <c r="B7" s="156" t="s">
        <v>2</v>
      </c>
      <c r="C7" s="157">
        <f>汇总表!C8</f>
        <v>751723.2599</v>
      </c>
      <c r="D7" s="157"/>
      <c r="E7" s="157"/>
    </row>
    <row r="8" s="137" customFormat="1" ht="51" customHeight="1" spans="1:5">
      <c r="A8" s="145"/>
      <c r="B8" s="156" t="s">
        <v>3</v>
      </c>
      <c r="C8" s="158">
        <f>C7</f>
        <v>751723.2599</v>
      </c>
      <c r="D8" s="158"/>
      <c r="E8" s="158"/>
    </row>
    <row r="9" s="137" customFormat="1" ht="136" customHeight="1" spans="1:5">
      <c r="A9" s="156"/>
      <c r="B9" s="156" t="s">
        <v>4</v>
      </c>
      <c r="C9" s="159" t="s">
        <v>5</v>
      </c>
      <c r="D9" s="160" t="s">
        <v>6</v>
      </c>
      <c r="E9" s="161" t="s">
        <v>7</v>
      </c>
    </row>
    <row r="10" s="139" customFormat="1" ht="20.1" customHeight="1" spans="1:5">
      <c r="A10" s="145"/>
      <c r="B10" s="162"/>
      <c r="C10" s="145" t="s">
        <v>8</v>
      </c>
      <c r="D10" s="163"/>
      <c r="E10" s="164" t="s">
        <v>9</v>
      </c>
    </row>
    <row r="11" s="139" customFormat="1" ht="55" customHeight="1" spans="1:5">
      <c r="A11" s="145"/>
      <c r="B11" s="162"/>
      <c r="C11" s="145"/>
      <c r="D11" s="163"/>
      <c r="E11" s="163"/>
    </row>
    <row r="12" s="137" customFormat="1" ht="65" customHeight="1" spans="1:5">
      <c r="A12" s="156"/>
      <c r="B12" s="165" t="s">
        <v>10</v>
      </c>
      <c r="C12" s="159"/>
      <c r="D12" s="166" t="s">
        <v>11</v>
      </c>
      <c r="E12" s="167"/>
    </row>
    <row r="13" s="139" customFormat="1" ht="20.1" customHeight="1" spans="1:5">
      <c r="A13" s="145"/>
      <c r="B13" s="162"/>
      <c r="C13" s="145" t="s">
        <v>12</v>
      </c>
      <c r="D13" s="163"/>
      <c r="E13" s="163" t="s">
        <v>12</v>
      </c>
    </row>
    <row r="14" s="139" customFormat="1" ht="72" customHeight="1" spans="1:5">
      <c r="A14" s="145"/>
      <c r="B14" s="162"/>
      <c r="C14" s="145"/>
      <c r="D14" s="163"/>
      <c r="E14" s="163"/>
    </row>
    <row r="15" s="137" customFormat="1" ht="52" customHeight="1" spans="1:5">
      <c r="A15" s="156"/>
      <c r="B15" s="165" t="s">
        <v>13</v>
      </c>
      <c r="C15" s="159"/>
      <c r="D15" s="166" t="s">
        <v>14</v>
      </c>
      <c r="E15" s="167"/>
    </row>
    <row r="16" s="139" customFormat="1" ht="20.1" customHeight="1" spans="1:5">
      <c r="A16" s="145"/>
      <c r="B16" s="145"/>
      <c r="C16" s="145" t="s">
        <v>15</v>
      </c>
      <c r="D16" s="163"/>
      <c r="E16" s="163" t="s">
        <v>16</v>
      </c>
    </row>
    <row r="17" s="140" customFormat="1" ht="55" customHeight="1" spans="1:5">
      <c r="A17" s="144"/>
      <c r="B17" s="144"/>
      <c r="C17" s="144"/>
      <c r="D17" s="168"/>
      <c r="E17" s="168"/>
    </row>
    <row r="18" s="137" customFormat="1" ht="51" customHeight="1" spans="1:5">
      <c r="A18" s="156"/>
      <c r="B18" s="156" t="s">
        <v>17</v>
      </c>
      <c r="C18" s="156"/>
      <c r="D18" s="160" t="s">
        <v>18</v>
      </c>
      <c r="E18" s="169"/>
    </row>
    <row r="19" s="137" customFormat="1" customHeight="1" spans="1:5">
      <c r="A19" s="170"/>
      <c r="B19" s="170"/>
      <c r="C19" s="171"/>
      <c r="D19" s="172"/>
      <c r="E19" s="143"/>
    </row>
  </sheetData>
  <mergeCells count="4">
    <mergeCell ref="B2:E2"/>
    <mergeCell ref="B5:E5"/>
    <mergeCell ref="C7:E7"/>
    <mergeCell ref="C8:E8"/>
  </mergeCells>
  <pageMargins left="0.75" right="0.75" top="1" bottom="1" header="0.5" footer="0.5"/>
  <pageSetup paperSize="9" scale="78"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8"/>
  <sheetViews>
    <sheetView zoomScale="85" zoomScaleNormal="85" workbookViewId="0">
      <selection activeCell="C18" sqref="C18"/>
    </sheetView>
  </sheetViews>
  <sheetFormatPr defaultColWidth="9" defaultRowHeight="13.5" outlineLevelCol="6"/>
  <cols>
    <col min="1" max="1" width="5.95833333333333" style="120" customWidth="1"/>
    <col min="2" max="2" width="43.9583333333333" style="77" customWidth="1"/>
    <col min="3" max="3" width="24.75" style="121" customWidth="1"/>
    <col min="4" max="4" width="13.075" style="120" customWidth="1"/>
    <col min="5" max="5" width="6.18333333333333" style="77" customWidth="1"/>
    <col min="6" max="6" width="21.1083333333333" style="120" customWidth="1"/>
    <col min="7" max="7" width="33.8916666666667" style="77" customWidth="1"/>
    <col min="8" max="245" width="9" style="77"/>
    <col min="246" max="246" width="11.125" style="77" customWidth="1"/>
    <col min="247" max="248" width="22" style="77" customWidth="1"/>
    <col min="249" max="249" width="32.2583333333333" style="77" customWidth="1"/>
    <col min="250" max="250" width="13.875" style="77" customWidth="1"/>
    <col min="251" max="251" width="9" style="77"/>
    <col min="252" max="252" width="21.2583333333333" style="77" customWidth="1"/>
    <col min="253" max="253" width="14.2583333333333" style="77" customWidth="1"/>
    <col min="254" max="501" width="9" style="77"/>
    <col min="502" max="502" width="11.125" style="77" customWidth="1"/>
    <col min="503" max="504" width="22" style="77" customWidth="1"/>
    <col min="505" max="505" width="32.2583333333333" style="77" customWidth="1"/>
    <col min="506" max="506" width="13.875" style="77" customWidth="1"/>
    <col min="507" max="507" width="9" style="77"/>
    <col min="508" max="508" width="21.2583333333333" style="77" customWidth="1"/>
    <col min="509" max="509" width="14.2583333333333" style="77" customWidth="1"/>
    <col min="510" max="757" width="9" style="77"/>
    <col min="758" max="758" width="11.125" style="77" customWidth="1"/>
    <col min="759" max="760" width="22" style="77" customWidth="1"/>
    <col min="761" max="761" width="32.2583333333333" style="77" customWidth="1"/>
    <col min="762" max="762" width="13.875" style="77" customWidth="1"/>
    <col min="763" max="763" width="9" style="77"/>
    <col min="764" max="764" width="21.2583333333333" style="77" customWidth="1"/>
    <col min="765" max="765" width="14.2583333333333" style="77" customWidth="1"/>
    <col min="766" max="1013" width="9" style="77"/>
    <col min="1014" max="1014" width="11.125" style="77" customWidth="1"/>
    <col min="1015" max="1016" width="22" style="77" customWidth="1"/>
    <col min="1017" max="1017" width="32.2583333333333" style="77" customWidth="1"/>
    <col min="1018" max="1018" width="13.875" style="77" customWidth="1"/>
    <col min="1019" max="1019" width="9" style="77"/>
    <col min="1020" max="1020" width="21.2583333333333" style="77" customWidth="1"/>
    <col min="1021" max="1021" width="14.2583333333333" style="77" customWidth="1"/>
    <col min="1022" max="1269" width="9" style="77"/>
    <col min="1270" max="1270" width="11.125" style="77" customWidth="1"/>
    <col min="1271" max="1272" width="22" style="77" customWidth="1"/>
    <col min="1273" max="1273" width="32.2583333333333" style="77" customWidth="1"/>
    <col min="1274" max="1274" width="13.875" style="77" customWidth="1"/>
    <col min="1275" max="1275" width="9" style="77"/>
    <col min="1276" max="1276" width="21.2583333333333" style="77" customWidth="1"/>
    <col min="1277" max="1277" width="14.2583333333333" style="77" customWidth="1"/>
    <col min="1278" max="1525" width="9" style="77"/>
    <col min="1526" max="1526" width="11.125" style="77" customWidth="1"/>
    <col min="1527" max="1528" width="22" style="77" customWidth="1"/>
    <col min="1529" max="1529" width="32.2583333333333" style="77" customWidth="1"/>
    <col min="1530" max="1530" width="13.875" style="77" customWidth="1"/>
    <col min="1531" max="1531" width="9" style="77"/>
    <col min="1532" max="1532" width="21.2583333333333" style="77" customWidth="1"/>
    <col min="1533" max="1533" width="14.2583333333333" style="77" customWidth="1"/>
    <col min="1534" max="1781" width="9" style="77"/>
    <col min="1782" max="1782" width="11.125" style="77" customWidth="1"/>
    <col min="1783" max="1784" width="22" style="77" customWidth="1"/>
    <col min="1785" max="1785" width="32.2583333333333" style="77" customWidth="1"/>
    <col min="1786" max="1786" width="13.875" style="77" customWidth="1"/>
    <col min="1787" max="1787" width="9" style="77"/>
    <col min="1788" max="1788" width="21.2583333333333" style="77" customWidth="1"/>
    <col min="1789" max="1789" width="14.2583333333333" style="77" customWidth="1"/>
    <col min="1790" max="2037" width="9" style="77"/>
    <col min="2038" max="2038" width="11.125" style="77" customWidth="1"/>
    <col min="2039" max="2040" width="22" style="77" customWidth="1"/>
    <col min="2041" max="2041" width="32.2583333333333" style="77" customWidth="1"/>
    <col min="2042" max="2042" width="13.875" style="77" customWidth="1"/>
    <col min="2043" max="2043" width="9" style="77"/>
    <col min="2044" max="2044" width="21.2583333333333" style="77" customWidth="1"/>
    <col min="2045" max="2045" width="14.2583333333333" style="77" customWidth="1"/>
    <col min="2046" max="2293" width="9" style="77"/>
    <col min="2294" max="2294" width="11.125" style="77" customWidth="1"/>
    <col min="2295" max="2296" width="22" style="77" customWidth="1"/>
    <col min="2297" max="2297" width="32.2583333333333" style="77" customWidth="1"/>
    <col min="2298" max="2298" width="13.875" style="77" customWidth="1"/>
    <col min="2299" max="2299" width="9" style="77"/>
    <col min="2300" max="2300" width="21.2583333333333" style="77" customWidth="1"/>
    <col min="2301" max="2301" width="14.2583333333333" style="77" customWidth="1"/>
    <col min="2302" max="2549" width="9" style="77"/>
    <col min="2550" max="2550" width="11.125" style="77" customWidth="1"/>
    <col min="2551" max="2552" width="22" style="77" customWidth="1"/>
    <col min="2553" max="2553" width="32.2583333333333" style="77" customWidth="1"/>
    <col min="2554" max="2554" width="13.875" style="77" customWidth="1"/>
    <col min="2555" max="2555" width="9" style="77"/>
    <col min="2556" max="2556" width="21.2583333333333" style="77" customWidth="1"/>
    <col min="2557" max="2557" width="14.2583333333333" style="77" customWidth="1"/>
    <col min="2558" max="2805" width="9" style="77"/>
    <col min="2806" max="2806" width="11.125" style="77" customWidth="1"/>
    <col min="2807" max="2808" width="22" style="77" customWidth="1"/>
    <col min="2809" max="2809" width="32.2583333333333" style="77" customWidth="1"/>
    <col min="2810" max="2810" width="13.875" style="77" customWidth="1"/>
    <col min="2811" max="2811" width="9" style="77"/>
    <col min="2812" max="2812" width="21.2583333333333" style="77" customWidth="1"/>
    <col min="2813" max="2813" width="14.2583333333333" style="77" customWidth="1"/>
    <col min="2814" max="3061" width="9" style="77"/>
    <col min="3062" max="3062" width="11.125" style="77" customWidth="1"/>
    <col min="3063" max="3064" width="22" style="77" customWidth="1"/>
    <col min="3065" max="3065" width="32.2583333333333" style="77" customWidth="1"/>
    <col min="3066" max="3066" width="13.875" style="77" customWidth="1"/>
    <col min="3067" max="3067" width="9" style="77"/>
    <col min="3068" max="3068" width="21.2583333333333" style="77" customWidth="1"/>
    <col min="3069" max="3069" width="14.2583333333333" style="77" customWidth="1"/>
    <col min="3070" max="3317" width="9" style="77"/>
    <col min="3318" max="3318" width="11.125" style="77" customWidth="1"/>
    <col min="3319" max="3320" width="22" style="77" customWidth="1"/>
    <col min="3321" max="3321" width="32.2583333333333" style="77" customWidth="1"/>
    <col min="3322" max="3322" width="13.875" style="77" customWidth="1"/>
    <col min="3323" max="3323" width="9" style="77"/>
    <col min="3324" max="3324" width="21.2583333333333" style="77" customWidth="1"/>
    <col min="3325" max="3325" width="14.2583333333333" style="77" customWidth="1"/>
    <col min="3326" max="3573" width="9" style="77"/>
    <col min="3574" max="3574" width="11.125" style="77" customWidth="1"/>
    <col min="3575" max="3576" width="22" style="77" customWidth="1"/>
    <col min="3577" max="3577" width="32.2583333333333" style="77" customWidth="1"/>
    <col min="3578" max="3578" width="13.875" style="77" customWidth="1"/>
    <col min="3579" max="3579" width="9" style="77"/>
    <col min="3580" max="3580" width="21.2583333333333" style="77" customWidth="1"/>
    <col min="3581" max="3581" width="14.2583333333333" style="77" customWidth="1"/>
    <col min="3582" max="3829" width="9" style="77"/>
    <col min="3830" max="3830" width="11.125" style="77" customWidth="1"/>
    <col min="3831" max="3832" width="22" style="77" customWidth="1"/>
    <col min="3833" max="3833" width="32.2583333333333" style="77" customWidth="1"/>
    <col min="3834" max="3834" width="13.875" style="77" customWidth="1"/>
    <col min="3835" max="3835" width="9" style="77"/>
    <col min="3836" max="3836" width="21.2583333333333" style="77" customWidth="1"/>
    <col min="3837" max="3837" width="14.2583333333333" style="77" customWidth="1"/>
    <col min="3838" max="4085" width="9" style="77"/>
    <col min="4086" max="4086" width="11.125" style="77" customWidth="1"/>
    <col min="4087" max="4088" width="22" style="77" customWidth="1"/>
    <col min="4089" max="4089" width="32.2583333333333" style="77" customWidth="1"/>
    <col min="4090" max="4090" width="13.875" style="77" customWidth="1"/>
    <col min="4091" max="4091" width="9" style="77"/>
    <col min="4092" max="4092" width="21.2583333333333" style="77" customWidth="1"/>
    <col min="4093" max="4093" width="14.2583333333333" style="77" customWidth="1"/>
    <col min="4094" max="4341" width="9" style="77"/>
    <col min="4342" max="4342" width="11.125" style="77" customWidth="1"/>
    <col min="4343" max="4344" width="22" style="77" customWidth="1"/>
    <col min="4345" max="4345" width="32.2583333333333" style="77" customWidth="1"/>
    <col min="4346" max="4346" width="13.875" style="77" customWidth="1"/>
    <col min="4347" max="4347" width="9" style="77"/>
    <col min="4348" max="4348" width="21.2583333333333" style="77" customWidth="1"/>
    <col min="4349" max="4349" width="14.2583333333333" style="77" customWidth="1"/>
    <col min="4350" max="4597" width="9" style="77"/>
    <col min="4598" max="4598" width="11.125" style="77" customWidth="1"/>
    <col min="4599" max="4600" width="22" style="77" customWidth="1"/>
    <col min="4601" max="4601" width="32.2583333333333" style="77" customWidth="1"/>
    <col min="4602" max="4602" width="13.875" style="77" customWidth="1"/>
    <col min="4603" max="4603" width="9" style="77"/>
    <col min="4604" max="4604" width="21.2583333333333" style="77" customWidth="1"/>
    <col min="4605" max="4605" width="14.2583333333333" style="77" customWidth="1"/>
    <col min="4606" max="4853" width="9" style="77"/>
    <col min="4854" max="4854" width="11.125" style="77" customWidth="1"/>
    <col min="4855" max="4856" width="22" style="77" customWidth="1"/>
    <col min="4857" max="4857" width="32.2583333333333" style="77" customWidth="1"/>
    <col min="4858" max="4858" width="13.875" style="77" customWidth="1"/>
    <col min="4859" max="4859" width="9" style="77"/>
    <col min="4860" max="4860" width="21.2583333333333" style="77" customWidth="1"/>
    <col min="4861" max="4861" width="14.2583333333333" style="77" customWidth="1"/>
    <col min="4862" max="5109" width="9" style="77"/>
    <col min="5110" max="5110" width="11.125" style="77" customWidth="1"/>
    <col min="5111" max="5112" width="22" style="77" customWidth="1"/>
    <col min="5113" max="5113" width="32.2583333333333" style="77" customWidth="1"/>
    <col min="5114" max="5114" width="13.875" style="77" customWidth="1"/>
    <col min="5115" max="5115" width="9" style="77"/>
    <col min="5116" max="5116" width="21.2583333333333" style="77" customWidth="1"/>
    <col min="5117" max="5117" width="14.2583333333333" style="77" customWidth="1"/>
    <col min="5118" max="5365" width="9" style="77"/>
    <col min="5366" max="5366" width="11.125" style="77" customWidth="1"/>
    <col min="5367" max="5368" width="22" style="77" customWidth="1"/>
    <col min="5369" max="5369" width="32.2583333333333" style="77" customWidth="1"/>
    <col min="5370" max="5370" width="13.875" style="77" customWidth="1"/>
    <col min="5371" max="5371" width="9" style="77"/>
    <col min="5372" max="5372" width="21.2583333333333" style="77" customWidth="1"/>
    <col min="5373" max="5373" width="14.2583333333333" style="77" customWidth="1"/>
    <col min="5374" max="5621" width="9" style="77"/>
    <col min="5622" max="5622" width="11.125" style="77" customWidth="1"/>
    <col min="5623" max="5624" width="22" style="77" customWidth="1"/>
    <col min="5625" max="5625" width="32.2583333333333" style="77" customWidth="1"/>
    <col min="5626" max="5626" width="13.875" style="77" customWidth="1"/>
    <col min="5627" max="5627" width="9" style="77"/>
    <col min="5628" max="5628" width="21.2583333333333" style="77" customWidth="1"/>
    <col min="5629" max="5629" width="14.2583333333333" style="77" customWidth="1"/>
    <col min="5630" max="5877" width="9" style="77"/>
    <col min="5878" max="5878" width="11.125" style="77" customWidth="1"/>
    <col min="5879" max="5880" width="22" style="77" customWidth="1"/>
    <col min="5881" max="5881" width="32.2583333333333" style="77" customWidth="1"/>
    <col min="5882" max="5882" width="13.875" style="77" customWidth="1"/>
    <col min="5883" max="5883" width="9" style="77"/>
    <col min="5884" max="5884" width="21.2583333333333" style="77" customWidth="1"/>
    <col min="5885" max="5885" width="14.2583333333333" style="77" customWidth="1"/>
    <col min="5886" max="6133" width="9" style="77"/>
    <col min="6134" max="6134" width="11.125" style="77" customWidth="1"/>
    <col min="6135" max="6136" width="22" style="77" customWidth="1"/>
    <col min="6137" max="6137" width="32.2583333333333" style="77" customWidth="1"/>
    <col min="6138" max="6138" width="13.875" style="77" customWidth="1"/>
    <col min="6139" max="6139" width="9" style="77"/>
    <col min="6140" max="6140" width="21.2583333333333" style="77" customWidth="1"/>
    <col min="6141" max="6141" width="14.2583333333333" style="77" customWidth="1"/>
    <col min="6142" max="6389" width="9" style="77"/>
    <col min="6390" max="6390" width="11.125" style="77" customWidth="1"/>
    <col min="6391" max="6392" width="22" style="77" customWidth="1"/>
    <col min="6393" max="6393" width="32.2583333333333" style="77" customWidth="1"/>
    <col min="6394" max="6394" width="13.875" style="77" customWidth="1"/>
    <col min="6395" max="6395" width="9" style="77"/>
    <col min="6396" max="6396" width="21.2583333333333" style="77" customWidth="1"/>
    <col min="6397" max="6397" width="14.2583333333333" style="77" customWidth="1"/>
    <col min="6398" max="6645" width="9" style="77"/>
    <col min="6646" max="6646" width="11.125" style="77" customWidth="1"/>
    <col min="6647" max="6648" width="22" style="77" customWidth="1"/>
    <col min="6649" max="6649" width="32.2583333333333" style="77" customWidth="1"/>
    <col min="6650" max="6650" width="13.875" style="77" customWidth="1"/>
    <col min="6651" max="6651" width="9" style="77"/>
    <col min="6652" max="6652" width="21.2583333333333" style="77" customWidth="1"/>
    <col min="6653" max="6653" width="14.2583333333333" style="77" customWidth="1"/>
    <col min="6654" max="6901" width="9" style="77"/>
    <col min="6902" max="6902" width="11.125" style="77" customWidth="1"/>
    <col min="6903" max="6904" width="22" style="77" customWidth="1"/>
    <col min="6905" max="6905" width="32.2583333333333" style="77" customWidth="1"/>
    <col min="6906" max="6906" width="13.875" style="77" customWidth="1"/>
    <col min="6907" max="6907" width="9" style="77"/>
    <col min="6908" max="6908" width="21.2583333333333" style="77" customWidth="1"/>
    <col min="6909" max="6909" width="14.2583333333333" style="77" customWidth="1"/>
    <col min="6910" max="7157" width="9" style="77"/>
    <col min="7158" max="7158" width="11.125" style="77" customWidth="1"/>
    <col min="7159" max="7160" width="22" style="77" customWidth="1"/>
    <col min="7161" max="7161" width="32.2583333333333" style="77" customWidth="1"/>
    <col min="7162" max="7162" width="13.875" style="77" customWidth="1"/>
    <col min="7163" max="7163" width="9" style="77"/>
    <col min="7164" max="7164" width="21.2583333333333" style="77" customWidth="1"/>
    <col min="7165" max="7165" width="14.2583333333333" style="77" customWidth="1"/>
    <col min="7166" max="7413" width="9" style="77"/>
    <col min="7414" max="7414" width="11.125" style="77" customWidth="1"/>
    <col min="7415" max="7416" width="22" style="77" customWidth="1"/>
    <col min="7417" max="7417" width="32.2583333333333" style="77" customWidth="1"/>
    <col min="7418" max="7418" width="13.875" style="77" customWidth="1"/>
    <col min="7419" max="7419" width="9" style="77"/>
    <col min="7420" max="7420" width="21.2583333333333" style="77" customWidth="1"/>
    <col min="7421" max="7421" width="14.2583333333333" style="77" customWidth="1"/>
    <col min="7422" max="7669" width="9" style="77"/>
    <col min="7670" max="7670" width="11.125" style="77" customWidth="1"/>
    <col min="7671" max="7672" width="22" style="77" customWidth="1"/>
    <col min="7673" max="7673" width="32.2583333333333" style="77" customWidth="1"/>
    <col min="7674" max="7674" width="13.875" style="77" customWidth="1"/>
    <col min="7675" max="7675" width="9" style="77"/>
    <col min="7676" max="7676" width="21.2583333333333" style="77" customWidth="1"/>
    <col min="7677" max="7677" width="14.2583333333333" style="77" customWidth="1"/>
    <col min="7678" max="7925" width="9" style="77"/>
    <col min="7926" max="7926" width="11.125" style="77" customWidth="1"/>
    <col min="7927" max="7928" width="22" style="77" customWidth="1"/>
    <col min="7929" max="7929" width="32.2583333333333" style="77" customWidth="1"/>
    <col min="7930" max="7930" width="13.875" style="77" customWidth="1"/>
    <col min="7931" max="7931" width="9" style="77"/>
    <col min="7932" max="7932" width="21.2583333333333" style="77" customWidth="1"/>
    <col min="7933" max="7933" width="14.2583333333333" style="77" customWidth="1"/>
    <col min="7934" max="8181" width="9" style="77"/>
    <col min="8182" max="8182" width="11.125" style="77" customWidth="1"/>
    <col min="8183" max="8184" width="22" style="77" customWidth="1"/>
    <col min="8185" max="8185" width="32.2583333333333" style="77" customWidth="1"/>
    <col min="8186" max="8186" width="13.875" style="77" customWidth="1"/>
    <col min="8187" max="8187" width="9" style="77"/>
    <col min="8188" max="8188" width="21.2583333333333" style="77" customWidth="1"/>
    <col min="8189" max="8189" width="14.2583333333333" style="77" customWidth="1"/>
    <col min="8190" max="8437" width="9" style="77"/>
    <col min="8438" max="8438" width="11.125" style="77" customWidth="1"/>
    <col min="8439" max="8440" width="22" style="77" customWidth="1"/>
    <col min="8441" max="8441" width="32.2583333333333" style="77" customWidth="1"/>
    <col min="8442" max="8442" width="13.875" style="77" customWidth="1"/>
    <col min="8443" max="8443" width="9" style="77"/>
    <col min="8444" max="8444" width="21.2583333333333" style="77" customWidth="1"/>
    <col min="8445" max="8445" width="14.2583333333333" style="77" customWidth="1"/>
    <col min="8446" max="8693" width="9" style="77"/>
    <col min="8694" max="8694" width="11.125" style="77" customWidth="1"/>
    <col min="8695" max="8696" width="22" style="77" customWidth="1"/>
    <col min="8697" max="8697" width="32.2583333333333" style="77" customWidth="1"/>
    <col min="8698" max="8698" width="13.875" style="77" customWidth="1"/>
    <col min="8699" max="8699" width="9" style="77"/>
    <col min="8700" max="8700" width="21.2583333333333" style="77" customWidth="1"/>
    <col min="8701" max="8701" width="14.2583333333333" style="77" customWidth="1"/>
    <col min="8702" max="8949" width="9" style="77"/>
    <col min="8950" max="8950" width="11.125" style="77" customWidth="1"/>
    <col min="8951" max="8952" width="22" style="77" customWidth="1"/>
    <col min="8953" max="8953" width="32.2583333333333" style="77" customWidth="1"/>
    <col min="8954" max="8954" width="13.875" style="77" customWidth="1"/>
    <col min="8955" max="8955" width="9" style="77"/>
    <col min="8956" max="8956" width="21.2583333333333" style="77" customWidth="1"/>
    <col min="8957" max="8957" width="14.2583333333333" style="77" customWidth="1"/>
    <col min="8958" max="9205" width="9" style="77"/>
    <col min="9206" max="9206" width="11.125" style="77" customWidth="1"/>
    <col min="9207" max="9208" width="22" style="77" customWidth="1"/>
    <col min="9209" max="9209" width="32.2583333333333" style="77" customWidth="1"/>
    <col min="9210" max="9210" width="13.875" style="77" customWidth="1"/>
    <col min="9211" max="9211" width="9" style="77"/>
    <col min="9212" max="9212" width="21.2583333333333" style="77" customWidth="1"/>
    <col min="9213" max="9213" width="14.2583333333333" style="77" customWidth="1"/>
    <col min="9214" max="9461" width="9" style="77"/>
    <col min="9462" max="9462" width="11.125" style="77" customWidth="1"/>
    <col min="9463" max="9464" width="22" style="77" customWidth="1"/>
    <col min="9465" max="9465" width="32.2583333333333" style="77" customWidth="1"/>
    <col min="9466" max="9466" width="13.875" style="77" customWidth="1"/>
    <col min="9467" max="9467" width="9" style="77"/>
    <col min="9468" max="9468" width="21.2583333333333" style="77" customWidth="1"/>
    <col min="9469" max="9469" width="14.2583333333333" style="77" customWidth="1"/>
    <col min="9470" max="9717" width="9" style="77"/>
    <col min="9718" max="9718" width="11.125" style="77" customWidth="1"/>
    <col min="9719" max="9720" width="22" style="77" customWidth="1"/>
    <col min="9721" max="9721" width="32.2583333333333" style="77" customWidth="1"/>
    <col min="9722" max="9722" width="13.875" style="77" customWidth="1"/>
    <col min="9723" max="9723" width="9" style="77"/>
    <col min="9724" max="9724" width="21.2583333333333" style="77" customWidth="1"/>
    <col min="9725" max="9725" width="14.2583333333333" style="77" customWidth="1"/>
    <col min="9726" max="9973" width="9" style="77"/>
    <col min="9974" max="9974" width="11.125" style="77" customWidth="1"/>
    <col min="9975" max="9976" width="22" style="77" customWidth="1"/>
    <col min="9977" max="9977" width="32.2583333333333" style="77" customWidth="1"/>
    <col min="9978" max="9978" width="13.875" style="77" customWidth="1"/>
    <col min="9979" max="9979" width="9" style="77"/>
    <col min="9980" max="9980" width="21.2583333333333" style="77" customWidth="1"/>
    <col min="9981" max="9981" width="14.2583333333333" style="77" customWidth="1"/>
    <col min="9982" max="10229" width="9" style="77"/>
    <col min="10230" max="10230" width="11.125" style="77" customWidth="1"/>
    <col min="10231" max="10232" width="22" style="77" customWidth="1"/>
    <col min="10233" max="10233" width="32.2583333333333" style="77" customWidth="1"/>
    <col min="10234" max="10234" width="13.875" style="77" customWidth="1"/>
    <col min="10235" max="10235" width="9" style="77"/>
    <col min="10236" max="10236" width="21.2583333333333" style="77" customWidth="1"/>
    <col min="10237" max="10237" width="14.2583333333333" style="77" customWidth="1"/>
    <col min="10238" max="10485" width="9" style="77"/>
    <col min="10486" max="10486" width="11.125" style="77" customWidth="1"/>
    <col min="10487" max="10488" width="22" style="77" customWidth="1"/>
    <col min="10489" max="10489" width="32.2583333333333" style="77" customWidth="1"/>
    <col min="10490" max="10490" width="13.875" style="77" customWidth="1"/>
    <col min="10491" max="10491" width="9" style="77"/>
    <col min="10492" max="10492" width="21.2583333333333" style="77" customWidth="1"/>
    <col min="10493" max="10493" width="14.2583333333333" style="77" customWidth="1"/>
    <col min="10494" max="10741" width="9" style="77"/>
    <col min="10742" max="10742" width="11.125" style="77" customWidth="1"/>
    <col min="10743" max="10744" width="22" style="77" customWidth="1"/>
    <col min="10745" max="10745" width="32.2583333333333" style="77" customWidth="1"/>
    <col min="10746" max="10746" width="13.875" style="77" customWidth="1"/>
    <col min="10747" max="10747" width="9" style="77"/>
    <col min="10748" max="10748" width="21.2583333333333" style="77" customWidth="1"/>
    <col min="10749" max="10749" width="14.2583333333333" style="77" customWidth="1"/>
    <col min="10750" max="10997" width="9" style="77"/>
    <col min="10998" max="10998" width="11.125" style="77" customWidth="1"/>
    <col min="10999" max="11000" width="22" style="77" customWidth="1"/>
    <col min="11001" max="11001" width="32.2583333333333" style="77" customWidth="1"/>
    <col min="11002" max="11002" width="13.875" style="77" customWidth="1"/>
    <col min="11003" max="11003" width="9" style="77"/>
    <col min="11004" max="11004" width="21.2583333333333" style="77" customWidth="1"/>
    <col min="11005" max="11005" width="14.2583333333333" style="77" customWidth="1"/>
    <col min="11006" max="11253" width="9" style="77"/>
    <col min="11254" max="11254" width="11.125" style="77" customWidth="1"/>
    <col min="11255" max="11256" width="22" style="77" customWidth="1"/>
    <col min="11257" max="11257" width="32.2583333333333" style="77" customWidth="1"/>
    <col min="11258" max="11258" width="13.875" style="77" customWidth="1"/>
    <col min="11259" max="11259" width="9" style="77"/>
    <col min="11260" max="11260" width="21.2583333333333" style="77" customWidth="1"/>
    <col min="11261" max="11261" width="14.2583333333333" style="77" customWidth="1"/>
    <col min="11262" max="11509" width="9" style="77"/>
    <col min="11510" max="11510" width="11.125" style="77" customWidth="1"/>
    <col min="11511" max="11512" width="22" style="77" customWidth="1"/>
    <col min="11513" max="11513" width="32.2583333333333" style="77" customWidth="1"/>
    <col min="11514" max="11514" width="13.875" style="77" customWidth="1"/>
    <col min="11515" max="11515" width="9" style="77"/>
    <col min="11516" max="11516" width="21.2583333333333" style="77" customWidth="1"/>
    <col min="11517" max="11517" width="14.2583333333333" style="77" customWidth="1"/>
    <col min="11518" max="11765" width="9" style="77"/>
    <col min="11766" max="11766" width="11.125" style="77" customWidth="1"/>
    <col min="11767" max="11768" width="22" style="77" customWidth="1"/>
    <col min="11769" max="11769" width="32.2583333333333" style="77" customWidth="1"/>
    <col min="11770" max="11770" width="13.875" style="77" customWidth="1"/>
    <col min="11771" max="11771" width="9" style="77"/>
    <col min="11772" max="11772" width="21.2583333333333" style="77" customWidth="1"/>
    <col min="11773" max="11773" width="14.2583333333333" style="77" customWidth="1"/>
    <col min="11774" max="12021" width="9" style="77"/>
    <col min="12022" max="12022" width="11.125" style="77" customWidth="1"/>
    <col min="12023" max="12024" width="22" style="77" customWidth="1"/>
    <col min="12025" max="12025" width="32.2583333333333" style="77" customWidth="1"/>
    <col min="12026" max="12026" width="13.875" style="77" customWidth="1"/>
    <col min="12027" max="12027" width="9" style="77"/>
    <col min="12028" max="12028" width="21.2583333333333" style="77" customWidth="1"/>
    <col min="12029" max="12029" width="14.2583333333333" style="77" customWidth="1"/>
    <col min="12030" max="12277" width="9" style="77"/>
    <col min="12278" max="12278" width="11.125" style="77" customWidth="1"/>
    <col min="12279" max="12280" width="22" style="77" customWidth="1"/>
    <col min="12281" max="12281" width="32.2583333333333" style="77" customWidth="1"/>
    <col min="12282" max="12282" width="13.875" style="77" customWidth="1"/>
    <col min="12283" max="12283" width="9" style="77"/>
    <col min="12284" max="12284" width="21.2583333333333" style="77" customWidth="1"/>
    <col min="12285" max="12285" width="14.2583333333333" style="77" customWidth="1"/>
    <col min="12286" max="12533" width="9" style="77"/>
    <col min="12534" max="12534" width="11.125" style="77" customWidth="1"/>
    <col min="12535" max="12536" width="22" style="77" customWidth="1"/>
    <col min="12537" max="12537" width="32.2583333333333" style="77" customWidth="1"/>
    <col min="12538" max="12538" width="13.875" style="77" customWidth="1"/>
    <col min="12539" max="12539" width="9" style="77"/>
    <col min="12540" max="12540" width="21.2583333333333" style="77" customWidth="1"/>
    <col min="12541" max="12541" width="14.2583333333333" style="77" customWidth="1"/>
    <col min="12542" max="12789" width="9" style="77"/>
    <col min="12790" max="12790" width="11.125" style="77" customWidth="1"/>
    <col min="12791" max="12792" width="22" style="77" customWidth="1"/>
    <col min="12793" max="12793" width="32.2583333333333" style="77" customWidth="1"/>
    <col min="12794" max="12794" width="13.875" style="77" customWidth="1"/>
    <col min="12795" max="12795" width="9" style="77"/>
    <col min="12796" max="12796" width="21.2583333333333" style="77" customWidth="1"/>
    <col min="12797" max="12797" width="14.2583333333333" style="77" customWidth="1"/>
    <col min="12798" max="13045" width="9" style="77"/>
    <col min="13046" max="13046" width="11.125" style="77" customWidth="1"/>
    <col min="13047" max="13048" width="22" style="77" customWidth="1"/>
    <col min="13049" max="13049" width="32.2583333333333" style="77" customWidth="1"/>
    <col min="13050" max="13050" width="13.875" style="77" customWidth="1"/>
    <col min="13051" max="13051" width="9" style="77"/>
    <col min="13052" max="13052" width="21.2583333333333" style="77" customWidth="1"/>
    <col min="13053" max="13053" width="14.2583333333333" style="77" customWidth="1"/>
    <col min="13054" max="13301" width="9" style="77"/>
    <col min="13302" max="13302" width="11.125" style="77" customWidth="1"/>
    <col min="13303" max="13304" width="22" style="77" customWidth="1"/>
    <col min="13305" max="13305" width="32.2583333333333" style="77" customWidth="1"/>
    <col min="13306" max="13306" width="13.875" style="77" customWidth="1"/>
    <col min="13307" max="13307" width="9" style="77"/>
    <col min="13308" max="13308" width="21.2583333333333" style="77" customWidth="1"/>
    <col min="13309" max="13309" width="14.2583333333333" style="77" customWidth="1"/>
    <col min="13310" max="13557" width="9" style="77"/>
    <col min="13558" max="13558" width="11.125" style="77" customWidth="1"/>
    <col min="13559" max="13560" width="22" style="77" customWidth="1"/>
    <col min="13561" max="13561" width="32.2583333333333" style="77" customWidth="1"/>
    <col min="13562" max="13562" width="13.875" style="77" customWidth="1"/>
    <col min="13563" max="13563" width="9" style="77"/>
    <col min="13564" max="13564" width="21.2583333333333" style="77" customWidth="1"/>
    <col min="13565" max="13565" width="14.2583333333333" style="77" customWidth="1"/>
    <col min="13566" max="13813" width="9" style="77"/>
    <col min="13814" max="13814" width="11.125" style="77" customWidth="1"/>
    <col min="13815" max="13816" width="22" style="77" customWidth="1"/>
    <col min="13817" max="13817" width="32.2583333333333" style="77" customWidth="1"/>
    <col min="13818" max="13818" width="13.875" style="77" customWidth="1"/>
    <col min="13819" max="13819" width="9" style="77"/>
    <col min="13820" max="13820" width="21.2583333333333" style="77" customWidth="1"/>
    <col min="13821" max="13821" width="14.2583333333333" style="77" customWidth="1"/>
    <col min="13822" max="14069" width="9" style="77"/>
    <col min="14070" max="14070" width="11.125" style="77" customWidth="1"/>
    <col min="14071" max="14072" width="22" style="77" customWidth="1"/>
    <col min="14073" max="14073" width="32.2583333333333" style="77" customWidth="1"/>
    <col min="14074" max="14074" width="13.875" style="77" customWidth="1"/>
    <col min="14075" max="14075" width="9" style="77"/>
    <col min="14076" max="14076" width="21.2583333333333" style="77" customWidth="1"/>
    <col min="14077" max="14077" width="14.2583333333333" style="77" customWidth="1"/>
    <col min="14078" max="14325" width="9" style="77"/>
    <col min="14326" max="14326" width="11.125" style="77" customWidth="1"/>
    <col min="14327" max="14328" width="22" style="77" customWidth="1"/>
    <col min="14329" max="14329" width="32.2583333333333" style="77" customWidth="1"/>
    <col min="14330" max="14330" width="13.875" style="77" customWidth="1"/>
    <col min="14331" max="14331" width="9" style="77"/>
    <col min="14332" max="14332" width="21.2583333333333" style="77" customWidth="1"/>
    <col min="14333" max="14333" width="14.2583333333333" style="77" customWidth="1"/>
    <col min="14334" max="14581" width="9" style="77"/>
    <col min="14582" max="14582" width="11.125" style="77" customWidth="1"/>
    <col min="14583" max="14584" width="22" style="77" customWidth="1"/>
    <col min="14585" max="14585" width="32.2583333333333" style="77" customWidth="1"/>
    <col min="14586" max="14586" width="13.875" style="77" customWidth="1"/>
    <col min="14587" max="14587" width="9" style="77"/>
    <col min="14588" max="14588" width="21.2583333333333" style="77" customWidth="1"/>
    <col min="14589" max="14589" width="14.2583333333333" style="77" customWidth="1"/>
    <col min="14590" max="14837" width="9" style="77"/>
    <col min="14838" max="14838" width="11.125" style="77" customWidth="1"/>
    <col min="14839" max="14840" width="22" style="77" customWidth="1"/>
    <col min="14841" max="14841" width="32.2583333333333" style="77" customWidth="1"/>
    <col min="14842" max="14842" width="13.875" style="77" customWidth="1"/>
    <col min="14843" max="14843" width="9" style="77"/>
    <col min="14844" max="14844" width="21.2583333333333" style="77" customWidth="1"/>
    <col min="14845" max="14845" width="14.2583333333333" style="77" customWidth="1"/>
    <col min="14846" max="15093" width="9" style="77"/>
    <col min="15094" max="15094" width="11.125" style="77" customWidth="1"/>
    <col min="15095" max="15096" width="22" style="77" customWidth="1"/>
    <col min="15097" max="15097" width="32.2583333333333" style="77" customWidth="1"/>
    <col min="15098" max="15098" width="13.875" style="77" customWidth="1"/>
    <col min="15099" max="15099" width="9" style="77"/>
    <col min="15100" max="15100" width="21.2583333333333" style="77" customWidth="1"/>
    <col min="15101" max="15101" width="14.2583333333333" style="77" customWidth="1"/>
    <col min="15102" max="15349" width="9" style="77"/>
    <col min="15350" max="15350" width="11.125" style="77" customWidth="1"/>
    <col min="15351" max="15352" width="22" style="77" customWidth="1"/>
    <col min="15353" max="15353" width="32.2583333333333" style="77" customWidth="1"/>
    <col min="15354" max="15354" width="13.875" style="77" customWidth="1"/>
    <col min="15355" max="15355" width="9" style="77"/>
    <col min="15356" max="15356" width="21.2583333333333" style="77" customWidth="1"/>
    <col min="15357" max="15357" width="14.2583333333333" style="77" customWidth="1"/>
    <col min="15358" max="15605" width="9" style="77"/>
    <col min="15606" max="15606" width="11.125" style="77" customWidth="1"/>
    <col min="15607" max="15608" width="22" style="77" customWidth="1"/>
    <col min="15609" max="15609" width="32.2583333333333" style="77" customWidth="1"/>
    <col min="15610" max="15610" width="13.875" style="77" customWidth="1"/>
    <col min="15611" max="15611" width="9" style="77"/>
    <col min="15612" max="15612" width="21.2583333333333" style="77" customWidth="1"/>
    <col min="15613" max="15613" width="14.2583333333333" style="77" customWidth="1"/>
    <col min="15614" max="15861" width="9" style="77"/>
    <col min="15862" max="15862" width="11.125" style="77" customWidth="1"/>
    <col min="15863" max="15864" width="22" style="77" customWidth="1"/>
    <col min="15865" max="15865" width="32.2583333333333" style="77" customWidth="1"/>
    <col min="15866" max="15866" width="13.875" style="77" customWidth="1"/>
    <col min="15867" max="15867" width="9" style="77"/>
    <col min="15868" max="15868" width="21.2583333333333" style="77" customWidth="1"/>
    <col min="15869" max="15869" width="14.2583333333333" style="77" customWidth="1"/>
    <col min="15870" max="16117" width="9" style="77"/>
    <col min="16118" max="16118" width="11.125" style="77" customWidth="1"/>
    <col min="16119" max="16120" width="22" style="77" customWidth="1"/>
    <col min="16121" max="16121" width="32.2583333333333" style="77" customWidth="1"/>
    <col min="16122" max="16122" width="13.875" style="77" customWidth="1"/>
    <col min="16123" max="16123" width="9" style="77"/>
    <col min="16124" max="16124" width="21.2583333333333" style="77" customWidth="1"/>
    <col min="16125" max="16125" width="14.2583333333333" style="77" customWidth="1"/>
    <col min="16126" max="16384" width="9" style="77"/>
  </cols>
  <sheetData>
    <row r="1" ht="24.95" customHeight="1" spans="1:4">
      <c r="A1" s="122" t="s">
        <v>19</v>
      </c>
      <c r="B1" s="122"/>
      <c r="C1" s="123"/>
      <c r="D1" s="122"/>
    </row>
    <row r="2" ht="20.1" customHeight="1" spans="1:7">
      <c r="A2" s="124" t="s">
        <v>20</v>
      </c>
      <c r="B2" s="124" t="s">
        <v>21</v>
      </c>
      <c r="C2" s="125" t="s">
        <v>22</v>
      </c>
      <c r="D2" s="124" t="s">
        <v>23</v>
      </c>
      <c r="F2" s="126"/>
      <c r="G2" s="126"/>
    </row>
    <row r="3" ht="24.95" customHeight="1" spans="1:7">
      <c r="A3" s="124">
        <v>1</v>
      </c>
      <c r="B3" s="127" t="s">
        <v>24</v>
      </c>
      <c r="C3" s="125">
        <f>综合布线系统!E34</f>
        <v>88019.8038</v>
      </c>
      <c r="D3" s="127"/>
      <c r="F3" s="128"/>
      <c r="G3" s="126"/>
    </row>
    <row r="4" ht="24.95" customHeight="1" spans="1:7">
      <c r="A4" s="124">
        <v>2</v>
      </c>
      <c r="B4" s="129" t="s">
        <v>25</v>
      </c>
      <c r="C4" s="130">
        <f>校园网络系统!E17</f>
        <v>139856.06</v>
      </c>
      <c r="D4" s="41"/>
      <c r="F4" s="128"/>
      <c r="G4" s="126"/>
    </row>
    <row r="5" ht="24.95" customHeight="1" spans="1:7">
      <c r="A5" s="124">
        <v>3</v>
      </c>
      <c r="B5" s="129" t="s">
        <v>26</v>
      </c>
      <c r="C5" s="130">
        <f>视频监控系统!E16</f>
        <v>62025.515</v>
      </c>
      <c r="D5" s="41"/>
      <c r="F5" s="128"/>
      <c r="G5" s="126"/>
    </row>
    <row r="6" ht="24.95" customHeight="1" spans="1:7">
      <c r="A6" s="124">
        <v>4</v>
      </c>
      <c r="B6" s="129" t="s">
        <v>27</v>
      </c>
      <c r="C6" s="130">
        <f>校园网络广播系统!E58</f>
        <v>358697.03</v>
      </c>
      <c r="D6" s="131"/>
      <c r="F6" s="128"/>
      <c r="G6" s="126"/>
    </row>
    <row r="7" ht="24.95" customHeight="1" spans="1:7">
      <c r="A7" s="124">
        <v>5</v>
      </c>
      <c r="B7" s="129" t="s">
        <v>28</v>
      </c>
      <c r="C7" s="130">
        <f>室外线缆!E13</f>
        <v>103124.8511</v>
      </c>
      <c r="D7" s="129"/>
      <c r="F7" s="128"/>
      <c r="G7" s="126"/>
    </row>
    <row r="8" ht="24.95" customHeight="1" spans="1:7">
      <c r="A8" s="132" t="s">
        <v>29</v>
      </c>
      <c r="B8" s="133"/>
      <c r="C8" s="130">
        <f>SUM(C3:C7)</f>
        <v>751723.2599</v>
      </c>
      <c r="D8" s="129"/>
      <c r="F8" s="128"/>
      <c r="G8" s="126"/>
    </row>
    <row r="9" ht="180" customHeight="1" spans="1:7">
      <c r="A9" s="134" t="s">
        <v>30</v>
      </c>
      <c r="B9" s="135"/>
      <c r="C9" s="135"/>
      <c r="D9" s="136"/>
      <c r="F9" s="128"/>
      <c r="G9" s="126"/>
    </row>
    <row r="18" spans="6:6">
      <c r="F18" s="77"/>
    </row>
  </sheetData>
  <mergeCells count="3">
    <mergeCell ref="A1:D1"/>
    <mergeCell ref="A8:B8"/>
    <mergeCell ref="A9:D9"/>
  </mergeCells>
  <printOptions horizontalCentered="1"/>
  <pageMargins left="0.707638888888889" right="0.707638888888889" top="0.747916666666667" bottom="0.747916666666667" header="0.313888888888889" footer="0.313888888888889"/>
  <pageSetup paperSize="9" orientation="portrait"/>
  <headerFooter/>
  <colBreaks count="1" manualBreakCount="1">
    <brk id="4" max="8"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view="pageBreakPreview" zoomScaleNormal="70" topLeftCell="A26" workbookViewId="0">
      <selection activeCell="C12" sqref="C12"/>
    </sheetView>
  </sheetViews>
  <sheetFormatPr defaultColWidth="9" defaultRowHeight="13.5"/>
  <cols>
    <col min="1" max="1" width="5.09166666666667" style="28" customWidth="1"/>
    <col min="2" max="2" width="21.6916666666667" style="29" customWidth="1"/>
    <col min="3" max="3" width="90.9583333333333" style="29" customWidth="1"/>
    <col min="4" max="4" width="7.525" style="28" customWidth="1"/>
    <col min="5" max="5" width="10.6333333333333" style="28" customWidth="1"/>
    <col min="6" max="6" width="10.6333333333333" style="105" customWidth="1"/>
    <col min="7" max="7" width="14" style="32" customWidth="1"/>
    <col min="8" max="8" width="9" style="29"/>
    <col min="9" max="9" width="7.13333333333333" style="77" customWidth="1"/>
    <col min="10" max="213" width="9" style="77"/>
    <col min="214" max="214" width="7.25833333333333" style="77" customWidth="1"/>
    <col min="215" max="215" width="23.625" style="77" customWidth="1"/>
    <col min="216" max="216" width="34.2583333333333" style="77" customWidth="1"/>
    <col min="217" max="217" width="9.625" style="77" customWidth="1"/>
    <col min="218" max="218" width="5.375" style="77" customWidth="1"/>
    <col min="219" max="219" width="8" style="77" customWidth="1"/>
    <col min="220" max="220" width="16.2583333333333" style="77" customWidth="1"/>
    <col min="221" max="222" width="11.5" style="77" customWidth="1"/>
    <col min="223" max="223" width="8" style="77" customWidth="1"/>
    <col min="224" max="224" width="9" style="77"/>
    <col min="225" max="225" width="9.375" style="77" customWidth="1"/>
    <col min="226" max="226" width="11.625" style="77" customWidth="1"/>
    <col min="227" max="469" width="9" style="77"/>
    <col min="470" max="470" width="7.25833333333333" style="77" customWidth="1"/>
    <col min="471" max="471" width="23.625" style="77" customWidth="1"/>
    <col min="472" max="472" width="34.2583333333333" style="77" customWidth="1"/>
    <col min="473" max="473" width="9.625" style="77" customWidth="1"/>
    <col min="474" max="474" width="5.375" style="77" customWidth="1"/>
    <col min="475" max="475" width="8" style="77" customWidth="1"/>
    <col min="476" max="476" width="16.2583333333333" style="77" customWidth="1"/>
    <col min="477" max="478" width="11.5" style="77" customWidth="1"/>
    <col min="479" max="479" width="8" style="77" customWidth="1"/>
    <col min="480" max="480" width="9" style="77"/>
    <col min="481" max="481" width="9.375" style="77" customWidth="1"/>
    <col min="482" max="482" width="11.625" style="77" customWidth="1"/>
    <col min="483" max="725" width="9" style="77"/>
    <col min="726" max="726" width="7.25833333333333" style="77" customWidth="1"/>
    <col min="727" max="727" width="23.625" style="77" customWidth="1"/>
    <col min="728" max="728" width="34.2583333333333" style="77" customWidth="1"/>
    <col min="729" max="729" width="9.625" style="77" customWidth="1"/>
    <col min="730" max="730" width="5.375" style="77" customWidth="1"/>
    <col min="731" max="731" width="8" style="77" customWidth="1"/>
    <col min="732" max="732" width="16.2583333333333" style="77" customWidth="1"/>
    <col min="733" max="734" width="11.5" style="77" customWidth="1"/>
    <col min="735" max="735" width="8" style="77" customWidth="1"/>
    <col min="736" max="736" width="9" style="77"/>
    <col min="737" max="737" width="9.375" style="77" customWidth="1"/>
    <col min="738" max="738" width="11.625" style="77" customWidth="1"/>
    <col min="739" max="981" width="9" style="77"/>
    <col min="982" max="982" width="7.25833333333333" style="77" customWidth="1"/>
    <col min="983" max="983" width="23.625" style="77" customWidth="1"/>
    <col min="984" max="984" width="34.2583333333333" style="77" customWidth="1"/>
    <col min="985" max="985" width="9.625" style="77" customWidth="1"/>
    <col min="986" max="986" width="5.375" style="77" customWidth="1"/>
    <col min="987" max="987" width="8" style="77" customWidth="1"/>
    <col min="988" max="988" width="16.2583333333333" style="77" customWidth="1"/>
    <col min="989" max="990" width="11.5" style="77" customWidth="1"/>
    <col min="991" max="991" width="8" style="77" customWidth="1"/>
    <col min="992" max="992" width="9" style="77"/>
    <col min="993" max="993" width="9.375" style="77" customWidth="1"/>
    <col min="994" max="994" width="11.625" style="77" customWidth="1"/>
    <col min="995" max="1237" width="9" style="77"/>
    <col min="1238" max="1238" width="7.25833333333333" style="77" customWidth="1"/>
    <col min="1239" max="1239" width="23.625" style="77" customWidth="1"/>
    <col min="1240" max="1240" width="34.2583333333333" style="77" customWidth="1"/>
    <col min="1241" max="1241" width="9.625" style="77" customWidth="1"/>
    <col min="1242" max="1242" width="5.375" style="77" customWidth="1"/>
    <col min="1243" max="1243" width="8" style="77" customWidth="1"/>
    <col min="1244" max="1244" width="16.2583333333333" style="77" customWidth="1"/>
    <col min="1245" max="1246" width="11.5" style="77" customWidth="1"/>
    <col min="1247" max="1247" width="8" style="77" customWidth="1"/>
    <col min="1248" max="1248" width="9" style="77"/>
    <col min="1249" max="1249" width="9.375" style="77" customWidth="1"/>
    <col min="1250" max="1250" width="11.625" style="77" customWidth="1"/>
    <col min="1251" max="1493" width="9" style="77"/>
    <col min="1494" max="1494" width="7.25833333333333" style="77" customWidth="1"/>
    <col min="1495" max="1495" width="23.625" style="77" customWidth="1"/>
    <col min="1496" max="1496" width="34.2583333333333" style="77" customWidth="1"/>
    <col min="1497" max="1497" width="9.625" style="77" customWidth="1"/>
    <col min="1498" max="1498" width="5.375" style="77" customWidth="1"/>
    <col min="1499" max="1499" width="8" style="77" customWidth="1"/>
    <col min="1500" max="1500" width="16.2583333333333" style="77" customWidth="1"/>
    <col min="1501" max="1502" width="11.5" style="77" customWidth="1"/>
    <col min="1503" max="1503" width="8" style="77" customWidth="1"/>
    <col min="1504" max="1504" width="9" style="77"/>
    <col min="1505" max="1505" width="9.375" style="77" customWidth="1"/>
    <col min="1506" max="1506" width="11.625" style="77" customWidth="1"/>
    <col min="1507" max="1749" width="9" style="77"/>
    <col min="1750" max="1750" width="7.25833333333333" style="77" customWidth="1"/>
    <col min="1751" max="1751" width="23.625" style="77" customWidth="1"/>
    <col min="1752" max="1752" width="34.2583333333333" style="77" customWidth="1"/>
    <col min="1753" max="1753" width="9.625" style="77" customWidth="1"/>
    <col min="1754" max="1754" width="5.375" style="77" customWidth="1"/>
    <col min="1755" max="1755" width="8" style="77" customWidth="1"/>
    <col min="1756" max="1756" width="16.2583333333333" style="77" customWidth="1"/>
    <col min="1757" max="1758" width="11.5" style="77" customWidth="1"/>
    <col min="1759" max="1759" width="8" style="77" customWidth="1"/>
    <col min="1760" max="1760" width="9" style="77"/>
    <col min="1761" max="1761" width="9.375" style="77" customWidth="1"/>
    <col min="1762" max="1762" width="11.625" style="77" customWidth="1"/>
    <col min="1763" max="2005" width="9" style="77"/>
    <col min="2006" max="2006" width="7.25833333333333" style="77" customWidth="1"/>
    <col min="2007" max="2007" width="23.625" style="77" customWidth="1"/>
    <col min="2008" max="2008" width="34.2583333333333" style="77" customWidth="1"/>
    <col min="2009" max="2009" width="9.625" style="77" customWidth="1"/>
    <col min="2010" max="2010" width="5.375" style="77" customWidth="1"/>
    <col min="2011" max="2011" width="8" style="77" customWidth="1"/>
    <col min="2012" max="2012" width="16.2583333333333" style="77" customWidth="1"/>
    <col min="2013" max="2014" width="11.5" style="77" customWidth="1"/>
    <col min="2015" max="2015" width="8" style="77" customWidth="1"/>
    <col min="2016" max="2016" width="9" style="77"/>
    <col min="2017" max="2017" width="9.375" style="77" customWidth="1"/>
    <col min="2018" max="2018" width="11.625" style="77" customWidth="1"/>
    <col min="2019" max="2261" width="9" style="77"/>
    <col min="2262" max="2262" width="7.25833333333333" style="77" customWidth="1"/>
    <col min="2263" max="2263" width="23.625" style="77" customWidth="1"/>
    <col min="2264" max="2264" width="34.2583333333333" style="77" customWidth="1"/>
    <col min="2265" max="2265" width="9.625" style="77" customWidth="1"/>
    <col min="2266" max="2266" width="5.375" style="77" customWidth="1"/>
    <col min="2267" max="2267" width="8" style="77" customWidth="1"/>
    <col min="2268" max="2268" width="16.2583333333333" style="77" customWidth="1"/>
    <col min="2269" max="2270" width="11.5" style="77" customWidth="1"/>
    <col min="2271" max="2271" width="8" style="77" customWidth="1"/>
    <col min="2272" max="2272" width="9" style="77"/>
    <col min="2273" max="2273" width="9.375" style="77" customWidth="1"/>
    <col min="2274" max="2274" width="11.625" style="77" customWidth="1"/>
    <col min="2275" max="2517" width="9" style="77"/>
    <col min="2518" max="2518" width="7.25833333333333" style="77" customWidth="1"/>
    <col min="2519" max="2519" width="23.625" style="77" customWidth="1"/>
    <col min="2520" max="2520" width="34.2583333333333" style="77" customWidth="1"/>
    <col min="2521" max="2521" width="9.625" style="77" customWidth="1"/>
    <col min="2522" max="2522" width="5.375" style="77" customWidth="1"/>
    <col min="2523" max="2523" width="8" style="77" customWidth="1"/>
    <col min="2524" max="2524" width="16.2583333333333" style="77" customWidth="1"/>
    <col min="2525" max="2526" width="11.5" style="77" customWidth="1"/>
    <col min="2527" max="2527" width="8" style="77" customWidth="1"/>
    <col min="2528" max="2528" width="9" style="77"/>
    <col min="2529" max="2529" width="9.375" style="77" customWidth="1"/>
    <col min="2530" max="2530" width="11.625" style="77" customWidth="1"/>
    <col min="2531" max="2773" width="9" style="77"/>
    <col min="2774" max="2774" width="7.25833333333333" style="77" customWidth="1"/>
    <col min="2775" max="2775" width="23.625" style="77" customWidth="1"/>
    <col min="2776" max="2776" width="34.2583333333333" style="77" customWidth="1"/>
    <col min="2777" max="2777" width="9.625" style="77" customWidth="1"/>
    <col min="2778" max="2778" width="5.375" style="77" customWidth="1"/>
    <col min="2779" max="2779" width="8" style="77" customWidth="1"/>
    <col min="2780" max="2780" width="16.2583333333333" style="77" customWidth="1"/>
    <col min="2781" max="2782" width="11.5" style="77" customWidth="1"/>
    <col min="2783" max="2783" width="8" style="77" customWidth="1"/>
    <col min="2784" max="2784" width="9" style="77"/>
    <col min="2785" max="2785" width="9.375" style="77" customWidth="1"/>
    <col min="2786" max="2786" width="11.625" style="77" customWidth="1"/>
    <col min="2787" max="3029" width="9" style="77"/>
    <col min="3030" max="3030" width="7.25833333333333" style="77" customWidth="1"/>
    <col min="3031" max="3031" width="23.625" style="77" customWidth="1"/>
    <col min="3032" max="3032" width="34.2583333333333" style="77" customWidth="1"/>
    <col min="3033" max="3033" width="9.625" style="77" customWidth="1"/>
    <col min="3034" max="3034" width="5.375" style="77" customWidth="1"/>
    <col min="3035" max="3035" width="8" style="77" customWidth="1"/>
    <col min="3036" max="3036" width="16.2583333333333" style="77" customWidth="1"/>
    <col min="3037" max="3038" width="11.5" style="77" customWidth="1"/>
    <col min="3039" max="3039" width="8" style="77" customWidth="1"/>
    <col min="3040" max="3040" width="9" style="77"/>
    <col min="3041" max="3041" width="9.375" style="77" customWidth="1"/>
    <col min="3042" max="3042" width="11.625" style="77" customWidth="1"/>
    <col min="3043" max="3285" width="9" style="77"/>
    <col min="3286" max="3286" width="7.25833333333333" style="77" customWidth="1"/>
    <col min="3287" max="3287" width="23.625" style="77" customWidth="1"/>
    <col min="3288" max="3288" width="34.2583333333333" style="77" customWidth="1"/>
    <col min="3289" max="3289" width="9.625" style="77" customWidth="1"/>
    <col min="3290" max="3290" width="5.375" style="77" customWidth="1"/>
    <col min="3291" max="3291" width="8" style="77" customWidth="1"/>
    <col min="3292" max="3292" width="16.2583333333333" style="77" customWidth="1"/>
    <col min="3293" max="3294" width="11.5" style="77" customWidth="1"/>
    <col min="3295" max="3295" width="8" style="77" customWidth="1"/>
    <col min="3296" max="3296" width="9" style="77"/>
    <col min="3297" max="3297" width="9.375" style="77" customWidth="1"/>
    <col min="3298" max="3298" width="11.625" style="77" customWidth="1"/>
    <col min="3299" max="3541" width="9" style="77"/>
    <col min="3542" max="3542" width="7.25833333333333" style="77" customWidth="1"/>
    <col min="3543" max="3543" width="23.625" style="77" customWidth="1"/>
    <col min="3544" max="3544" width="34.2583333333333" style="77" customWidth="1"/>
    <col min="3545" max="3545" width="9.625" style="77" customWidth="1"/>
    <col min="3546" max="3546" width="5.375" style="77" customWidth="1"/>
    <col min="3547" max="3547" width="8" style="77" customWidth="1"/>
    <col min="3548" max="3548" width="16.2583333333333" style="77" customWidth="1"/>
    <col min="3549" max="3550" width="11.5" style="77" customWidth="1"/>
    <col min="3551" max="3551" width="8" style="77" customWidth="1"/>
    <col min="3552" max="3552" width="9" style="77"/>
    <col min="3553" max="3553" width="9.375" style="77" customWidth="1"/>
    <col min="3554" max="3554" width="11.625" style="77" customWidth="1"/>
    <col min="3555" max="3797" width="9" style="77"/>
    <col min="3798" max="3798" width="7.25833333333333" style="77" customWidth="1"/>
    <col min="3799" max="3799" width="23.625" style="77" customWidth="1"/>
    <col min="3800" max="3800" width="34.2583333333333" style="77" customWidth="1"/>
    <col min="3801" max="3801" width="9.625" style="77" customWidth="1"/>
    <col min="3802" max="3802" width="5.375" style="77" customWidth="1"/>
    <col min="3803" max="3803" width="8" style="77" customWidth="1"/>
    <col min="3804" max="3804" width="16.2583333333333" style="77" customWidth="1"/>
    <col min="3805" max="3806" width="11.5" style="77" customWidth="1"/>
    <col min="3807" max="3807" width="8" style="77" customWidth="1"/>
    <col min="3808" max="3808" width="9" style="77"/>
    <col min="3809" max="3809" width="9.375" style="77" customWidth="1"/>
    <col min="3810" max="3810" width="11.625" style="77" customWidth="1"/>
    <col min="3811" max="4053" width="9" style="77"/>
    <col min="4054" max="4054" width="7.25833333333333" style="77" customWidth="1"/>
    <col min="4055" max="4055" width="23.625" style="77" customWidth="1"/>
    <col min="4056" max="4056" width="34.2583333333333" style="77" customWidth="1"/>
    <col min="4057" max="4057" width="9.625" style="77" customWidth="1"/>
    <col min="4058" max="4058" width="5.375" style="77" customWidth="1"/>
    <col min="4059" max="4059" width="8" style="77" customWidth="1"/>
    <col min="4060" max="4060" width="16.2583333333333" style="77" customWidth="1"/>
    <col min="4061" max="4062" width="11.5" style="77" customWidth="1"/>
    <col min="4063" max="4063" width="8" style="77" customWidth="1"/>
    <col min="4064" max="4064" width="9" style="77"/>
    <col min="4065" max="4065" width="9.375" style="77" customWidth="1"/>
    <col min="4066" max="4066" width="11.625" style="77" customWidth="1"/>
    <col min="4067" max="4309" width="9" style="77"/>
    <col min="4310" max="4310" width="7.25833333333333" style="77" customWidth="1"/>
    <col min="4311" max="4311" width="23.625" style="77" customWidth="1"/>
    <col min="4312" max="4312" width="34.2583333333333" style="77" customWidth="1"/>
    <col min="4313" max="4313" width="9.625" style="77" customWidth="1"/>
    <col min="4314" max="4314" width="5.375" style="77" customWidth="1"/>
    <col min="4315" max="4315" width="8" style="77" customWidth="1"/>
    <col min="4316" max="4316" width="16.2583333333333" style="77" customWidth="1"/>
    <col min="4317" max="4318" width="11.5" style="77" customWidth="1"/>
    <col min="4319" max="4319" width="8" style="77" customWidth="1"/>
    <col min="4320" max="4320" width="9" style="77"/>
    <col min="4321" max="4321" width="9.375" style="77" customWidth="1"/>
    <col min="4322" max="4322" width="11.625" style="77" customWidth="1"/>
    <col min="4323" max="4565" width="9" style="77"/>
    <col min="4566" max="4566" width="7.25833333333333" style="77" customWidth="1"/>
    <col min="4567" max="4567" width="23.625" style="77" customWidth="1"/>
    <col min="4568" max="4568" width="34.2583333333333" style="77" customWidth="1"/>
    <col min="4569" max="4569" width="9.625" style="77" customWidth="1"/>
    <col min="4570" max="4570" width="5.375" style="77" customWidth="1"/>
    <col min="4571" max="4571" width="8" style="77" customWidth="1"/>
    <col min="4572" max="4572" width="16.2583333333333" style="77" customWidth="1"/>
    <col min="4573" max="4574" width="11.5" style="77" customWidth="1"/>
    <col min="4575" max="4575" width="8" style="77" customWidth="1"/>
    <col min="4576" max="4576" width="9" style="77"/>
    <col min="4577" max="4577" width="9.375" style="77" customWidth="1"/>
    <col min="4578" max="4578" width="11.625" style="77" customWidth="1"/>
    <col min="4579" max="4821" width="9" style="77"/>
    <col min="4822" max="4822" width="7.25833333333333" style="77" customWidth="1"/>
    <col min="4823" max="4823" width="23.625" style="77" customWidth="1"/>
    <col min="4824" max="4824" width="34.2583333333333" style="77" customWidth="1"/>
    <col min="4825" max="4825" width="9.625" style="77" customWidth="1"/>
    <col min="4826" max="4826" width="5.375" style="77" customWidth="1"/>
    <col min="4827" max="4827" width="8" style="77" customWidth="1"/>
    <col min="4828" max="4828" width="16.2583333333333" style="77" customWidth="1"/>
    <col min="4829" max="4830" width="11.5" style="77" customWidth="1"/>
    <col min="4831" max="4831" width="8" style="77" customWidth="1"/>
    <col min="4832" max="4832" width="9" style="77"/>
    <col min="4833" max="4833" width="9.375" style="77" customWidth="1"/>
    <col min="4834" max="4834" width="11.625" style="77" customWidth="1"/>
    <col min="4835" max="5077" width="9" style="77"/>
    <col min="5078" max="5078" width="7.25833333333333" style="77" customWidth="1"/>
    <col min="5079" max="5079" width="23.625" style="77" customWidth="1"/>
    <col min="5080" max="5080" width="34.2583333333333" style="77" customWidth="1"/>
    <col min="5081" max="5081" width="9.625" style="77" customWidth="1"/>
    <col min="5082" max="5082" width="5.375" style="77" customWidth="1"/>
    <col min="5083" max="5083" width="8" style="77" customWidth="1"/>
    <col min="5084" max="5084" width="16.2583333333333" style="77" customWidth="1"/>
    <col min="5085" max="5086" width="11.5" style="77" customWidth="1"/>
    <col min="5087" max="5087" width="8" style="77" customWidth="1"/>
    <col min="5088" max="5088" width="9" style="77"/>
    <col min="5089" max="5089" width="9.375" style="77" customWidth="1"/>
    <col min="5090" max="5090" width="11.625" style="77" customWidth="1"/>
    <col min="5091" max="5333" width="9" style="77"/>
    <col min="5334" max="5334" width="7.25833333333333" style="77" customWidth="1"/>
    <col min="5335" max="5335" width="23.625" style="77" customWidth="1"/>
    <col min="5336" max="5336" width="34.2583333333333" style="77" customWidth="1"/>
    <col min="5337" max="5337" width="9.625" style="77" customWidth="1"/>
    <col min="5338" max="5338" width="5.375" style="77" customWidth="1"/>
    <col min="5339" max="5339" width="8" style="77" customWidth="1"/>
    <col min="5340" max="5340" width="16.2583333333333" style="77" customWidth="1"/>
    <col min="5341" max="5342" width="11.5" style="77" customWidth="1"/>
    <col min="5343" max="5343" width="8" style="77" customWidth="1"/>
    <col min="5344" max="5344" width="9" style="77"/>
    <col min="5345" max="5345" width="9.375" style="77" customWidth="1"/>
    <col min="5346" max="5346" width="11.625" style="77" customWidth="1"/>
    <col min="5347" max="5589" width="9" style="77"/>
    <col min="5590" max="5590" width="7.25833333333333" style="77" customWidth="1"/>
    <col min="5591" max="5591" width="23.625" style="77" customWidth="1"/>
    <col min="5592" max="5592" width="34.2583333333333" style="77" customWidth="1"/>
    <col min="5593" max="5593" width="9.625" style="77" customWidth="1"/>
    <col min="5594" max="5594" width="5.375" style="77" customWidth="1"/>
    <col min="5595" max="5595" width="8" style="77" customWidth="1"/>
    <col min="5596" max="5596" width="16.2583333333333" style="77" customWidth="1"/>
    <col min="5597" max="5598" width="11.5" style="77" customWidth="1"/>
    <col min="5599" max="5599" width="8" style="77" customWidth="1"/>
    <col min="5600" max="5600" width="9" style="77"/>
    <col min="5601" max="5601" width="9.375" style="77" customWidth="1"/>
    <col min="5602" max="5602" width="11.625" style="77" customWidth="1"/>
    <col min="5603" max="5845" width="9" style="77"/>
    <col min="5846" max="5846" width="7.25833333333333" style="77" customWidth="1"/>
    <col min="5847" max="5847" width="23.625" style="77" customWidth="1"/>
    <col min="5848" max="5848" width="34.2583333333333" style="77" customWidth="1"/>
    <col min="5849" max="5849" width="9.625" style="77" customWidth="1"/>
    <col min="5850" max="5850" width="5.375" style="77" customWidth="1"/>
    <col min="5851" max="5851" width="8" style="77" customWidth="1"/>
    <col min="5852" max="5852" width="16.2583333333333" style="77" customWidth="1"/>
    <col min="5853" max="5854" width="11.5" style="77" customWidth="1"/>
    <col min="5855" max="5855" width="8" style="77" customWidth="1"/>
    <col min="5856" max="5856" width="9" style="77"/>
    <col min="5857" max="5857" width="9.375" style="77" customWidth="1"/>
    <col min="5858" max="5858" width="11.625" style="77" customWidth="1"/>
    <col min="5859" max="6101" width="9" style="77"/>
    <col min="6102" max="6102" width="7.25833333333333" style="77" customWidth="1"/>
    <col min="6103" max="6103" width="23.625" style="77" customWidth="1"/>
    <col min="6104" max="6104" width="34.2583333333333" style="77" customWidth="1"/>
    <col min="6105" max="6105" width="9.625" style="77" customWidth="1"/>
    <col min="6106" max="6106" width="5.375" style="77" customWidth="1"/>
    <col min="6107" max="6107" width="8" style="77" customWidth="1"/>
    <col min="6108" max="6108" width="16.2583333333333" style="77" customWidth="1"/>
    <col min="6109" max="6110" width="11.5" style="77" customWidth="1"/>
    <col min="6111" max="6111" width="8" style="77" customWidth="1"/>
    <col min="6112" max="6112" width="9" style="77"/>
    <col min="6113" max="6113" width="9.375" style="77" customWidth="1"/>
    <col min="6114" max="6114" width="11.625" style="77" customWidth="1"/>
    <col min="6115" max="6357" width="9" style="77"/>
    <col min="6358" max="6358" width="7.25833333333333" style="77" customWidth="1"/>
    <col min="6359" max="6359" width="23.625" style="77" customWidth="1"/>
    <col min="6360" max="6360" width="34.2583333333333" style="77" customWidth="1"/>
    <col min="6361" max="6361" width="9.625" style="77" customWidth="1"/>
    <col min="6362" max="6362" width="5.375" style="77" customWidth="1"/>
    <col min="6363" max="6363" width="8" style="77" customWidth="1"/>
    <col min="6364" max="6364" width="16.2583333333333" style="77" customWidth="1"/>
    <col min="6365" max="6366" width="11.5" style="77" customWidth="1"/>
    <col min="6367" max="6367" width="8" style="77" customWidth="1"/>
    <col min="6368" max="6368" width="9" style="77"/>
    <col min="6369" max="6369" width="9.375" style="77" customWidth="1"/>
    <col min="6370" max="6370" width="11.625" style="77" customWidth="1"/>
    <col min="6371" max="6613" width="9" style="77"/>
    <col min="6614" max="6614" width="7.25833333333333" style="77" customWidth="1"/>
    <col min="6615" max="6615" width="23.625" style="77" customWidth="1"/>
    <col min="6616" max="6616" width="34.2583333333333" style="77" customWidth="1"/>
    <col min="6617" max="6617" width="9.625" style="77" customWidth="1"/>
    <col min="6618" max="6618" width="5.375" style="77" customWidth="1"/>
    <col min="6619" max="6619" width="8" style="77" customWidth="1"/>
    <col min="6620" max="6620" width="16.2583333333333" style="77" customWidth="1"/>
    <col min="6621" max="6622" width="11.5" style="77" customWidth="1"/>
    <col min="6623" max="6623" width="8" style="77" customWidth="1"/>
    <col min="6624" max="6624" width="9" style="77"/>
    <col min="6625" max="6625" width="9.375" style="77" customWidth="1"/>
    <col min="6626" max="6626" width="11.625" style="77" customWidth="1"/>
    <col min="6627" max="6869" width="9" style="77"/>
    <col min="6870" max="6870" width="7.25833333333333" style="77" customWidth="1"/>
    <col min="6871" max="6871" width="23.625" style="77" customWidth="1"/>
    <col min="6872" max="6872" width="34.2583333333333" style="77" customWidth="1"/>
    <col min="6873" max="6873" width="9.625" style="77" customWidth="1"/>
    <col min="6874" max="6874" width="5.375" style="77" customWidth="1"/>
    <col min="6875" max="6875" width="8" style="77" customWidth="1"/>
    <col min="6876" max="6876" width="16.2583333333333" style="77" customWidth="1"/>
    <col min="6877" max="6878" width="11.5" style="77" customWidth="1"/>
    <col min="6879" max="6879" width="8" style="77" customWidth="1"/>
    <col min="6880" max="6880" width="9" style="77"/>
    <col min="6881" max="6881" width="9.375" style="77" customWidth="1"/>
    <col min="6882" max="6882" width="11.625" style="77" customWidth="1"/>
    <col min="6883" max="7125" width="9" style="77"/>
    <col min="7126" max="7126" width="7.25833333333333" style="77" customWidth="1"/>
    <col min="7127" max="7127" width="23.625" style="77" customWidth="1"/>
    <col min="7128" max="7128" width="34.2583333333333" style="77" customWidth="1"/>
    <col min="7129" max="7129" width="9.625" style="77" customWidth="1"/>
    <col min="7130" max="7130" width="5.375" style="77" customWidth="1"/>
    <col min="7131" max="7131" width="8" style="77" customWidth="1"/>
    <col min="7132" max="7132" width="16.2583333333333" style="77" customWidth="1"/>
    <col min="7133" max="7134" width="11.5" style="77" customWidth="1"/>
    <col min="7135" max="7135" width="8" style="77" customWidth="1"/>
    <col min="7136" max="7136" width="9" style="77"/>
    <col min="7137" max="7137" width="9.375" style="77" customWidth="1"/>
    <col min="7138" max="7138" width="11.625" style="77" customWidth="1"/>
    <col min="7139" max="7381" width="9" style="77"/>
    <col min="7382" max="7382" width="7.25833333333333" style="77" customWidth="1"/>
    <col min="7383" max="7383" width="23.625" style="77" customWidth="1"/>
    <col min="7384" max="7384" width="34.2583333333333" style="77" customWidth="1"/>
    <col min="7385" max="7385" width="9.625" style="77" customWidth="1"/>
    <col min="7386" max="7386" width="5.375" style="77" customWidth="1"/>
    <col min="7387" max="7387" width="8" style="77" customWidth="1"/>
    <col min="7388" max="7388" width="16.2583333333333" style="77" customWidth="1"/>
    <col min="7389" max="7390" width="11.5" style="77" customWidth="1"/>
    <col min="7391" max="7391" width="8" style="77" customWidth="1"/>
    <col min="7392" max="7392" width="9" style="77"/>
    <col min="7393" max="7393" width="9.375" style="77" customWidth="1"/>
    <col min="7394" max="7394" width="11.625" style="77" customWidth="1"/>
    <col min="7395" max="7637" width="9" style="77"/>
    <col min="7638" max="7638" width="7.25833333333333" style="77" customWidth="1"/>
    <col min="7639" max="7639" width="23.625" style="77" customWidth="1"/>
    <col min="7640" max="7640" width="34.2583333333333" style="77" customWidth="1"/>
    <col min="7641" max="7641" width="9.625" style="77" customWidth="1"/>
    <col min="7642" max="7642" width="5.375" style="77" customWidth="1"/>
    <col min="7643" max="7643" width="8" style="77" customWidth="1"/>
    <col min="7644" max="7644" width="16.2583333333333" style="77" customWidth="1"/>
    <col min="7645" max="7646" width="11.5" style="77" customWidth="1"/>
    <col min="7647" max="7647" width="8" style="77" customWidth="1"/>
    <col min="7648" max="7648" width="9" style="77"/>
    <col min="7649" max="7649" width="9.375" style="77" customWidth="1"/>
    <col min="7650" max="7650" width="11.625" style="77" customWidth="1"/>
    <col min="7651" max="7893" width="9" style="77"/>
    <col min="7894" max="7894" width="7.25833333333333" style="77" customWidth="1"/>
    <col min="7895" max="7895" width="23.625" style="77" customWidth="1"/>
    <col min="7896" max="7896" width="34.2583333333333" style="77" customWidth="1"/>
    <col min="7897" max="7897" width="9.625" style="77" customWidth="1"/>
    <col min="7898" max="7898" width="5.375" style="77" customWidth="1"/>
    <col min="7899" max="7899" width="8" style="77" customWidth="1"/>
    <col min="7900" max="7900" width="16.2583333333333" style="77" customWidth="1"/>
    <col min="7901" max="7902" width="11.5" style="77" customWidth="1"/>
    <col min="7903" max="7903" width="8" style="77" customWidth="1"/>
    <col min="7904" max="7904" width="9" style="77"/>
    <col min="7905" max="7905" width="9.375" style="77" customWidth="1"/>
    <col min="7906" max="7906" width="11.625" style="77" customWidth="1"/>
    <col min="7907" max="8149" width="9" style="77"/>
    <col min="8150" max="8150" width="7.25833333333333" style="77" customWidth="1"/>
    <col min="8151" max="8151" width="23.625" style="77" customWidth="1"/>
    <col min="8152" max="8152" width="34.2583333333333" style="77" customWidth="1"/>
    <col min="8153" max="8153" width="9.625" style="77" customWidth="1"/>
    <col min="8154" max="8154" width="5.375" style="77" customWidth="1"/>
    <col min="8155" max="8155" width="8" style="77" customWidth="1"/>
    <col min="8156" max="8156" width="16.2583333333333" style="77" customWidth="1"/>
    <col min="8157" max="8158" width="11.5" style="77" customWidth="1"/>
    <col min="8159" max="8159" width="8" style="77" customWidth="1"/>
    <col min="8160" max="8160" width="9" style="77"/>
    <col min="8161" max="8161" width="9.375" style="77" customWidth="1"/>
    <col min="8162" max="8162" width="11.625" style="77" customWidth="1"/>
    <col min="8163" max="8405" width="9" style="77"/>
    <col min="8406" max="8406" width="7.25833333333333" style="77" customWidth="1"/>
    <col min="8407" max="8407" width="23.625" style="77" customWidth="1"/>
    <col min="8408" max="8408" width="34.2583333333333" style="77" customWidth="1"/>
    <col min="8409" max="8409" width="9.625" style="77" customWidth="1"/>
    <col min="8410" max="8410" width="5.375" style="77" customWidth="1"/>
    <col min="8411" max="8411" width="8" style="77" customWidth="1"/>
    <col min="8412" max="8412" width="16.2583333333333" style="77" customWidth="1"/>
    <col min="8413" max="8414" width="11.5" style="77" customWidth="1"/>
    <col min="8415" max="8415" width="8" style="77" customWidth="1"/>
    <col min="8416" max="8416" width="9" style="77"/>
    <col min="8417" max="8417" width="9.375" style="77" customWidth="1"/>
    <col min="8418" max="8418" width="11.625" style="77" customWidth="1"/>
    <col min="8419" max="8661" width="9" style="77"/>
    <col min="8662" max="8662" width="7.25833333333333" style="77" customWidth="1"/>
    <col min="8663" max="8663" width="23.625" style="77" customWidth="1"/>
    <col min="8664" max="8664" width="34.2583333333333" style="77" customWidth="1"/>
    <col min="8665" max="8665" width="9.625" style="77" customWidth="1"/>
    <col min="8666" max="8666" width="5.375" style="77" customWidth="1"/>
    <col min="8667" max="8667" width="8" style="77" customWidth="1"/>
    <col min="8668" max="8668" width="16.2583333333333" style="77" customWidth="1"/>
    <col min="8669" max="8670" width="11.5" style="77" customWidth="1"/>
    <col min="8671" max="8671" width="8" style="77" customWidth="1"/>
    <col min="8672" max="8672" width="9" style="77"/>
    <col min="8673" max="8673" width="9.375" style="77" customWidth="1"/>
    <col min="8674" max="8674" width="11.625" style="77" customWidth="1"/>
    <col min="8675" max="8917" width="9" style="77"/>
    <col min="8918" max="8918" width="7.25833333333333" style="77" customWidth="1"/>
    <col min="8919" max="8919" width="23.625" style="77" customWidth="1"/>
    <col min="8920" max="8920" width="34.2583333333333" style="77" customWidth="1"/>
    <col min="8921" max="8921" width="9.625" style="77" customWidth="1"/>
    <col min="8922" max="8922" width="5.375" style="77" customWidth="1"/>
    <col min="8923" max="8923" width="8" style="77" customWidth="1"/>
    <col min="8924" max="8924" width="16.2583333333333" style="77" customWidth="1"/>
    <col min="8925" max="8926" width="11.5" style="77" customWidth="1"/>
    <col min="8927" max="8927" width="8" style="77" customWidth="1"/>
    <col min="8928" max="8928" width="9" style="77"/>
    <col min="8929" max="8929" width="9.375" style="77" customWidth="1"/>
    <col min="8930" max="8930" width="11.625" style="77" customWidth="1"/>
    <col min="8931" max="9173" width="9" style="77"/>
    <col min="9174" max="9174" width="7.25833333333333" style="77" customWidth="1"/>
    <col min="9175" max="9175" width="23.625" style="77" customWidth="1"/>
    <col min="9176" max="9176" width="34.2583333333333" style="77" customWidth="1"/>
    <col min="9177" max="9177" width="9.625" style="77" customWidth="1"/>
    <col min="9178" max="9178" width="5.375" style="77" customWidth="1"/>
    <col min="9179" max="9179" width="8" style="77" customWidth="1"/>
    <col min="9180" max="9180" width="16.2583333333333" style="77" customWidth="1"/>
    <col min="9181" max="9182" width="11.5" style="77" customWidth="1"/>
    <col min="9183" max="9183" width="8" style="77" customWidth="1"/>
    <col min="9184" max="9184" width="9" style="77"/>
    <col min="9185" max="9185" width="9.375" style="77" customWidth="1"/>
    <col min="9186" max="9186" width="11.625" style="77" customWidth="1"/>
    <col min="9187" max="9429" width="9" style="77"/>
    <col min="9430" max="9430" width="7.25833333333333" style="77" customWidth="1"/>
    <col min="9431" max="9431" width="23.625" style="77" customWidth="1"/>
    <col min="9432" max="9432" width="34.2583333333333" style="77" customWidth="1"/>
    <col min="9433" max="9433" width="9.625" style="77" customWidth="1"/>
    <col min="9434" max="9434" width="5.375" style="77" customWidth="1"/>
    <col min="9435" max="9435" width="8" style="77" customWidth="1"/>
    <col min="9436" max="9436" width="16.2583333333333" style="77" customWidth="1"/>
    <col min="9437" max="9438" width="11.5" style="77" customWidth="1"/>
    <col min="9439" max="9439" width="8" style="77" customWidth="1"/>
    <col min="9440" max="9440" width="9" style="77"/>
    <col min="9441" max="9441" width="9.375" style="77" customWidth="1"/>
    <col min="9442" max="9442" width="11.625" style="77" customWidth="1"/>
    <col min="9443" max="9685" width="9" style="77"/>
    <col min="9686" max="9686" width="7.25833333333333" style="77" customWidth="1"/>
    <col min="9687" max="9687" width="23.625" style="77" customWidth="1"/>
    <col min="9688" max="9688" width="34.2583333333333" style="77" customWidth="1"/>
    <col min="9689" max="9689" width="9.625" style="77" customWidth="1"/>
    <col min="9690" max="9690" width="5.375" style="77" customWidth="1"/>
    <col min="9691" max="9691" width="8" style="77" customWidth="1"/>
    <col min="9692" max="9692" width="16.2583333333333" style="77" customWidth="1"/>
    <col min="9693" max="9694" width="11.5" style="77" customWidth="1"/>
    <col min="9695" max="9695" width="8" style="77" customWidth="1"/>
    <col min="9696" max="9696" width="9" style="77"/>
    <col min="9697" max="9697" width="9.375" style="77" customWidth="1"/>
    <col min="9698" max="9698" width="11.625" style="77" customWidth="1"/>
    <col min="9699" max="9941" width="9" style="77"/>
    <col min="9942" max="9942" width="7.25833333333333" style="77" customWidth="1"/>
    <col min="9943" max="9943" width="23.625" style="77" customWidth="1"/>
    <col min="9944" max="9944" width="34.2583333333333" style="77" customWidth="1"/>
    <col min="9945" max="9945" width="9.625" style="77" customWidth="1"/>
    <col min="9946" max="9946" width="5.375" style="77" customWidth="1"/>
    <col min="9947" max="9947" width="8" style="77" customWidth="1"/>
    <col min="9948" max="9948" width="16.2583333333333" style="77" customWidth="1"/>
    <col min="9949" max="9950" width="11.5" style="77" customWidth="1"/>
    <col min="9951" max="9951" width="8" style="77" customWidth="1"/>
    <col min="9952" max="9952" width="9" style="77"/>
    <col min="9953" max="9953" width="9.375" style="77" customWidth="1"/>
    <col min="9954" max="9954" width="11.625" style="77" customWidth="1"/>
    <col min="9955" max="10197" width="9" style="77"/>
    <col min="10198" max="10198" width="7.25833333333333" style="77" customWidth="1"/>
    <col min="10199" max="10199" width="23.625" style="77" customWidth="1"/>
    <col min="10200" max="10200" width="34.2583333333333" style="77" customWidth="1"/>
    <col min="10201" max="10201" width="9.625" style="77" customWidth="1"/>
    <col min="10202" max="10202" width="5.375" style="77" customWidth="1"/>
    <col min="10203" max="10203" width="8" style="77" customWidth="1"/>
    <col min="10204" max="10204" width="16.2583333333333" style="77" customWidth="1"/>
    <col min="10205" max="10206" width="11.5" style="77" customWidth="1"/>
    <col min="10207" max="10207" width="8" style="77" customWidth="1"/>
    <col min="10208" max="10208" width="9" style="77"/>
    <col min="10209" max="10209" width="9.375" style="77" customWidth="1"/>
    <col min="10210" max="10210" width="11.625" style="77" customWidth="1"/>
    <col min="10211" max="10453" width="9" style="77"/>
    <col min="10454" max="10454" width="7.25833333333333" style="77" customWidth="1"/>
    <col min="10455" max="10455" width="23.625" style="77" customWidth="1"/>
    <col min="10456" max="10456" width="34.2583333333333" style="77" customWidth="1"/>
    <col min="10457" max="10457" width="9.625" style="77" customWidth="1"/>
    <col min="10458" max="10458" width="5.375" style="77" customWidth="1"/>
    <col min="10459" max="10459" width="8" style="77" customWidth="1"/>
    <col min="10460" max="10460" width="16.2583333333333" style="77" customWidth="1"/>
    <col min="10461" max="10462" width="11.5" style="77" customWidth="1"/>
    <col min="10463" max="10463" width="8" style="77" customWidth="1"/>
    <col min="10464" max="10464" width="9" style="77"/>
    <col min="10465" max="10465" width="9.375" style="77" customWidth="1"/>
    <col min="10466" max="10466" width="11.625" style="77" customWidth="1"/>
    <col min="10467" max="10709" width="9" style="77"/>
    <col min="10710" max="10710" width="7.25833333333333" style="77" customWidth="1"/>
    <col min="10711" max="10711" width="23.625" style="77" customWidth="1"/>
    <col min="10712" max="10712" width="34.2583333333333" style="77" customWidth="1"/>
    <col min="10713" max="10713" width="9.625" style="77" customWidth="1"/>
    <col min="10714" max="10714" width="5.375" style="77" customWidth="1"/>
    <col min="10715" max="10715" width="8" style="77" customWidth="1"/>
    <col min="10716" max="10716" width="16.2583333333333" style="77" customWidth="1"/>
    <col min="10717" max="10718" width="11.5" style="77" customWidth="1"/>
    <col min="10719" max="10719" width="8" style="77" customWidth="1"/>
    <col min="10720" max="10720" width="9" style="77"/>
    <col min="10721" max="10721" width="9.375" style="77" customWidth="1"/>
    <col min="10722" max="10722" width="11.625" style="77" customWidth="1"/>
    <col min="10723" max="10965" width="9" style="77"/>
    <col min="10966" max="10966" width="7.25833333333333" style="77" customWidth="1"/>
    <col min="10967" max="10967" width="23.625" style="77" customWidth="1"/>
    <col min="10968" max="10968" width="34.2583333333333" style="77" customWidth="1"/>
    <col min="10969" max="10969" width="9.625" style="77" customWidth="1"/>
    <col min="10970" max="10970" width="5.375" style="77" customWidth="1"/>
    <col min="10971" max="10971" width="8" style="77" customWidth="1"/>
    <col min="10972" max="10972" width="16.2583333333333" style="77" customWidth="1"/>
    <col min="10973" max="10974" width="11.5" style="77" customWidth="1"/>
    <col min="10975" max="10975" width="8" style="77" customWidth="1"/>
    <col min="10976" max="10976" width="9" style="77"/>
    <col min="10977" max="10977" width="9.375" style="77" customWidth="1"/>
    <col min="10978" max="10978" width="11.625" style="77" customWidth="1"/>
    <col min="10979" max="11221" width="9" style="77"/>
    <col min="11222" max="11222" width="7.25833333333333" style="77" customWidth="1"/>
    <col min="11223" max="11223" width="23.625" style="77" customWidth="1"/>
    <col min="11224" max="11224" width="34.2583333333333" style="77" customWidth="1"/>
    <col min="11225" max="11225" width="9.625" style="77" customWidth="1"/>
    <col min="11226" max="11226" width="5.375" style="77" customWidth="1"/>
    <col min="11227" max="11227" width="8" style="77" customWidth="1"/>
    <col min="11228" max="11228" width="16.2583333333333" style="77" customWidth="1"/>
    <col min="11229" max="11230" width="11.5" style="77" customWidth="1"/>
    <col min="11231" max="11231" width="8" style="77" customWidth="1"/>
    <col min="11232" max="11232" width="9" style="77"/>
    <col min="11233" max="11233" width="9.375" style="77" customWidth="1"/>
    <col min="11234" max="11234" width="11.625" style="77" customWidth="1"/>
    <col min="11235" max="11477" width="9" style="77"/>
    <col min="11478" max="11478" width="7.25833333333333" style="77" customWidth="1"/>
    <col min="11479" max="11479" width="23.625" style="77" customWidth="1"/>
    <col min="11480" max="11480" width="34.2583333333333" style="77" customWidth="1"/>
    <col min="11481" max="11481" width="9.625" style="77" customWidth="1"/>
    <col min="11482" max="11482" width="5.375" style="77" customWidth="1"/>
    <col min="11483" max="11483" width="8" style="77" customWidth="1"/>
    <col min="11484" max="11484" width="16.2583333333333" style="77" customWidth="1"/>
    <col min="11485" max="11486" width="11.5" style="77" customWidth="1"/>
    <col min="11487" max="11487" width="8" style="77" customWidth="1"/>
    <col min="11488" max="11488" width="9" style="77"/>
    <col min="11489" max="11489" width="9.375" style="77" customWidth="1"/>
    <col min="11490" max="11490" width="11.625" style="77" customWidth="1"/>
    <col min="11491" max="11733" width="9" style="77"/>
    <col min="11734" max="11734" width="7.25833333333333" style="77" customWidth="1"/>
    <col min="11735" max="11735" width="23.625" style="77" customWidth="1"/>
    <col min="11736" max="11736" width="34.2583333333333" style="77" customWidth="1"/>
    <col min="11737" max="11737" width="9.625" style="77" customWidth="1"/>
    <col min="11738" max="11738" width="5.375" style="77" customWidth="1"/>
    <col min="11739" max="11739" width="8" style="77" customWidth="1"/>
    <col min="11740" max="11740" width="16.2583333333333" style="77" customWidth="1"/>
    <col min="11741" max="11742" width="11.5" style="77" customWidth="1"/>
    <col min="11743" max="11743" width="8" style="77" customWidth="1"/>
    <col min="11744" max="11744" width="9" style="77"/>
    <col min="11745" max="11745" width="9.375" style="77" customWidth="1"/>
    <col min="11746" max="11746" width="11.625" style="77" customWidth="1"/>
    <col min="11747" max="11989" width="9" style="77"/>
    <col min="11990" max="11990" width="7.25833333333333" style="77" customWidth="1"/>
    <col min="11991" max="11991" width="23.625" style="77" customWidth="1"/>
    <col min="11992" max="11992" width="34.2583333333333" style="77" customWidth="1"/>
    <col min="11993" max="11993" width="9.625" style="77" customWidth="1"/>
    <col min="11994" max="11994" width="5.375" style="77" customWidth="1"/>
    <col min="11995" max="11995" width="8" style="77" customWidth="1"/>
    <col min="11996" max="11996" width="16.2583333333333" style="77" customWidth="1"/>
    <col min="11997" max="11998" width="11.5" style="77" customWidth="1"/>
    <col min="11999" max="11999" width="8" style="77" customWidth="1"/>
    <col min="12000" max="12000" width="9" style="77"/>
    <col min="12001" max="12001" width="9.375" style="77" customWidth="1"/>
    <col min="12002" max="12002" width="11.625" style="77" customWidth="1"/>
    <col min="12003" max="12245" width="9" style="77"/>
    <col min="12246" max="12246" width="7.25833333333333" style="77" customWidth="1"/>
    <col min="12247" max="12247" width="23.625" style="77" customWidth="1"/>
    <col min="12248" max="12248" width="34.2583333333333" style="77" customWidth="1"/>
    <col min="12249" max="12249" width="9.625" style="77" customWidth="1"/>
    <col min="12250" max="12250" width="5.375" style="77" customWidth="1"/>
    <col min="12251" max="12251" width="8" style="77" customWidth="1"/>
    <col min="12252" max="12252" width="16.2583333333333" style="77" customWidth="1"/>
    <col min="12253" max="12254" width="11.5" style="77" customWidth="1"/>
    <col min="12255" max="12255" width="8" style="77" customWidth="1"/>
    <col min="12256" max="12256" width="9" style="77"/>
    <col min="12257" max="12257" width="9.375" style="77" customWidth="1"/>
    <col min="12258" max="12258" width="11.625" style="77" customWidth="1"/>
    <col min="12259" max="12501" width="9" style="77"/>
    <col min="12502" max="12502" width="7.25833333333333" style="77" customWidth="1"/>
    <col min="12503" max="12503" width="23.625" style="77" customWidth="1"/>
    <col min="12504" max="12504" width="34.2583333333333" style="77" customWidth="1"/>
    <col min="12505" max="12505" width="9.625" style="77" customWidth="1"/>
    <col min="12506" max="12506" width="5.375" style="77" customWidth="1"/>
    <col min="12507" max="12507" width="8" style="77" customWidth="1"/>
    <col min="12508" max="12508" width="16.2583333333333" style="77" customWidth="1"/>
    <col min="12509" max="12510" width="11.5" style="77" customWidth="1"/>
    <col min="12511" max="12511" width="8" style="77" customWidth="1"/>
    <col min="12512" max="12512" width="9" style="77"/>
    <col min="12513" max="12513" width="9.375" style="77" customWidth="1"/>
    <col min="12514" max="12514" width="11.625" style="77" customWidth="1"/>
    <col min="12515" max="12757" width="9" style="77"/>
    <col min="12758" max="12758" width="7.25833333333333" style="77" customWidth="1"/>
    <col min="12759" max="12759" width="23.625" style="77" customWidth="1"/>
    <col min="12760" max="12760" width="34.2583333333333" style="77" customWidth="1"/>
    <col min="12761" max="12761" width="9.625" style="77" customWidth="1"/>
    <col min="12762" max="12762" width="5.375" style="77" customWidth="1"/>
    <col min="12763" max="12763" width="8" style="77" customWidth="1"/>
    <col min="12764" max="12764" width="16.2583333333333" style="77" customWidth="1"/>
    <col min="12765" max="12766" width="11.5" style="77" customWidth="1"/>
    <col min="12767" max="12767" width="8" style="77" customWidth="1"/>
    <col min="12768" max="12768" width="9" style="77"/>
    <col min="12769" max="12769" width="9.375" style="77" customWidth="1"/>
    <col min="12770" max="12770" width="11.625" style="77" customWidth="1"/>
    <col min="12771" max="13013" width="9" style="77"/>
    <col min="13014" max="13014" width="7.25833333333333" style="77" customWidth="1"/>
    <col min="13015" max="13015" width="23.625" style="77" customWidth="1"/>
    <col min="13016" max="13016" width="34.2583333333333" style="77" customWidth="1"/>
    <col min="13017" max="13017" width="9.625" style="77" customWidth="1"/>
    <col min="13018" max="13018" width="5.375" style="77" customWidth="1"/>
    <col min="13019" max="13019" width="8" style="77" customWidth="1"/>
    <col min="13020" max="13020" width="16.2583333333333" style="77" customWidth="1"/>
    <col min="13021" max="13022" width="11.5" style="77" customWidth="1"/>
    <col min="13023" max="13023" width="8" style="77" customWidth="1"/>
    <col min="13024" max="13024" width="9" style="77"/>
    <col min="13025" max="13025" width="9.375" style="77" customWidth="1"/>
    <col min="13026" max="13026" width="11.625" style="77" customWidth="1"/>
    <col min="13027" max="13269" width="9" style="77"/>
    <col min="13270" max="13270" width="7.25833333333333" style="77" customWidth="1"/>
    <col min="13271" max="13271" width="23.625" style="77" customWidth="1"/>
    <col min="13272" max="13272" width="34.2583333333333" style="77" customWidth="1"/>
    <col min="13273" max="13273" width="9.625" style="77" customWidth="1"/>
    <col min="13274" max="13274" width="5.375" style="77" customWidth="1"/>
    <col min="13275" max="13275" width="8" style="77" customWidth="1"/>
    <col min="13276" max="13276" width="16.2583333333333" style="77" customWidth="1"/>
    <col min="13277" max="13278" width="11.5" style="77" customWidth="1"/>
    <col min="13279" max="13279" width="8" style="77" customWidth="1"/>
    <col min="13280" max="13280" width="9" style="77"/>
    <col min="13281" max="13281" width="9.375" style="77" customWidth="1"/>
    <col min="13282" max="13282" width="11.625" style="77" customWidth="1"/>
    <col min="13283" max="13525" width="9" style="77"/>
    <col min="13526" max="13526" width="7.25833333333333" style="77" customWidth="1"/>
    <col min="13527" max="13527" width="23.625" style="77" customWidth="1"/>
    <col min="13528" max="13528" width="34.2583333333333" style="77" customWidth="1"/>
    <col min="13529" max="13529" width="9.625" style="77" customWidth="1"/>
    <col min="13530" max="13530" width="5.375" style="77" customWidth="1"/>
    <col min="13531" max="13531" width="8" style="77" customWidth="1"/>
    <col min="13532" max="13532" width="16.2583333333333" style="77" customWidth="1"/>
    <col min="13533" max="13534" width="11.5" style="77" customWidth="1"/>
    <col min="13535" max="13535" width="8" style="77" customWidth="1"/>
    <col min="13536" max="13536" width="9" style="77"/>
    <col min="13537" max="13537" width="9.375" style="77" customWidth="1"/>
    <col min="13538" max="13538" width="11.625" style="77" customWidth="1"/>
    <col min="13539" max="13781" width="9" style="77"/>
    <col min="13782" max="13782" width="7.25833333333333" style="77" customWidth="1"/>
    <col min="13783" max="13783" width="23.625" style="77" customWidth="1"/>
    <col min="13784" max="13784" width="34.2583333333333" style="77" customWidth="1"/>
    <col min="13785" max="13785" width="9.625" style="77" customWidth="1"/>
    <col min="13786" max="13786" width="5.375" style="77" customWidth="1"/>
    <col min="13787" max="13787" width="8" style="77" customWidth="1"/>
    <col min="13788" max="13788" width="16.2583333333333" style="77" customWidth="1"/>
    <col min="13789" max="13790" width="11.5" style="77" customWidth="1"/>
    <col min="13791" max="13791" width="8" style="77" customWidth="1"/>
    <col min="13792" max="13792" width="9" style="77"/>
    <col min="13793" max="13793" width="9.375" style="77" customWidth="1"/>
    <col min="13794" max="13794" width="11.625" style="77" customWidth="1"/>
    <col min="13795" max="14037" width="9" style="77"/>
    <col min="14038" max="14038" width="7.25833333333333" style="77" customWidth="1"/>
    <col min="14039" max="14039" width="23.625" style="77" customWidth="1"/>
    <col min="14040" max="14040" width="34.2583333333333" style="77" customWidth="1"/>
    <col min="14041" max="14041" width="9.625" style="77" customWidth="1"/>
    <col min="14042" max="14042" width="5.375" style="77" customWidth="1"/>
    <col min="14043" max="14043" width="8" style="77" customWidth="1"/>
    <col min="14044" max="14044" width="16.2583333333333" style="77" customWidth="1"/>
    <col min="14045" max="14046" width="11.5" style="77" customWidth="1"/>
    <col min="14047" max="14047" width="8" style="77" customWidth="1"/>
    <col min="14048" max="14048" width="9" style="77"/>
    <col min="14049" max="14049" width="9.375" style="77" customWidth="1"/>
    <col min="14050" max="14050" width="11.625" style="77" customWidth="1"/>
    <col min="14051" max="14293" width="9" style="77"/>
    <col min="14294" max="14294" width="7.25833333333333" style="77" customWidth="1"/>
    <col min="14295" max="14295" width="23.625" style="77" customWidth="1"/>
    <col min="14296" max="14296" width="34.2583333333333" style="77" customWidth="1"/>
    <col min="14297" max="14297" width="9.625" style="77" customWidth="1"/>
    <col min="14298" max="14298" width="5.375" style="77" customWidth="1"/>
    <col min="14299" max="14299" width="8" style="77" customWidth="1"/>
    <col min="14300" max="14300" width="16.2583333333333" style="77" customWidth="1"/>
    <col min="14301" max="14302" width="11.5" style="77" customWidth="1"/>
    <col min="14303" max="14303" width="8" style="77" customWidth="1"/>
    <col min="14304" max="14304" width="9" style="77"/>
    <col min="14305" max="14305" width="9.375" style="77" customWidth="1"/>
    <col min="14306" max="14306" width="11.625" style="77" customWidth="1"/>
    <col min="14307" max="14549" width="9" style="77"/>
    <col min="14550" max="14550" width="7.25833333333333" style="77" customWidth="1"/>
    <col min="14551" max="14551" width="23.625" style="77" customWidth="1"/>
    <col min="14552" max="14552" width="34.2583333333333" style="77" customWidth="1"/>
    <col min="14553" max="14553" width="9.625" style="77" customWidth="1"/>
    <col min="14554" max="14554" width="5.375" style="77" customWidth="1"/>
    <col min="14555" max="14555" width="8" style="77" customWidth="1"/>
    <col min="14556" max="14556" width="16.2583333333333" style="77" customWidth="1"/>
    <col min="14557" max="14558" width="11.5" style="77" customWidth="1"/>
    <col min="14559" max="14559" width="8" style="77" customWidth="1"/>
    <col min="14560" max="14560" width="9" style="77"/>
    <col min="14561" max="14561" width="9.375" style="77" customWidth="1"/>
    <col min="14562" max="14562" width="11.625" style="77" customWidth="1"/>
    <col min="14563" max="14805" width="9" style="77"/>
    <col min="14806" max="14806" width="7.25833333333333" style="77" customWidth="1"/>
    <col min="14807" max="14807" width="23.625" style="77" customWidth="1"/>
    <col min="14808" max="14808" width="34.2583333333333" style="77" customWidth="1"/>
    <col min="14809" max="14809" width="9.625" style="77" customWidth="1"/>
    <col min="14810" max="14810" width="5.375" style="77" customWidth="1"/>
    <col min="14811" max="14811" width="8" style="77" customWidth="1"/>
    <col min="14812" max="14812" width="16.2583333333333" style="77" customWidth="1"/>
    <col min="14813" max="14814" width="11.5" style="77" customWidth="1"/>
    <col min="14815" max="14815" width="8" style="77" customWidth="1"/>
    <col min="14816" max="14816" width="9" style="77"/>
    <col min="14817" max="14817" width="9.375" style="77" customWidth="1"/>
    <col min="14818" max="14818" width="11.625" style="77" customWidth="1"/>
    <col min="14819" max="15061" width="9" style="77"/>
    <col min="15062" max="15062" width="7.25833333333333" style="77" customWidth="1"/>
    <col min="15063" max="15063" width="23.625" style="77" customWidth="1"/>
    <col min="15064" max="15064" width="34.2583333333333" style="77" customWidth="1"/>
    <col min="15065" max="15065" width="9.625" style="77" customWidth="1"/>
    <col min="15066" max="15066" width="5.375" style="77" customWidth="1"/>
    <col min="15067" max="15067" width="8" style="77" customWidth="1"/>
    <col min="15068" max="15068" width="16.2583333333333" style="77" customWidth="1"/>
    <col min="15069" max="15070" width="11.5" style="77" customWidth="1"/>
    <col min="15071" max="15071" width="8" style="77" customWidth="1"/>
    <col min="15072" max="15072" width="9" style="77"/>
    <col min="15073" max="15073" width="9.375" style="77" customWidth="1"/>
    <col min="15074" max="15074" width="11.625" style="77" customWidth="1"/>
    <col min="15075" max="15317" width="9" style="77"/>
    <col min="15318" max="15318" width="7.25833333333333" style="77" customWidth="1"/>
    <col min="15319" max="15319" width="23.625" style="77" customWidth="1"/>
    <col min="15320" max="15320" width="34.2583333333333" style="77" customWidth="1"/>
    <col min="15321" max="15321" width="9.625" style="77" customWidth="1"/>
    <col min="15322" max="15322" width="5.375" style="77" customWidth="1"/>
    <col min="15323" max="15323" width="8" style="77" customWidth="1"/>
    <col min="15324" max="15324" width="16.2583333333333" style="77" customWidth="1"/>
    <col min="15325" max="15326" width="11.5" style="77" customWidth="1"/>
    <col min="15327" max="15327" width="8" style="77" customWidth="1"/>
    <col min="15328" max="15328" width="9" style="77"/>
    <col min="15329" max="15329" width="9.375" style="77" customWidth="1"/>
    <col min="15330" max="15330" width="11.625" style="77" customWidth="1"/>
    <col min="15331" max="15573" width="9" style="77"/>
    <col min="15574" max="15574" width="7.25833333333333" style="77" customWidth="1"/>
    <col min="15575" max="15575" width="23.625" style="77" customWidth="1"/>
    <col min="15576" max="15576" width="34.2583333333333" style="77" customWidth="1"/>
    <col min="15577" max="15577" width="9.625" style="77" customWidth="1"/>
    <col min="15578" max="15578" width="5.375" style="77" customWidth="1"/>
    <col min="15579" max="15579" width="8" style="77" customWidth="1"/>
    <col min="15580" max="15580" width="16.2583333333333" style="77" customWidth="1"/>
    <col min="15581" max="15582" width="11.5" style="77" customWidth="1"/>
    <col min="15583" max="15583" width="8" style="77" customWidth="1"/>
    <col min="15584" max="15584" width="9" style="77"/>
    <col min="15585" max="15585" width="9.375" style="77" customWidth="1"/>
    <col min="15586" max="15586" width="11.625" style="77" customWidth="1"/>
    <col min="15587" max="15829" width="9" style="77"/>
    <col min="15830" max="15830" width="7.25833333333333" style="77" customWidth="1"/>
    <col min="15831" max="15831" width="23.625" style="77" customWidth="1"/>
    <col min="15832" max="15832" width="34.2583333333333" style="77" customWidth="1"/>
    <col min="15833" max="15833" width="9.625" style="77" customWidth="1"/>
    <col min="15834" max="15834" width="5.375" style="77" customWidth="1"/>
    <col min="15835" max="15835" width="8" style="77" customWidth="1"/>
    <col min="15836" max="15836" width="16.2583333333333" style="77" customWidth="1"/>
    <col min="15837" max="15838" width="11.5" style="77" customWidth="1"/>
    <col min="15839" max="15839" width="8" style="77" customWidth="1"/>
    <col min="15840" max="15840" width="9" style="77"/>
    <col min="15841" max="15841" width="9.375" style="77" customWidth="1"/>
    <col min="15842" max="15842" width="11.625" style="77" customWidth="1"/>
    <col min="15843" max="16085" width="9" style="77"/>
    <col min="16086" max="16086" width="7.25833333333333" style="77" customWidth="1"/>
    <col min="16087" max="16087" width="23.625" style="77" customWidth="1"/>
    <col min="16088" max="16088" width="34.2583333333333" style="77" customWidth="1"/>
    <col min="16089" max="16089" width="9.625" style="77" customWidth="1"/>
    <col min="16090" max="16090" width="5.375" style="77" customWidth="1"/>
    <col min="16091" max="16091" width="8" style="77" customWidth="1"/>
    <col min="16092" max="16092" width="16.2583333333333" style="77" customWidth="1"/>
    <col min="16093" max="16094" width="11.5" style="77" customWidth="1"/>
    <col min="16095" max="16095" width="8" style="77" customWidth="1"/>
    <col min="16096" max="16096" width="9" style="77"/>
    <col min="16097" max="16097" width="9.375" style="77" customWidth="1"/>
    <col min="16098" max="16098" width="11.625" style="77" customWidth="1"/>
    <col min="16099" max="16384" width="9" style="77"/>
  </cols>
  <sheetData>
    <row r="1" ht="14.25" spans="1:8">
      <c r="A1" s="3" t="s">
        <v>31</v>
      </c>
      <c r="B1" s="3"/>
      <c r="C1" s="3"/>
      <c r="D1" s="3"/>
      <c r="E1" s="3"/>
      <c r="F1" s="106"/>
      <c r="G1" s="4"/>
      <c r="H1" s="3"/>
    </row>
    <row r="2" s="74" customFormat="1" ht="12" spans="1:8">
      <c r="A2" s="5" t="s">
        <v>20</v>
      </c>
      <c r="B2" s="5" t="s">
        <v>32</v>
      </c>
      <c r="C2" s="5" t="s">
        <v>33</v>
      </c>
      <c r="D2" s="5" t="s">
        <v>34</v>
      </c>
      <c r="E2" s="5" t="s">
        <v>35</v>
      </c>
      <c r="F2" s="107" t="s">
        <v>36</v>
      </c>
      <c r="G2" s="6" t="s">
        <v>37</v>
      </c>
      <c r="H2" s="5" t="s">
        <v>38</v>
      </c>
    </row>
    <row r="3" s="74" customFormat="1" ht="12" spans="1:8">
      <c r="A3" s="5"/>
      <c r="B3" s="5"/>
      <c r="C3" s="5"/>
      <c r="D3" s="5"/>
      <c r="E3" s="5"/>
      <c r="F3" s="107"/>
      <c r="G3" s="6"/>
      <c r="H3" s="5"/>
    </row>
    <row r="4" spans="1:8">
      <c r="A4" s="7" t="s">
        <v>39</v>
      </c>
      <c r="B4" s="8" t="s">
        <v>40</v>
      </c>
      <c r="C4" s="9"/>
      <c r="D4" s="10"/>
      <c r="E4" s="10"/>
      <c r="F4" s="108"/>
      <c r="G4" s="11"/>
      <c r="H4" s="109"/>
    </row>
    <row r="5" spans="1:8">
      <c r="A5" s="7" t="s">
        <v>41</v>
      </c>
      <c r="B5" s="8" t="s">
        <v>42</v>
      </c>
      <c r="C5" s="9"/>
      <c r="D5" s="10"/>
      <c r="E5" s="10"/>
      <c r="F5" s="108"/>
      <c r="G5" s="11"/>
      <c r="H5" s="109"/>
    </row>
    <row r="6" ht="25.5" spans="1:8">
      <c r="A6" s="10">
        <v>1</v>
      </c>
      <c r="B6" s="12" t="s">
        <v>43</v>
      </c>
      <c r="C6" s="12" t="s">
        <v>44</v>
      </c>
      <c r="D6" s="110" t="s">
        <v>45</v>
      </c>
      <c r="E6" s="111">
        <f>78+23+3</f>
        <v>104</v>
      </c>
      <c r="F6" s="14">
        <f>24.46*0+7.2+13.5</f>
        <v>20.7</v>
      </c>
      <c r="G6" s="112">
        <f>F6*E6</f>
        <v>2152.8</v>
      </c>
      <c r="H6" s="109"/>
    </row>
    <row r="7" ht="25.5" spans="1:8">
      <c r="A7" s="10">
        <v>2</v>
      </c>
      <c r="B7" s="12" t="s">
        <v>43</v>
      </c>
      <c r="C7" s="12" t="s">
        <v>46</v>
      </c>
      <c r="D7" s="110" t="s">
        <v>45</v>
      </c>
      <c r="E7" s="111">
        <f>6+8+1</f>
        <v>15</v>
      </c>
      <c r="F7" s="14">
        <f>39.1*0+7.2+13.5*2</f>
        <v>34.2</v>
      </c>
      <c r="G7" s="112">
        <f>F7*E7</f>
        <v>513</v>
      </c>
      <c r="H7" s="109"/>
    </row>
    <row r="8" ht="25.5" spans="1:8">
      <c r="A8" s="10">
        <v>3</v>
      </c>
      <c r="B8" s="12" t="s">
        <v>47</v>
      </c>
      <c r="C8" s="12" t="s">
        <v>48</v>
      </c>
      <c r="D8" s="110" t="s">
        <v>45</v>
      </c>
      <c r="E8" s="111">
        <v>15</v>
      </c>
      <c r="F8" s="14">
        <f>41.55*0+7.2+13.5*2</f>
        <v>34.2</v>
      </c>
      <c r="G8" s="112">
        <f>F8*E8</f>
        <v>513</v>
      </c>
      <c r="H8" s="109"/>
    </row>
    <row r="9" ht="25.5" spans="1:8">
      <c r="A9" s="10">
        <v>4</v>
      </c>
      <c r="B9" s="12" t="s">
        <v>47</v>
      </c>
      <c r="C9" s="12" t="s">
        <v>49</v>
      </c>
      <c r="D9" s="110" t="s">
        <v>45</v>
      </c>
      <c r="E9" s="111" t="s">
        <v>50</v>
      </c>
      <c r="F9" s="14">
        <v>20.7</v>
      </c>
      <c r="G9" s="112">
        <f>F9*E9</f>
        <v>20.7</v>
      </c>
      <c r="H9" s="109"/>
    </row>
    <row r="10" spans="1:8">
      <c r="A10" s="10">
        <v>5</v>
      </c>
      <c r="B10" s="12" t="s">
        <v>51</v>
      </c>
      <c r="C10" s="12" t="s">
        <v>52</v>
      </c>
      <c r="D10" s="110" t="s">
        <v>45</v>
      </c>
      <c r="E10" s="111" t="s">
        <v>53</v>
      </c>
      <c r="F10" s="14">
        <f>0.99*0+1</f>
        <v>1</v>
      </c>
      <c r="G10" s="112">
        <f>F10*E10</f>
        <v>400</v>
      </c>
      <c r="H10" s="109"/>
    </row>
    <row r="11" spans="1:8">
      <c r="A11" s="7" t="s">
        <v>54</v>
      </c>
      <c r="B11" s="8" t="s">
        <v>55</v>
      </c>
      <c r="C11" s="113"/>
      <c r="D11" s="10"/>
      <c r="E11" s="111"/>
      <c r="F11" s="14"/>
      <c r="G11" s="114"/>
      <c r="H11" s="109"/>
    </row>
    <row r="12" ht="51" spans="1:8">
      <c r="A12" s="10">
        <v>1</v>
      </c>
      <c r="B12" s="12" t="s">
        <v>56</v>
      </c>
      <c r="C12" s="12" t="s">
        <v>57</v>
      </c>
      <c r="D12" s="110" t="s">
        <v>58</v>
      </c>
      <c r="E12" s="111">
        <f>9141.88+2203.69+66.17+300</f>
        <v>11711.74</v>
      </c>
      <c r="F12" s="14">
        <f>4.76*0+3.21</f>
        <v>3.21</v>
      </c>
      <c r="G12" s="112">
        <f>F12*E12</f>
        <v>37594.6854</v>
      </c>
      <c r="H12" s="109"/>
    </row>
    <row r="13" s="77" customFormat="1" ht="38.25" spans="1:9">
      <c r="A13" s="10">
        <v>1</v>
      </c>
      <c r="B13" s="12" t="s">
        <v>59</v>
      </c>
      <c r="C13" s="12" t="s">
        <v>60</v>
      </c>
      <c r="D13" s="13" t="s">
        <v>58</v>
      </c>
      <c r="E13" s="13">
        <f>366.65+78.27</f>
        <v>444.92</v>
      </c>
      <c r="F13" s="115">
        <f>4.4*0+4.21</f>
        <v>4.21</v>
      </c>
      <c r="G13" s="112">
        <f>F13*E13</f>
        <v>1873.1132</v>
      </c>
      <c r="H13" s="109"/>
      <c r="I13" s="29"/>
    </row>
    <row r="14" s="77" customFormat="1" ht="38.25" spans="1:9">
      <c r="A14" s="10">
        <v>2</v>
      </c>
      <c r="B14" s="12" t="s">
        <v>59</v>
      </c>
      <c r="C14" s="12" t="s">
        <v>61</v>
      </c>
      <c r="D14" s="13" t="s">
        <v>58</v>
      </c>
      <c r="E14" s="13">
        <f>597.08</f>
        <v>597.08</v>
      </c>
      <c r="F14" s="115" t="s">
        <v>62</v>
      </c>
      <c r="G14" s="112">
        <f>F14*E14</f>
        <v>4591.5452</v>
      </c>
      <c r="H14" s="109"/>
      <c r="I14" s="29"/>
    </row>
    <row r="15" spans="1:8">
      <c r="A15" s="7" t="s">
        <v>63</v>
      </c>
      <c r="B15" s="8" t="s">
        <v>64</v>
      </c>
      <c r="C15" s="113"/>
      <c r="D15" s="10"/>
      <c r="E15" s="111"/>
      <c r="F15" s="14"/>
      <c r="G15" s="112"/>
      <c r="H15" s="109"/>
    </row>
    <row r="16" ht="51" spans="1:8">
      <c r="A16" s="116">
        <v>1</v>
      </c>
      <c r="B16" s="12" t="s">
        <v>65</v>
      </c>
      <c r="C16" s="12" t="s">
        <v>66</v>
      </c>
      <c r="D16" s="110" t="s">
        <v>67</v>
      </c>
      <c r="E16" s="111">
        <f>165+216</f>
        <v>381</v>
      </c>
      <c r="F16" s="14">
        <f>25.17*0+18</f>
        <v>18</v>
      </c>
      <c r="G16" s="112">
        <f>F16*E16</f>
        <v>6858</v>
      </c>
      <c r="H16" s="117"/>
    </row>
    <row r="17" spans="1:8">
      <c r="A17" s="116">
        <v>2</v>
      </c>
      <c r="B17" s="12" t="s">
        <v>68</v>
      </c>
      <c r="C17" s="12" t="s">
        <v>69</v>
      </c>
      <c r="D17" s="110" t="s">
        <v>45</v>
      </c>
      <c r="E17" s="111" t="s">
        <v>70</v>
      </c>
      <c r="F17" s="14">
        <f>60.39*0+60</f>
        <v>60</v>
      </c>
      <c r="G17" s="112">
        <f>F17*E17</f>
        <v>420</v>
      </c>
      <c r="H17" s="118"/>
    </row>
    <row r="18" spans="1:8">
      <c r="A18" s="7" t="s">
        <v>71</v>
      </c>
      <c r="B18" s="8" t="s">
        <v>72</v>
      </c>
      <c r="C18" s="113"/>
      <c r="D18" s="10"/>
      <c r="E18" s="111"/>
      <c r="F18" s="14"/>
      <c r="G18" s="112"/>
      <c r="H18" s="111"/>
    </row>
    <row r="19" spans="1:8">
      <c r="A19" s="116">
        <v>1</v>
      </c>
      <c r="B19" s="12" t="s">
        <v>73</v>
      </c>
      <c r="C19" s="12" t="s">
        <v>74</v>
      </c>
      <c r="D19" s="110" t="s">
        <v>75</v>
      </c>
      <c r="E19" s="111" t="s">
        <v>50</v>
      </c>
      <c r="F19" s="14">
        <v>1436.12</v>
      </c>
      <c r="G19" s="112">
        <f>F19*E19</f>
        <v>1436.12</v>
      </c>
      <c r="H19" s="111"/>
    </row>
    <row r="20" ht="25.5" spans="1:8">
      <c r="A20" s="116">
        <v>2</v>
      </c>
      <c r="B20" s="12" t="s">
        <v>76</v>
      </c>
      <c r="C20" s="12" t="s">
        <v>77</v>
      </c>
      <c r="D20" s="110" t="s">
        <v>75</v>
      </c>
      <c r="E20" s="111" t="s">
        <v>78</v>
      </c>
      <c r="F20" s="14">
        <f>382.4*0+380</f>
        <v>380</v>
      </c>
      <c r="G20" s="112">
        <f t="shared" ref="G20:G33" si="0">F20*E20</f>
        <v>760</v>
      </c>
      <c r="H20" s="109"/>
    </row>
    <row r="21" ht="25.5" spans="1:8">
      <c r="A21" s="116">
        <v>3</v>
      </c>
      <c r="B21" s="12" t="s">
        <v>76</v>
      </c>
      <c r="C21" s="12" t="s">
        <v>79</v>
      </c>
      <c r="D21" s="110" t="s">
        <v>75</v>
      </c>
      <c r="E21" s="111">
        <v>2</v>
      </c>
      <c r="F21" s="14">
        <f>724.56*0+720</f>
        <v>720</v>
      </c>
      <c r="G21" s="112">
        <f t="shared" si="0"/>
        <v>1440</v>
      </c>
      <c r="H21" s="119"/>
    </row>
    <row r="22" ht="38.25" spans="1:8">
      <c r="A22" s="116">
        <v>4</v>
      </c>
      <c r="B22" s="12" t="s">
        <v>76</v>
      </c>
      <c r="C22" s="12" t="s">
        <v>80</v>
      </c>
      <c r="D22" s="110" t="s">
        <v>81</v>
      </c>
      <c r="E22" s="111" t="s">
        <v>50</v>
      </c>
      <c r="F22" s="14">
        <f>382.4*0+260</f>
        <v>260</v>
      </c>
      <c r="G22" s="112">
        <f t="shared" si="0"/>
        <v>260</v>
      </c>
      <c r="H22" s="109"/>
    </row>
    <row r="23" ht="38.25" spans="1:8">
      <c r="A23" s="116">
        <v>5</v>
      </c>
      <c r="B23" s="12" t="s">
        <v>76</v>
      </c>
      <c r="C23" s="12" t="s">
        <v>82</v>
      </c>
      <c r="D23" s="110" t="s">
        <v>81</v>
      </c>
      <c r="E23" s="111">
        <v>3</v>
      </c>
      <c r="F23" s="14">
        <f>261.63*0+260</f>
        <v>260</v>
      </c>
      <c r="G23" s="112">
        <f t="shared" si="0"/>
        <v>780</v>
      </c>
      <c r="H23" s="109"/>
    </row>
    <row r="24" ht="25.5" spans="1:8">
      <c r="A24" s="116">
        <v>6</v>
      </c>
      <c r="B24" s="12" t="s">
        <v>65</v>
      </c>
      <c r="C24" s="12" t="s">
        <v>83</v>
      </c>
      <c r="D24" s="110" t="s">
        <v>67</v>
      </c>
      <c r="E24" s="111" t="s">
        <v>84</v>
      </c>
      <c r="F24" s="14">
        <f>48.3*0+48</f>
        <v>48</v>
      </c>
      <c r="G24" s="112">
        <f t="shared" si="0"/>
        <v>1728</v>
      </c>
      <c r="H24" s="109"/>
    </row>
    <row r="25" ht="102" spans="1:8">
      <c r="A25" s="116">
        <v>7</v>
      </c>
      <c r="B25" s="12" t="s">
        <v>76</v>
      </c>
      <c r="C25" s="12" t="s">
        <v>85</v>
      </c>
      <c r="D25" s="110" t="s">
        <v>81</v>
      </c>
      <c r="E25" s="111" t="s">
        <v>86</v>
      </c>
      <c r="F25" s="14">
        <f>543.42*0+540</f>
        <v>540</v>
      </c>
      <c r="G25" s="112">
        <f t="shared" si="0"/>
        <v>5400</v>
      </c>
      <c r="H25" s="10"/>
    </row>
    <row r="26" ht="25.5" spans="1:8">
      <c r="A26" s="116">
        <v>8</v>
      </c>
      <c r="B26" s="12" t="s">
        <v>65</v>
      </c>
      <c r="C26" s="12" t="s">
        <v>87</v>
      </c>
      <c r="D26" s="110" t="s">
        <v>67</v>
      </c>
      <c r="E26" s="111" t="s">
        <v>88</v>
      </c>
      <c r="F26" s="14">
        <f>16.09*0+16</f>
        <v>16</v>
      </c>
      <c r="G26" s="112">
        <f t="shared" si="0"/>
        <v>256</v>
      </c>
      <c r="H26" s="109"/>
    </row>
    <row r="27" ht="102" spans="1:8">
      <c r="A27" s="116">
        <v>9</v>
      </c>
      <c r="B27" s="12" t="s">
        <v>76</v>
      </c>
      <c r="C27" s="12" t="s">
        <v>85</v>
      </c>
      <c r="D27" s="110" t="s">
        <v>81</v>
      </c>
      <c r="E27" s="111" t="s">
        <v>89</v>
      </c>
      <c r="F27" s="14">
        <f>50.31*0+50</f>
        <v>50</v>
      </c>
      <c r="G27" s="112">
        <f t="shared" si="0"/>
        <v>1000</v>
      </c>
      <c r="H27" s="109"/>
    </row>
    <row r="28" spans="1:8">
      <c r="A28" s="116">
        <v>10</v>
      </c>
      <c r="B28" s="12" t="s">
        <v>90</v>
      </c>
      <c r="C28" s="12" t="s">
        <v>91</v>
      </c>
      <c r="D28" s="110" t="s">
        <v>92</v>
      </c>
      <c r="E28" s="111" t="s">
        <v>93</v>
      </c>
      <c r="F28" s="14">
        <f>15.1*0+15</f>
        <v>15</v>
      </c>
      <c r="G28" s="112">
        <f t="shared" si="0"/>
        <v>1560</v>
      </c>
      <c r="H28" s="119"/>
    </row>
    <row r="29" ht="25.5" spans="1:8">
      <c r="A29" s="116">
        <v>11</v>
      </c>
      <c r="B29" s="12" t="s">
        <v>73</v>
      </c>
      <c r="C29" s="12" t="s">
        <v>94</v>
      </c>
      <c r="D29" s="110" t="s">
        <v>75</v>
      </c>
      <c r="E29" s="111" t="s">
        <v>95</v>
      </c>
      <c r="F29" s="14">
        <f>2119.3*0+1800</f>
        <v>1800</v>
      </c>
      <c r="G29" s="112">
        <f t="shared" si="0"/>
        <v>5400</v>
      </c>
      <c r="H29" s="119"/>
    </row>
    <row r="30" ht="25.5" spans="1:8">
      <c r="A30" s="116">
        <v>12</v>
      </c>
      <c r="B30" s="12" t="s">
        <v>96</v>
      </c>
      <c r="C30" s="12" t="s">
        <v>97</v>
      </c>
      <c r="D30" s="110" t="s">
        <v>67</v>
      </c>
      <c r="E30" s="111" t="s">
        <v>98</v>
      </c>
      <c r="F30" s="14" t="s">
        <v>99</v>
      </c>
      <c r="G30" s="112">
        <f t="shared" si="0"/>
        <v>694.48</v>
      </c>
      <c r="H30" s="119"/>
    </row>
    <row r="31" ht="25.5" spans="1:8">
      <c r="A31" s="116">
        <v>13</v>
      </c>
      <c r="B31" s="12" t="s">
        <v>100</v>
      </c>
      <c r="C31" s="12" t="s">
        <v>101</v>
      </c>
      <c r="D31" s="110" t="s">
        <v>58</v>
      </c>
      <c r="E31" s="111" t="s">
        <v>102</v>
      </c>
      <c r="F31" s="14">
        <f>25.55*0+18*0+16.8</f>
        <v>16.8</v>
      </c>
      <c r="G31" s="112">
        <f t="shared" si="0"/>
        <v>2016</v>
      </c>
      <c r="H31" s="109"/>
    </row>
    <row r="32" spans="1:8">
      <c r="A32" s="116">
        <v>14</v>
      </c>
      <c r="B32" s="12" t="s">
        <v>103</v>
      </c>
      <c r="C32" s="12" t="s">
        <v>104</v>
      </c>
      <c r="D32" s="110" t="s">
        <v>105</v>
      </c>
      <c r="E32" s="111" t="s">
        <v>50</v>
      </c>
      <c r="F32" s="14">
        <v>10000</v>
      </c>
      <c r="G32" s="112">
        <f t="shared" si="0"/>
        <v>10000</v>
      </c>
      <c r="H32" s="109"/>
    </row>
    <row r="33" spans="1:8">
      <c r="A33" s="116">
        <v>15</v>
      </c>
      <c r="B33" s="12" t="s">
        <v>106</v>
      </c>
      <c r="C33" s="12" t="s">
        <v>107</v>
      </c>
      <c r="D33" s="110" t="s">
        <v>108</v>
      </c>
      <c r="E33" s="111" t="s">
        <v>78</v>
      </c>
      <c r="F33" s="14" t="s">
        <v>109</v>
      </c>
      <c r="G33" s="112">
        <f t="shared" si="0"/>
        <v>352.36</v>
      </c>
      <c r="H33" s="109"/>
    </row>
    <row r="34" spans="1:8">
      <c r="A34" s="16"/>
      <c r="B34" s="17" t="s">
        <v>110</v>
      </c>
      <c r="C34" s="18"/>
      <c r="D34" s="16" t="s">
        <v>111</v>
      </c>
      <c r="E34" s="19">
        <f>SUM(G6:G33)</f>
        <v>88019.8038</v>
      </c>
      <c r="F34" s="20"/>
      <c r="G34" s="20"/>
      <c r="H34" s="21"/>
    </row>
  </sheetData>
  <mergeCells count="12">
    <mergeCell ref="A1:H1"/>
    <mergeCell ref="B34:C34"/>
    <mergeCell ref="E34:H34"/>
    <mergeCell ref="A2:A3"/>
    <mergeCell ref="B2:B3"/>
    <mergeCell ref="C2:C3"/>
    <mergeCell ref="D2:D3"/>
    <mergeCell ref="E2:E3"/>
    <mergeCell ref="F2:F3"/>
    <mergeCell ref="G2:G3"/>
    <mergeCell ref="H2:H3"/>
    <mergeCell ref="H16:H17"/>
  </mergeCells>
  <printOptions horizontalCentered="1"/>
  <pageMargins left="0.700694444444445" right="0.700694444444445" top="0.751388888888889" bottom="0.751388888888889" header="0.298611111111111" footer="0.298611111111111"/>
  <pageSetup paperSize="9" scale="79"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view="pageBreakPreview" zoomScaleNormal="70" workbookViewId="0">
      <selection activeCell="C2" sqref="C2:C3"/>
    </sheetView>
  </sheetViews>
  <sheetFormatPr defaultColWidth="9" defaultRowHeight="11.25"/>
  <cols>
    <col min="1" max="1" width="4.75833333333333" style="94" customWidth="1"/>
    <col min="2" max="2" width="22.9916666666667" style="95" customWidth="1"/>
    <col min="3" max="3" width="85.325" style="96" customWidth="1"/>
    <col min="4" max="5" width="6.36666666666667" style="94" customWidth="1"/>
    <col min="6" max="6" width="10.6333333333333" style="97" customWidth="1"/>
    <col min="7" max="7" width="15.1833333333333" style="97" customWidth="1"/>
    <col min="8" max="8" width="7.16666666666667" style="95" customWidth="1"/>
    <col min="9" max="9" width="9" style="98"/>
    <col min="10" max="10" width="9" style="90"/>
    <col min="11" max="11" width="9" style="91"/>
    <col min="12" max="12" width="9.54166666666667" style="92" customWidth="1"/>
    <col min="13" max="13" width="12.725" style="92" customWidth="1"/>
    <col min="14" max="223" width="9" style="98"/>
    <col min="224" max="224" width="7.25833333333333" style="98" customWidth="1"/>
    <col min="225" max="225" width="23.625" style="98" customWidth="1"/>
    <col min="226" max="226" width="34.2583333333333" style="98" customWidth="1"/>
    <col min="227" max="227" width="9.625" style="98" customWidth="1"/>
    <col min="228" max="228" width="5.375" style="98" customWidth="1"/>
    <col min="229" max="229" width="8" style="98" customWidth="1"/>
    <col min="230" max="230" width="16.2583333333333" style="98" customWidth="1"/>
    <col min="231" max="232" width="11.5" style="98" customWidth="1"/>
    <col min="233" max="233" width="8.125" style="98" customWidth="1"/>
    <col min="234" max="234" width="9" style="98"/>
    <col min="235" max="235" width="11.125" style="98" customWidth="1"/>
    <col min="236" max="236" width="13" style="98" customWidth="1"/>
    <col min="237" max="479" width="9" style="98"/>
    <col min="480" max="480" width="7.25833333333333" style="98" customWidth="1"/>
    <col min="481" max="481" width="23.625" style="98" customWidth="1"/>
    <col min="482" max="482" width="34.2583333333333" style="98" customWidth="1"/>
    <col min="483" max="483" width="9.625" style="98" customWidth="1"/>
    <col min="484" max="484" width="5.375" style="98" customWidth="1"/>
    <col min="485" max="485" width="8" style="98" customWidth="1"/>
    <col min="486" max="486" width="16.2583333333333" style="98" customWidth="1"/>
    <col min="487" max="488" width="11.5" style="98" customWidth="1"/>
    <col min="489" max="489" width="8.125" style="98" customWidth="1"/>
    <col min="490" max="490" width="9" style="98"/>
    <col min="491" max="491" width="11.125" style="98" customWidth="1"/>
    <col min="492" max="492" width="13" style="98" customWidth="1"/>
    <col min="493" max="735" width="9" style="98"/>
    <col min="736" max="736" width="7.25833333333333" style="98" customWidth="1"/>
    <col min="737" max="737" width="23.625" style="98" customWidth="1"/>
    <col min="738" max="738" width="34.2583333333333" style="98" customWidth="1"/>
    <col min="739" max="739" width="9.625" style="98" customWidth="1"/>
    <col min="740" max="740" width="5.375" style="98" customWidth="1"/>
    <col min="741" max="741" width="8" style="98" customWidth="1"/>
    <col min="742" max="742" width="16.2583333333333" style="98" customWidth="1"/>
    <col min="743" max="744" width="11.5" style="98" customWidth="1"/>
    <col min="745" max="745" width="8.125" style="98" customWidth="1"/>
    <col min="746" max="746" width="9" style="98"/>
    <col min="747" max="747" width="11.125" style="98" customWidth="1"/>
    <col min="748" max="748" width="13" style="98" customWidth="1"/>
    <col min="749" max="991" width="9" style="98"/>
    <col min="992" max="992" width="7.25833333333333" style="98" customWidth="1"/>
    <col min="993" max="993" width="23.625" style="98" customWidth="1"/>
    <col min="994" max="994" width="34.2583333333333" style="98" customWidth="1"/>
    <col min="995" max="995" width="9.625" style="98" customWidth="1"/>
    <col min="996" max="996" width="5.375" style="98" customWidth="1"/>
    <col min="997" max="997" width="8" style="98" customWidth="1"/>
    <col min="998" max="998" width="16.2583333333333" style="98" customWidth="1"/>
    <col min="999" max="1000" width="11.5" style="98" customWidth="1"/>
    <col min="1001" max="1001" width="8.125" style="98" customWidth="1"/>
    <col min="1002" max="1002" width="9" style="98"/>
    <col min="1003" max="1003" width="11.125" style="98" customWidth="1"/>
    <col min="1004" max="1004" width="13" style="98" customWidth="1"/>
    <col min="1005" max="1247" width="9" style="98"/>
    <col min="1248" max="1248" width="7.25833333333333" style="98" customWidth="1"/>
    <col min="1249" max="1249" width="23.625" style="98" customWidth="1"/>
    <col min="1250" max="1250" width="34.2583333333333" style="98" customWidth="1"/>
    <col min="1251" max="1251" width="9.625" style="98" customWidth="1"/>
    <col min="1252" max="1252" width="5.375" style="98" customWidth="1"/>
    <col min="1253" max="1253" width="8" style="98" customWidth="1"/>
    <col min="1254" max="1254" width="16.2583333333333" style="98" customWidth="1"/>
    <col min="1255" max="1256" width="11.5" style="98" customWidth="1"/>
    <col min="1257" max="1257" width="8.125" style="98" customWidth="1"/>
    <col min="1258" max="1258" width="9" style="98"/>
    <col min="1259" max="1259" width="11.125" style="98" customWidth="1"/>
    <col min="1260" max="1260" width="13" style="98" customWidth="1"/>
    <col min="1261" max="1503" width="9" style="98"/>
    <col min="1504" max="1504" width="7.25833333333333" style="98" customWidth="1"/>
    <col min="1505" max="1505" width="23.625" style="98" customWidth="1"/>
    <col min="1506" max="1506" width="34.2583333333333" style="98" customWidth="1"/>
    <col min="1507" max="1507" width="9.625" style="98" customWidth="1"/>
    <col min="1508" max="1508" width="5.375" style="98" customWidth="1"/>
    <col min="1509" max="1509" width="8" style="98" customWidth="1"/>
    <col min="1510" max="1510" width="16.2583333333333" style="98" customWidth="1"/>
    <col min="1511" max="1512" width="11.5" style="98" customWidth="1"/>
    <col min="1513" max="1513" width="8.125" style="98" customWidth="1"/>
    <col min="1514" max="1514" width="9" style="98"/>
    <col min="1515" max="1515" width="11.125" style="98" customWidth="1"/>
    <col min="1516" max="1516" width="13" style="98" customWidth="1"/>
    <col min="1517" max="1759" width="9" style="98"/>
    <col min="1760" max="1760" width="7.25833333333333" style="98" customWidth="1"/>
    <col min="1761" max="1761" width="23.625" style="98" customWidth="1"/>
    <col min="1762" max="1762" width="34.2583333333333" style="98" customWidth="1"/>
    <col min="1763" max="1763" width="9.625" style="98" customWidth="1"/>
    <col min="1764" max="1764" width="5.375" style="98" customWidth="1"/>
    <col min="1765" max="1765" width="8" style="98" customWidth="1"/>
    <col min="1766" max="1766" width="16.2583333333333" style="98" customWidth="1"/>
    <col min="1767" max="1768" width="11.5" style="98" customWidth="1"/>
    <col min="1769" max="1769" width="8.125" style="98" customWidth="1"/>
    <col min="1770" max="1770" width="9" style="98"/>
    <col min="1771" max="1771" width="11.125" style="98" customWidth="1"/>
    <col min="1772" max="1772" width="13" style="98" customWidth="1"/>
    <col min="1773" max="2015" width="9" style="98"/>
    <col min="2016" max="2016" width="7.25833333333333" style="98" customWidth="1"/>
    <col min="2017" max="2017" width="23.625" style="98" customWidth="1"/>
    <col min="2018" max="2018" width="34.2583333333333" style="98" customWidth="1"/>
    <col min="2019" max="2019" width="9.625" style="98" customWidth="1"/>
    <col min="2020" max="2020" width="5.375" style="98" customWidth="1"/>
    <col min="2021" max="2021" width="8" style="98" customWidth="1"/>
    <col min="2022" max="2022" width="16.2583333333333" style="98" customWidth="1"/>
    <col min="2023" max="2024" width="11.5" style="98" customWidth="1"/>
    <col min="2025" max="2025" width="8.125" style="98" customWidth="1"/>
    <col min="2026" max="2026" width="9" style="98"/>
    <col min="2027" max="2027" width="11.125" style="98" customWidth="1"/>
    <col min="2028" max="2028" width="13" style="98" customWidth="1"/>
    <col min="2029" max="2271" width="9" style="98"/>
    <col min="2272" max="2272" width="7.25833333333333" style="98" customWidth="1"/>
    <col min="2273" max="2273" width="23.625" style="98" customWidth="1"/>
    <col min="2274" max="2274" width="34.2583333333333" style="98" customWidth="1"/>
    <col min="2275" max="2275" width="9.625" style="98" customWidth="1"/>
    <col min="2276" max="2276" width="5.375" style="98" customWidth="1"/>
    <col min="2277" max="2277" width="8" style="98" customWidth="1"/>
    <col min="2278" max="2278" width="16.2583333333333" style="98" customWidth="1"/>
    <col min="2279" max="2280" width="11.5" style="98" customWidth="1"/>
    <col min="2281" max="2281" width="8.125" style="98" customWidth="1"/>
    <col min="2282" max="2282" width="9" style="98"/>
    <col min="2283" max="2283" width="11.125" style="98" customWidth="1"/>
    <col min="2284" max="2284" width="13" style="98" customWidth="1"/>
    <col min="2285" max="2527" width="9" style="98"/>
    <col min="2528" max="2528" width="7.25833333333333" style="98" customWidth="1"/>
    <col min="2529" max="2529" width="23.625" style="98" customWidth="1"/>
    <col min="2530" max="2530" width="34.2583333333333" style="98" customWidth="1"/>
    <col min="2531" max="2531" width="9.625" style="98" customWidth="1"/>
    <col min="2532" max="2532" width="5.375" style="98" customWidth="1"/>
    <col min="2533" max="2533" width="8" style="98" customWidth="1"/>
    <col min="2534" max="2534" width="16.2583333333333" style="98" customWidth="1"/>
    <col min="2535" max="2536" width="11.5" style="98" customWidth="1"/>
    <col min="2537" max="2537" width="8.125" style="98" customWidth="1"/>
    <col min="2538" max="2538" width="9" style="98"/>
    <col min="2539" max="2539" width="11.125" style="98" customWidth="1"/>
    <col min="2540" max="2540" width="13" style="98" customWidth="1"/>
    <col min="2541" max="2783" width="9" style="98"/>
    <col min="2784" max="2784" width="7.25833333333333" style="98" customWidth="1"/>
    <col min="2785" max="2785" width="23.625" style="98" customWidth="1"/>
    <col min="2786" max="2786" width="34.2583333333333" style="98" customWidth="1"/>
    <col min="2787" max="2787" width="9.625" style="98" customWidth="1"/>
    <col min="2788" max="2788" width="5.375" style="98" customWidth="1"/>
    <col min="2789" max="2789" width="8" style="98" customWidth="1"/>
    <col min="2790" max="2790" width="16.2583333333333" style="98" customWidth="1"/>
    <col min="2791" max="2792" width="11.5" style="98" customWidth="1"/>
    <col min="2793" max="2793" width="8.125" style="98" customWidth="1"/>
    <col min="2794" max="2794" width="9" style="98"/>
    <col min="2795" max="2795" width="11.125" style="98" customWidth="1"/>
    <col min="2796" max="2796" width="13" style="98" customWidth="1"/>
    <col min="2797" max="3039" width="9" style="98"/>
    <col min="3040" max="3040" width="7.25833333333333" style="98" customWidth="1"/>
    <col min="3041" max="3041" width="23.625" style="98" customWidth="1"/>
    <col min="3042" max="3042" width="34.2583333333333" style="98" customWidth="1"/>
    <col min="3043" max="3043" width="9.625" style="98" customWidth="1"/>
    <col min="3044" max="3044" width="5.375" style="98" customWidth="1"/>
    <col min="3045" max="3045" width="8" style="98" customWidth="1"/>
    <col min="3046" max="3046" width="16.2583333333333" style="98" customWidth="1"/>
    <col min="3047" max="3048" width="11.5" style="98" customWidth="1"/>
    <col min="3049" max="3049" width="8.125" style="98" customWidth="1"/>
    <col min="3050" max="3050" width="9" style="98"/>
    <col min="3051" max="3051" width="11.125" style="98" customWidth="1"/>
    <col min="3052" max="3052" width="13" style="98" customWidth="1"/>
    <col min="3053" max="3295" width="9" style="98"/>
    <col min="3296" max="3296" width="7.25833333333333" style="98" customWidth="1"/>
    <col min="3297" max="3297" width="23.625" style="98" customWidth="1"/>
    <col min="3298" max="3298" width="34.2583333333333" style="98" customWidth="1"/>
    <col min="3299" max="3299" width="9.625" style="98" customWidth="1"/>
    <col min="3300" max="3300" width="5.375" style="98" customWidth="1"/>
    <col min="3301" max="3301" width="8" style="98" customWidth="1"/>
    <col min="3302" max="3302" width="16.2583333333333" style="98" customWidth="1"/>
    <col min="3303" max="3304" width="11.5" style="98" customWidth="1"/>
    <col min="3305" max="3305" width="8.125" style="98" customWidth="1"/>
    <col min="3306" max="3306" width="9" style="98"/>
    <col min="3307" max="3307" width="11.125" style="98" customWidth="1"/>
    <col min="3308" max="3308" width="13" style="98" customWidth="1"/>
    <col min="3309" max="3551" width="9" style="98"/>
    <col min="3552" max="3552" width="7.25833333333333" style="98" customWidth="1"/>
    <col min="3553" max="3553" width="23.625" style="98" customWidth="1"/>
    <col min="3554" max="3554" width="34.2583333333333" style="98" customWidth="1"/>
    <col min="3555" max="3555" width="9.625" style="98" customWidth="1"/>
    <col min="3556" max="3556" width="5.375" style="98" customWidth="1"/>
    <col min="3557" max="3557" width="8" style="98" customWidth="1"/>
    <col min="3558" max="3558" width="16.2583333333333" style="98" customWidth="1"/>
    <col min="3559" max="3560" width="11.5" style="98" customWidth="1"/>
    <col min="3561" max="3561" width="8.125" style="98" customWidth="1"/>
    <col min="3562" max="3562" width="9" style="98"/>
    <col min="3563" max="3563" width="11.125" style="98" customWidth="1"/>
    <col min="3564" max="3564" width="13" style="98" customWidth="1"/>
    <col min="3565" max="3807" width="9" style="98"/>
    <col min="3808" max="3808" width="7.25833333333333" style="98" customWidth="1"/>
    <col min="3809" max="3809" width="23.625" style="98" customWidth="1"/>
    <col min="3810" max="3810" width="34.2583333333333" style="98" customWidth="1"/>
    <col min="3811" max="3811" width="9.625" style="98" customWidth="1"/>
    <col min="3812" max="3812" width="5.375" style="98" customWidth="1"/>
    <col min="3813" max="3813" width="8" style="98" customWidth="1"/>
    <col min="3814" max="3814" width="16.2583333333333" style="98" customWidth="1"/>
    <col min="3815" max="3816" width="11.5" style="98" customWidth="1"/>
    <col min="3817" max="3817" width="8.125" style="98" customWidth="1"/>
    <col min="3818" max="3818" width="9" style="98"/>
    <col min="3819" max="3819" width="11.125" style="98" customWidth="1"/>
    <col min="3820" max="3820" width="13" style="98" customWidth="1"/>
    <col min="3821" max="4063" width="9" style="98"/>
    <col min="4064" max="4064" width="7.25833333333333" style="98" customWidth="1"/>
    <col min="4065" max="4065" width="23.625" style="98" customWidth="1"/>
    <col min="4066" max="4066" width="34.2583333333333" style="98" customWidth="1"/>
    <col min="4067" max="4067" width="9.625" style="98" customWidth="1"/>
    <col min="4068" max="4068" width="5.375" style="98" customWidth="1"/>
    <col min="4069" max="4069" width="8" style="98" customWidth="1"/>
    <col min="4070" max="4070" width="16.2583333333333" style="98" customWidth="1"/>
    <col min="4071" max="4072" width="11.5" style="98" customWidth="1"/>
    <col min="4073" max="4073" width="8.125" style="98" customWidth="1"/>
    <col min="4074" max="4074" width="9" style="98"/>
    <col min="4075" max="4075" width="11.125" style="98" customWidth="1"/>
    <col min="4076" max="4076" width="13" style="98" customWidth="1"/>
    <col min="4077" max="4319" width="9" style="98"/>
    <col min="4320" max="4320" width="7.25833333333333" style="98" customWidth="1"/>
    <col min="4321" max="4321" width="23.625" style="98" customWidth="1"/>
    <col min="4322" max="4322" width="34.2583333333333" style="98" customWidth="1"/>
    <col min="4323" max="4323" width="9.625" style="98" customWidth="1"/>
    <col min="4324" max="4324" width="5.375" style="98" customWidth="1"/>
    <col min="4325" max="4325" width="8" style="98" customWidth="1"/>
    <col min="4326" max="4326" width="16.2583333333333" style="98" customWidth="1"/>
    <col min="4327" max="4328" width="11.5" style="98" customWidth="1"/>
    <col min="4329" max="4329" width="8.125" style="98" customWidth="1"/>
    <col min="4330" max="4330" width="9" style="98"/>
    <col min="4331" max="4331" width="11.125" style="98" customWidth="1"/>
    <col min="4332" max="4332" width="13" style="98" customWidth="1"/>
    <col min="4333" max="4575" width="9" style="98"/>
    <col min="4576" max="4576" width="7.25833333333333" style="98" customWidth="1"/>
    <col min="4577" max="4577" width="23.625" style="98" customWidth="1"/>
    <col min="4578" max="4578" width="34.2583333333333" style="98" customWidth="1"/>
    <col min="4579" max="4579" width="9.625" style="98" customWidth="1"/>
    <col min="4580" max="4580" width="5.375" style="98" customWidth="1"/>
    <col min="4581" max="4581" width="8" style="98" customWidth="1"/>
    <col min="4582" max="4582" width="16.2583333333333" style="98" customWidth="1"/>
    <col min="4583" max="4584" width="11.5" style="98" customWidth="1"/>
    <col min="4585" max="4585" width="8.125" style="98" customWidth="1"/>
    <col min="4586" max="4586" width="9" style="98"/>
    <col min="4587" max="4587" width="11.125" style="98" customWidth="1"/>
    <col min="4588" max="4588" width="13" style="98" customWidth="1"/>
    <col min="4589" max="4831" width="9" style="98"/>
    <col min="4832" max="4832" width="7.25833333333333" style="98" customWidth="1"/>
    <col min="4833" max="4833" width="23.625" style="98" customWidth="1"/>
    <col min="4834" max="4834" width="34.2583333333333" style="98" customWidth="1"/>
    <col min="4835" max="4835" width="9.625" style="98" customWidth="1"/>
    <col min="4836" max="4836" width="5.375" style="98" customWidth="1"/>
    <col min="4837" max="4837" width="8" style="98" customWidth="1"/>
    <col min="4838" max="4838" width="16.2583333333333" style="98" customWidth="1"/>
    <col min="4839" max="4840" width="11.5" style="98" customWidth="1"/>
    <col min="4841" max="4841" width="8.125" style="98" customWidth="1"/>
    <col min="4842" max="4842" width="9" style="98"/>
    <col min="4843" max="4843" width="11.125" style="98" customWidth="1"/>
    <col min="4844" max="4844" width="13" style="98" customWidth="1"/>
    <col min="4845" max="5087" width="9" style="98"/>
    <col min="5088" max="5088" width="7.25833333333333" style="98" customWidth="1"/>
    <col min="5089" max="5089" width="23.625" style="98" customWidth="1"/>
    <col min="5090" max="5090" width="34.2583333333333" style="98" customWidth="1"/>
    <col min="5091" max="5091" width="9.625" style="98" customWidth="1"/>
    <col min="5092" max="5092" width="5.375" style="98" customWidth="1"/>
    <col min="5093" max="5093" width="8" style="98" customWidth="1"/>
    <col min="5094" max="5094" width="16.2583333333333" style="98" customWidth="1"/>
    <col min="5095" max="5096" width="11.5" style="98" customWidth="1"/>
    <col min="5097" max="5097" width="8.125" style="98" customWidth="1"/>
    <col min="5098" max="5098" width="9" style="98"/>
    <col min="5099" max="5099" width="11.125" style="98" customWidth="1"/>
    <col min="5100" max="5100" width="13" style="98" customWidth="1"/>
    <col min="5101" max="5343" width="9" style="98"/>
    <col min="5344" max="5344" width="7.25833333333333" style="98" customWidth="1"/>
    <col min="5345" max="5345" width="23.625" style="98" customWidth="1"/>
    <col min="5346" max="5346" width="34.2583333333333" style="98" customWidth="1"/>
    <col min="5347" max="5347" width="9.625" style="98" customWidth="1"/>
    <col min="5348" max="5348" width="5.375" style="98" customWidth="1"/>
    <col min="5349" max="5349" width="8" style="98" customWidth="1"/>
    <col min="5350" max="5350" width="16.2583333333333" style="98" customWidth="1"/>
    <col min="5351" max="5352" width="11.5" style="98" customWidth="1"/>
    <col min="5353" max="5353" width="8.125" style="98" customWidth="1"/>
    <col min="5354" max="5354" width="9" style="98"/>
    <col min="5355" max="5355" width="11.125" style="98" customWidth="1"/>
    <col min="5356" max="5356" width="13" style="98" customWidth="1"/>
    <col min="5357" max="5599" width="9" style="98"/>
    <col min="5600" max="5600" width="7.25833333333333" style="98" customWidth="1"/>
    <col min="5601" max="5601" width="23.625" style="98" customWidth="1"/>
    <col min="5602" max="5602" width="34.2583333333333" style="98" customWidth="1"/>
    <col min="5603" max="5603" width="9.625" style="98" customWidth="1"/>
    <col min="5604" max="5604" width="5.375" style="98" customWidth="1"/>
    <col min="5605" max="5605" width="8" style="98" customWidth="1"/>
    <col min="5606" max="5606" width="16.2583333333333" style="98" customWidth="1"/>
    <col min="5607" max="5608" width="11.5" style="98" customWidth="1"/>
    <col min="5609" max="5609" width="8.125" style="98" customWidth="1"/>
    <col min="5610" max="5610" width="9" style="98"/>
    <col min="5611" max="5611" width="11.125" style="98" customWidth="1"/>
    <col min="5612" max="5612" width="13" style="98" customWidth="1"/>
    <col min="5613" max="5855" width="9" style="98"/>
    <col min="5856" max="5856" width="7.25833333333333" style="98" customWidth="1"/>
    <col min="5857" max="5857" width="23.625" style="98" customWidth="1"/>
    <col min="5858" max="5858" width="34.2583333333333" style="98" customWidth="1"/>
    <col min="5859" max="5859" width="9.625" style="98" customWidth="1"/>
    <col min="5860" max="5860" width="5.375" style="98" customWidth="1"/>
    <col min="5861" max="5861" width="8" style="98" customWidth="1"/>
    <col min="5862" max="5862" width="16.2583333333333" style="98" customWidth="1"/>
    <col min="5863" max="5864" width="11.5" style="98" customWidth="1"/>
    <col min="5865" max="5865" width="8.125" style="98" customWidth="1"/>
    <col min="5866" max="5866" width="9" style="98"/>
    <col min="5867" max="5867" width="11.125" style="98" customWidth="1"/>
    <col min="5868" max="5868" width="13" style="98" customWidth="1"/>
    <col min="5869" max="6111" width="9" style="98"/>
    <col min="6112" max="6112" width="7.25833333333333" style="98" customWidth="1"/>
    <col min="6113" max="6113" width="23.625" style="98" customWidth="1"/>
    <col min="6114" max="6114" width="34.2583333333333" style="98" customWidth="1"/>
    <col min="6115" max="6115" width="9.625" style="98" customWidth="1"/>
    <col min="6116" max="6116" width="5.375" style="98" customWidth="1"/>
    <col min="6117" max="6117" width="8" style="98" customWidth="1"/>
    <col min="6118" max="6118" width="16.2583333333333" style="98" customWidth="1"/>
    <col min="6119" max="6120" width="11.5" style="98" customWidth="1"/>
    <col min="6121" max="6121" width="8.125" style="98" customWidth="1"/>
    <col min="6122" max="6122" width="9" style="98"/>
    <col min="6123" max="6123" width="11.125" style="98" customWidth="1"/>
    <col min="6124" max="6124" width="13" style="98" customWidth="1"/>
    <col min="6125" max="6367" width="9" style="98"/>
    <col min="6368" max="6368" width="7.25833333333333" style="98" customWidth="1"/>
    <col min="6369" max="6369" width="23.625" style="98" customWidth="1"/>
    <col min="6370" max="6370" width="34.2583333333333" style="98" customWidth="1"/>
    <col min="6371" max="6371" width="9.625" style="98" customWidth="1"/>
    <col min="6372" max="6372" width="5.375" style="98" customWidth="1"/>
    <col min="6373" max="6373" width="8" style="98" customWidth="1"/>
    <col min="6374" max="6374" width="16.2583333333333" style="98" customWidth="1"/>
    <col min="6375" max="6376" width="11.5" style="98" customWidth="1"/>
    <col min="6377" max="6377" width="8.125" style="98" customWidth="1"/>
    <col min="6378" max="6378" width="9" style="98"/>
    <col min="6379" max="6379" width="11.125" style="98" customWidth="1"/>
    <col min="6380" max="6380" width="13" style="98" customWidth="1"/>
    <col min="6381" max="6623" width="9" style="98"/>
    <col min="6624" max="6624" width="7.25833333333333" style="98" customWidth="1"/>
    <col min="6625" max="6625" width="23.625" style="98" customWidth="1"/>
    <col min="6626" max="6626" width="34.2583333333333" style="98" customWidth="1"/>
    <col min="6627" max="6627" width="9.625" style="98" customWidth="1"/>
    <col min="6628" max="6628" width="5.375" style="98" customWidth="1"/>
    <col min="6629" max="6629" width="8" style="98" customWidth="1"/>
    <col min="6630" max="6630" width="16.2583333333333" style="98" customWidth="1"/>
    <col min="6631" max="6632" width="11.5" style="98" customWidth="1"/>
    <col min="6633" max="6633" width="8.125" style="98" customWidth="1"/>
    <col min="6634" max="6634" width="9" style="98"/>
    <col min="6635" max="6635" width="11.125" style="98" customWidth="1"/>
    <col min="6636" max="6636" width="13" style="98" customWidth="1"/>
    <col min="6637" max="6879" width="9" style="98"/>
    <col min="6880" max="6880" width="7.25833333333333" style="98" customWidth="1"/>
    <col min="6881" max="6881" width="23.625" style="98" customWidth="1"/>
    <col min="6882" max="6882" width="34.2583333333333" style="98" customWidth="1"/>
    <col min="6883" max="6883" width="9.625" style="98" customWidth="1"/>
    <col min="6884" max="6884" width="5.375" style="98" customWidth="1"/>
    <col min="6885" max="6885" width="8" style="98" customWidth="1"/>
    <col min="6886" max="6886" width="16.2583333333333" style="98" customWidth="1"/>
    <col min="6887" max="6888" width="11.5" style="98" customWidth="1"/>
    <col min="6889" max="6889" width="8.125" style="98" customWidth="1"/>
    <col min="6890" max="6890" width="9" style="98"/>
    <col min="6891" max="6891" width="11.125" style="98" customWidth="1"/>
    <col min="6892" max="6892" width="13" style="98" customWidth="1"/>
    <col min="6893" max="7135" width="9" style="98"/>
    <col min="7136" max="7136" width="7.25833333333333" style="98" customWidth="1"/>
    <col min="7137" max="7137" width="23.625" style="98" customWidth="1"/>
    <col min="7138" max="7138" width="34.2583333333333" style="98" customWidth="1"/>
    <col min="7139" max="7139" width="9.625" style="98" customWidth="1"/>
    <col min="7140" max="7140" width="5.375" style="98" customWidth="1"/>
    <col min="7141" max="7141" width="8" style="98" customWidth="1"/>
    <col min="7142" max="7142" width="16.2583333333333" style="98" customWidth="1"/>
    <col min="7143" max="7144" width="11.5" style="98" customWidth="1"/>
    <col min="7145" max="7145" width="8.125" style="98" customWidth="1"/>
    <col min="7146" max="7146" width="9" style="98"/>
    <col min="7147" max="7147" width="11.125" style="98" customWidth="1"/>
    <col min="7148" max="7148" width="13" style="98" customWidth="1"/>
    <col min="7149" max="7391" width="9" style="98"/>
    <col min="7392" max="7392" width="7.25833333333333" style="98" customWidth="1"/>
    <col min="7393" max="7393" width="23.625" style="98" customWidth="1"/>
    <col min="7394" max="7394" width="34.2583333333333" style="98" customWidth="1"/>
    <col min="7395" max="7395" width="9.625" style="98" customWidth="1"/>
    <col min="7396" max="7396" width="5.375" style="98" customWidth="1"/>
    <col min="7397" max="7397" width="8" style="98" customWidth="1"/>
    <col min="7398" max="7398" width="16.2583333333333" style="98" customWidth="1"/>
    <col min="7399" max="7400" width="11.5" style="98" customWidth="1"/>
    <col min="7401" max="7401" width="8.125" style="98" customWidth="1"/>
    <col min="7402" max="7402" width="9" style="98"/>
    <col min="7403" max="7403" width="11.125" style="98" customWidth="1"/>
    <col min="7404" max="7404" width="13" style="98" customWidth="1"/>
    <col min="7405" max="7647" width="9" style="98"/>
    <col min="7648" max="7648" width="7.25833333333333" style="98" customWidth="1"/>
    <col min="7649" max="7649" width="23.625" style="98" customWidth="1"/>
    <col min="7650" max="7650" width="34.2583333333333" style="98" customWidth="1"/>
    <col min="7651" max="7651" width="9.625" style="98" customWidth="1"/>
    <col min="7652" max="7652" width="5.375" style="98" customWidth="1"/>
    <col min="7653" max="7653" width="8" style="98" customWidth="1"/>
    <col min="7654" max="7654" width="16.2583333333333" style="98" customWidth="1"/>
    <col min="7655" max="7656" width="11.5" style="98" customWidth="1"/>
    <col min="7657" max="7657" width="8.125" style="98" customWidth="1"/>
    <col min="7658" max="7658" width="9" style="98"/>
    <col min="7659" max="7659" width="11.125" style="98" customWidth="1"/>
    <col min="7660" max="7660" width="13" style="98" customWidth="1"/>
    <col min="7661" max="7903" width="9" style="98"/>
    <col min="7904" max="7904" width="7.25833333333333" style="98" customWidth="1"/>
    <col min="7905" max="7905" width="23.625" style="98" customWidth="1"/>
    <col min="7906" max="7906" width="34.2583333333333" style="98" customWidth="1"/>
    <col min="7907" max="7907" width="9.625" style="98" customWidth="1"/>
    <col min="7908" max="7908" width="5.375" style="98" customWidth="1"/>
    <col min="7909" max="7909" width="8" style="98" customWidth="1"/>
    <col min="7910" max="7910" width="16.2583333333333" style="98" customWidth="1"/>
    <col min="7911" max="7912" width="11.5" style="98" customWidth="1"/>
    <col min="7913" max="7913" width="8.125" style="98" customWidth="1"/>
    <col min="7914" max="7914" width="9" style="98"/>
    <col min="7915" max="7915" width="11.125" style="98" customWidth="1"/>
    <col min="7916" max="7916" width="13" style="98" customWidth="1"/>
    <col min="7917" max="8159" width="9" style="98"/>
    <col min="8160" max="8160" width="7.25833333333333" style="98" customWidth="1"/>
    <col min="8161" max="8161" width="23.625" style="98" customWidth="1"/>
    <col min="8162" max="8162" width="34.2583333333333" style="98" customWidth="1"/>
    <col min="8163" max="8163" width="9.625" style="98" customWidth="1"/>
    <col min="8164" max="8164" width="5.375" style="98" customWidth="1"/>
    <col min="8165" max="8165" width="8" style="98" customWidth="1"/>
    <col min="8166" max="8166" width="16.2583333333333" style="98" customWidth="1"/>
    <col min="8167" max="8168" width="11.5" style="98" customWidth="1"/>
    <col min="8169" max="8169" width="8.125" style="98" customWidth="1"/>
    <col min="8170" max="8170" width="9" style="98"/>
    <col min="8171" max="8171" width="11.125" style="98" customWidth="1"/>
    <col min="8172" max="8172" width="13" style="98" customWidth="1"/>
    <col min="8173" max="8415" width="9" style="98"/>
    <col min="8416" max="8416" width="7.25833333333333" style="98" customWidth="1"/>
    <col min="8417" max="8417" width="23.625" style="98" customWidth="1"/>
    <col min="8418" max="8418" width="34.2583333333333" style="98" customWidth="1"/>
    <col min="8419" max="8419" width="9.625" style="98" customWidth="1"/>
    <col min="8420" max="8420" width="5.375" style="98" customWidth="1"/>
    <col min="8421" max="8421" width="8" style="98" customWidth="1"/>
    <col min="8422" max="8422" width="16.2583333333333" style="98" customWidth="1"/>
    <col min="8423" max="8424" width="11.5" style="98" customWidth="1"/>
    <col min="8425" max="8425" width="8.125" style="98" customWidth="1"/>
    <col min="8426" max="8426" width="9" style="98"/>
    <col min="8427" max="8427" width="11.125" style="98" customWidth="1"/>
    <col min="8428" max="8428" width="13" style="98" customWidth="1"/>
    <col min="8429" max="8671" width="9" style="98"/>
    <col min="8672" max="8672" width="7.25833333333333" style="98" customWidth="1"/>
    <col min="8673" max="8673" width="23.625" style="98" customWidth="1"/>
    <col min="8674" max="8674" width="34.2583333333333" style="98" customWidth="1"/>
    <col min="8675" max="8675" width="9.625" style="98" customWidth="1"/>
    <col min="8676" max="8676" width="5.375" style="98" customWidth="1"/>
    <col min="8677" max="8677" width="8" style="98" customWidth="1"/>
    <col min="8678" max="8678" width="16.2583333333333" style="98" customWidth="1"/>
    <col min="8679" max="8680" width="11.5" style="98" customWidth="1"/>
    <col min="8681" max="8681" width="8.125" style="98" customWidth="1"/>
    <col min="8682" max="8682" width="9" style="98"/>
    <col min="8683" max="8683" width="11.125" style="98" customWidth="1"/>
    <col min="8684" max="8684" width="13" style="98" customWidth="1"/>
    <col min="8685" max="8927" width="9" style="98"/>
    <col min="8928" max="8928" width="7.25833333333333" style="98" customWidth="1"/>
    <col min="8929" max="8929" width="23.625" style="98" customWidth="1"/>
    <col min="8930" max="8930" width="34.2583333333333" style="98" customWidth="1"/>
    <col min="8931" max="8931" width="9.625" style="98" customWidth="1"/>
    <col min="8932" max="8932" width="5.375" style="98" customWidth="1"/>
    <col min="8933" max="8933" width="8" style="98" customWidth="1"/>
    <col min="8934" max="8934" width="16.2583333333333" style="98" customWidth="1"/>
    <col min="8935" max="8936" width="11.5" style="98" customWidth="1"/>
    <col min="8937" max="8937" width="8.125" style="98" customWidth="1"/>
    <col min="8938" max="8938" width="9" style="98"/>
    <col min="8939" max="8939" width="11.125" style="98" customWidth="1"/>
    <col min="8940" max="8940" width="13" style="98" customWidth="1"/>
    <col min="8941" max="9183" width="9" style="98"/>
    <col min="9184" max="9184" width="7.25833333333333" style="98" customWidth="1"/>
    <col min="9185" max="9185" width="23.625" style="98" customWidth="1"/>
    <col min="9186" max="9186" width="34.2583333333333" style="98" customWidth="1"/>
    <col min="9187" max="9187" width="9.625" style="98" customWidth="1"/>
    <col min="9188" max="9188" width="5.375" style="98" customWidth="1"/>
    <col min="9189" max="9189" width="8" style="98" customWidth="1"/>
    <col min="9190" max="9190" width="16.2583333333333" style="98" customWidth="1"/>
    <col min="9191" max="9192" width="11.5" style="98" customWidth="1"/>
    <col min="9193" max="9193" width="8.125" style="98" customWidth="1"/>
    <col min="9194" max="9194" width="9" style="98"/>
    <col min="9195" max="9195" width="11.125" style="98" customWidth="1"/>
    <col min="9196" max="9196" width="13" style="98" customWidth="1"/>
    <col min="9197" max="9439" width="9" style="98"/>
    <col min="9440" max="9440" width="7.25833333333333" style="98" customWidth="1"/>
    <col min="9441" max="9441" width="23.625" style="98" customWidth="1"/>
    <col min="9442" max="9442" width="34.2583333333333" style="98" customWidth="1"/>
    <col min="9443" max="9443" width="9.625" style="98" customWidth="1"/>
    <col min="9444" max="9444" width="5.375" style="98" customWidth="1"/>
    <col min="9445" max="9445" width="8" style="98" customWidth="1"/>
    <col min="9446" max="9446" width="16.2583333333333" style="98" customWidth="1"/>
    <col min="9447" max="9448" width="11.5" style="98" customWidth="1"/>
    <col min="9449" max="9449" width="8.125" style="98" customWidth="1"/>
    <col min="9450" max="9450" width="9" style="98"/>
    <col min="9451" max="9451" width="11.125" style="98" customWidth="1"/>
    <col min="9452" max="9452" width="13" style="98" customWidth="1"/>
    <col min="9453" max="9695" width="9" style="98"/>
    <col min="9696" max="9696" width="7.25833333333333" style="98" customWidth="1"/>
    <col min="9697" max="9697" width="23.625" style="98" customWidth="1"/>
    <col min="9698" max="9698" width="34.2583333333333" style="98" customWidth="1"/>
    <col min="9699" max="9699" width="9.625" style="98" customWidth="1"/>
    <col min="9700" max="9700" width="5.375" style="98" customWidth="1"/>
    <col min="9701" max="9701" width="8" style="98" customWidth="1"/>
    <col min="9702" max="9702" width="16.2583333333333" style="98" customWidth="1"/>
    <col min="9703" max="9704" width="11.5" style="98" customWidth="1"/>
    <col min="9705" max="9705" width="8.125" style="98" customWidth="1"/>
    <col min="9706" max="9706" width="9" style="98"/>
    <col min="9707" max="9707" width="11.125" style="98" customWidth="1"/>
    <col min="9708" max="9708" width="13" style="98" customWidth="1"/>
    <col min="9709" max="9951" width="9" style="98"/>
    <col min="9952" max="9952" width="7.25833333333333" style="98" customWidth="1"/>
    <col min="9953" max="9953" width="23.625" style="98" customWidth="1"/>
    <col min="9954" max="9954" width="34.2583333333333" style="98" customWidth="1"/>
    <col min="9955" max="9955" width="9.625" style="98" customWidth="1"/>
    <col min="9956" max="9956" width="5.375" style="98" customWidth="1"/>
    <col min="9957" max="9957" width="8" style="98" customWidth="1"/>
    <col min="9958" max="9958" width="16.2583333333333" style="98" customWidth="1"/>
    <col min="9959" max="9960" width="11.5" style="98" customWidth="1"/>
    <col min="9961" max="9961" width="8.125" style="98" customWidth="1"/>
    <col min="9962" max="9962" width="9" style="98"/>
    <col min="9963" max="9963" width="11.125" style="98" customWidth="1"/>
    <col min="9964" max="9964" width="13" style="98" customWidth="1"/>
    <col min="9965" max="10207" width="9" style="98"/>
    <col min="10208" max="10208" width="7.25833333333333" style="98" customWidth="1"/>
    <col min="10209" max="10209" width="23.625" style="98" customWidth="1"/>
    <col min="10210" max="10210" width="34.2583333333333" style="98" customWidth="1"/>
    <col min="10211" max="10211" width="9.625" style="98" customWidth="1"/>
    <col min="10212" max="10212" width="5.375" style="98" customWidth="1"/>
    <col min="10213" max="10213" width="8" style="98" customWidth="1"/>
    <col min="10214" max="10214" width="16.2583333333333" style="98" customWidth="1"/>
    <col min="10215" max="10216" width="11.5" style="98" customWidth="1"/>
    <col min="10217" max="10217" width="8.125" style="98" customWidth="1"/>
    <col min="10218" max="10218" width="9" style="98"/>
    <col min="10219" max="10219" width="11.125" style="98" customWidth="1"/>
    <col min="10220" max="10220" width="13" style="98" customWidth="1"/>
    <col min="10221" max="10463" width="9" style="98"/>
    <col min="10464" max="10464" width="7.25833333333333" style="98" customWidth="1"/>
    <col min="10465" max="10465" width="23.625" style="98" customWidth="1"/>
    <col min="10466" max="10466" width="34.2583333333333" style="98" customWidth="1"/>
    <col min="10467" max="10467" width="9.625" style="98" customWidth="1"/>
    <col min="10468" max="10468" width="5.375" style="98" customWidth="1"/>
    <col min="10469" max="10469" width="8" style="98" customWidth="1"/>
    <col min="10470" max="10470" width="16.2583333333333" style="98" customWidth="1"/>
    <col min="10471" max="10472" width="11.5" style="98" customWidth="1"/>
    <col min="10473" max="10473" width="8.125" style="98" customWidth="1"/>
    <col min="10474" max="10474" width="9" style="98"/>
    <col min="10475" max="10475" width="11.125" style="98" customWidth="1"/>
    <col min="10476" max="10476" width="13" style="98" customWidth="1"/>
    <col min="10477" max="10719" width="9" style="98"/>
    <col min="10720" max="10720" width="7.25833333333333" style="98" customWidth="1"/>
    <col min="10721" max="10721" width="23.625" style="98" customWidth="1"/>
    <col min="10722" max="10722" width="34.2583333333333" style="98" customWidth="1"/>
    <col min="10723" max="10723" width="9.625" style="98" customWidth="1"/>
    <col min="10724" max="10724" width="5.375" style="98" customWidth="1"/>
    <col min="10725" max="10725" width="8" style="98" customWidth="1"/>
    <col min="10726" max="10726" width="16.2583333333333" style="98" customWidth="1"/>
    <col min="10727" max="10728" width="11.5" style="98" customWidth="1"/>
    <col min="10729" max="10729" width="8.125" style="98" customWidth="1"/>
    <col min="10730" max="10730" width="9" style="98"/>
    <col min="10731" max="10731" width="11.125" style="98" customWidth="1"/>
    <col min="10732" max="10732" width="13" style="98" customWidth="1"/>
    <col min="10733" max="10975" width="9" style="98"/>
    <col min="10976" max="10976" width="7.25833333333333" style="98" customWidth="1"/>
    <col min="10977" max="10977" width="23.625" style="98" customWidth="1"/>
    <col min="10978" max="10978" width="34.2583333333333" style="98" customWidth="1"/>
    <col min="10979" max="10979" width="9.625" style="98" customWidth="1"/>
    <col min="10980" max="10980" width="5.375" style="98" customWidth="1"/>
    <col min="10981" max="10981" width="8" style="98" customWidth="1"/>
    <col min="10982" max="10982" width="16.2583333333333" style="98" customWidth="1"/>
    <col min="10983" max="10984" width="11.5" style="98" customWidth="1"/>
    <col min="10985" max="10985" width="8.125" style="98" customWidth="1"/>
    <col min="10986" max="10986" width="9" style="98"/>
    <col min="10987" max="10987" width="11.125" style="98" customWidth="1"/>
    <col min="10988" max="10988" width="13" style="98" customWidth="1"/>
    <col min="10989" max="11231" width="9" style="98"/>
    <col min="11232" max="11232" width="7.25833333333333" style="98" customWidth="1"/>
    <col min="11233" max="11233" width="23.625" style="98" customWidth="1"/>
    <col min="11234" max="11234" width="34.2583333333333" style="98" customWidth="1"/>
    <col min="11235" max="11235" width="9.625" style="98" customWidth="1"/>
    <col min="11236" max="11236" width="5.375" style="98" customWidth="1"/>
    <col min="11237" max="11237" width="8" style="98" customWidth="1"/>
    <col min="11238" max="11238" width="16.2583333333333" style="98" customWidth="1"/>
    <col min="11239" max="11240" width="11.5" style="98" customWidth="1"/>
    <col min="11241" max="11241" width="8.125" style="98" customWidth="1"/>
    <col min="11242" max="11242" width="9" style="98"/>
    <col min="11243" max="11243" width="11.125" style="98" customWidth="1"/>
    <col min="11244" max="11244" width="13" style="98" customWidth="1"/>
    <col min="11245" max="11487" width="9" style="98"/>
    <col min="11488" max="11488" width="7.25833333333333" style="98" customWidth="1"/>
    <col min="11489" max="11489" width="23.625" style="98" customWidth="1"/>
    <col min="11490" max="11490" width="34.2583333333333" style="98" customWidth="1"/>
    <col min="11491" max="11491" width="9.625" style="98" customWidth="1"/>
    <col min="11492" max="11492" width="5.375" style="98" customWidth="1"/>
    <col min="11493" max="11493" width="8" style="98" customWidth="1"/>
    <col min="11494" max="11494" width="16.2583333333333" style="98" customWidth="1"/>
    <col min="11495" max="11496" width="11.5" style="98" customWidth="1"/>
    <col min="11497" max="11497" width="8.125" style="98" customWidth="1"/>
    <col min="11498" max="11498" width="9" style="98"/>
    <col min="11499" max="11499" width="11.125" style="98" customWidth="1"/>
    <col min="11500" max="11500" width="13" style="98" customWidth="1"/>
    <col min="11501" max="11743" width="9" style="98"/>
    <col min="11744" max="11744" width="7.25833333333333" style="98" customWidth="1"/>
    <col min="11745" max="11745" width="23.625" style="98" customWidth="1"/>
    <col min="11746" max="11746" width="34.2583333333333" style="98" customWidth="1"/>
    <col min="11747" max="11747" width="9.625" style="98" customWidth="1"/>
    <col min="11748" max="11748" width="5.375" style="98" customWidth="1"/>
    <col min="11749" max="11749" width="8" style="98" customWidth="1"/>
    <col min="11750" max="11750" width="16.2583333333333" style="98" customWidth="1"/>
    <col min="11751" max="11752" width="11.5" style="98" customWidth="1"/>
    <col min="11753" max="11753" width="8.125" style="98" customWidth="1"/>
    <col min="11754" max="11754" width="9" style="98"/>
    <col min="11755" max="11755" width="11.125" style="98" customWidth="1"/>
    <col min="11756" max="11756" width="13" style="98" customWidth="1"/>
    <col min="11757" max="11999" width="9" style="98"/>
    <col min="12000" max="12000" width="7.25833333333333" style="98" customWidth="1"/>
    <col min="12001" max="12001" width="23.625" style="98" customWidth="1"/>
    <col min="12002" max="12002" width="34.2583333333333" style="98" customWidth="1"/>
    <col min="12003" max="12003" width="9.625" style="98" customWidth="1"/>
    <col min="12004" max="12004" width="5.375" style="98" customWidth="1"/>
    <col min="12005" max="12005" width="8" style="98" customWidth="1"/>
    <col min="12006" max="12006" width="16.2583333333333" style="98" customWidth="1"/>
    <col min="12007" max="12008" width="11.5" style="98" customWidth="1"/>
    <col min="12009" max="12009" width="8.125" style="98" customWidth="1"/>
    <col min="12010" max="12010" width="9" style="98"/>
    <col min="12011" max="12011" width="11.125" style="98" customWidth="1"/>
    <col min="12012" max="12012" width="13" style="98" customWidth="1"/>
    <col min="12013" max="12255" width="9" style="98"/>
    <col min="12256" max="12256" width="7.25833333333333" style="98" customWidth="1"/>
    <col min="12257" max="12257" width="23.625" style="98" customWidth="1"/>
    <col min="12258" max="12258" width="34.2583333333333" style="98" customWidth="1"/>
    <col min="12259" max="12259" width="9.625" style="98" customWidth="1"/>
    <col min="12260" max="12260" width="5.375" style="98" customWidth="1"/>
    <col min="12261" max="12261" width="8" style="98" customWidth="1"/>
    <col min="12262" max="12262" width="16.2583333333333" style="98" customWidth="1"/>
    <col min="12263" max="12264" width="11.5" style="98" customWidth="1"/>
    <col min="12265" max="12265" width="8.125" style="98" customWidth="1"/>
    <col min="12266" max="12266" width="9" style="98"/>
    <col min="12267" max="12267" width="11.125" style="98" customWidth="1"/>
    <col min="12268" max="12268" width="13" style="98" customWidth="1"/>
    <col min="12269" max="12511" width="9" style="98"/>
    <col min="12512" max="12512" width="7.25833333333333" style="98" customWidth="1"/>
    <col min="12513" max="12513" width="23.625" style="98" customWidth="1"/>
    <col min="12514" max="12514" width="34.2583333333333" style="98" customWidth="1"/>
    <col min="12515" max="12515" width="9.625" style="98" customWidth="1"/>
    <col min="12516" max="12516" width="5.375" style="98" customWidth="1"/>
    <col min="12517" max="12517" width="8" style="98" customWidth="1"/>
    <col min="12518" max="12518" width="16.2583333333333" style="98" customWidth="1"/>
    <col min="12519" max="12520" width="11.5" style="98" customWidth="1"/>
    <col min="12521" max="12521" width="8.125" style="98" customWidth="1"/>
    <col min="12522" max="12522" width="9" style="98"/>
    <col min="12523" max="12523" width="11.125" style="98" customWidth="1"/>
    <col min="12524" max="12524" width="13" style="98" customWidth="1"/>
    <col min="12525" max="12767" width="9" style="98"/>
    <col min="12768" max="12768" width="7.25833333333333" style="98" customWidth="1"/>
    <col min="12769" max="12769" width="23.625" style="98" customWidth="1"/>
    <col min="12770" max="12770" width="34.2583333333333" style="98" customWidth="1"/>
    <col min="12771" max="12771" width="9.625" style="98" customWidth="1"/>
    <col min="12772" max="12772" width="5.375" style="98" customWidth="1"/>
    <col min="12773" max="12773" width="8" style="98" customWidth="1"/>
    <col min="12774" max="12774" width="16.2583333333333" style="98" customWidth="1"/>
    <col min="12775" max="12776" width="11.5" style="98" customWidth="1"/>
    <col min="12777" max="12777" width="8.125" style="98" customWidth="1"/>
    <col min="12778" max="12778" width="9" style="98"/>
    <col min="12779" max="12779" width="11.125" style="98" customWidth="1"/>
    <col min="12780" max="12780" width="13" style="98" customWidth="1"/>
    <col min="12781" max="13023" width="9" style="98"/>
    <col min="13024" max="13024" width="7.25833333333333" style="98" customWidth="1"/>
    <col min="13025" max="13025" width="23.625" style="98" customWidth="1"/>
    <col min="13026" max="13026" width="34.2583333333333" style="98" customWidth="1"/>
    <col min="13027" max="13027" width="9.625" style="98" customWidth="1"/>
    <col min="13028" max="13028" width="5.375" style="98" customWidth="1"/>
    <col min="13029" max="13029" width="8" style="98" customWidth="1"/>
    <col min="13030" max="13030" width="16.2583333333333" style="98" customWidth="1"/>
    <col min="13031" max="13032" width="11.5" style="98" customWidth="1"/>
    <col min="13033" max="13033" width="8.125" style="98" customWidth="1"/>
    <col min="13034" max="13034" width="9" style="98"/>
    <col min="13035" max="13035" width="11.125" style="98" customWidth="1"/>
    <col min="13036" max="13036" width="13" style="98" customWidth="1"/>
    <col min="13037" max="13279" width="9" style="98"/>
    <col min="13280" max="13280" width="7.25833333333333" style="98" customWidth="1"/>
    <col min="13281" max="13281" width="23.625" style="98" customWidth="1"/>
    <col min="13282" max="13282" width="34.2583333333333" style="98" customWidth="1"/>
    <col min="13283" max="13283" width="9.625" style="98" customWidth="1"/>
    <col min="13284" max="13284" width="5.375" style="98" customWidth="1"/>
    <col min="13285" max="13285" width="8" style="98" customWidth="1"/>
    <col min="13286" max="13286" width="16.2583333333333" style="98" customWidth="1"/>
    <col min="13287" max="13288" width="11.5" style="98" customWidth="1"/>
    <col min="13289" max="13289" width="8.125" style="98" customWidth="1"/>
    <col min="13290" max="13290" width="9" style="98"/>
    <col min="13291" max="13291" width="11.125" style="98" customWidth="1"/>
    <col min="13292" max="13292" width="13" style="98" customWidth="1"/>
    <col min="13293" max="13535" width="9" style="98"/>
    <col min="13536" max="13536" width="7.25833333333333" style="98" customWidth="1"/>
    <col min="13537" max="13537" width="23.625" style="98" customWidth="1"/>
    <col min="13538" max="13538" width="34.2583333333333" style="98" customWidth="1"/>
    <col min="13539" max="13539" width="9.625" style="98" customWidth="1"/>
    <col min="13540" max="13540" width="5.375" style="98" customWidth="1"/>
    <col min="13541" max="13541" width="8" style="98" customWidth="1"/>
    <col min="13542" max="13542" width="16.2583333333333" style="98" customWidth="1"/>
    <col min="13543" max="13544" width="11.5" style="98" customWidth="1"/>
    <col min="13545" max="13545" width="8.125" style="98" customWidth="1"/>
    <col min="13546" max="13546" width="9" style="98"/>
    <col min="13547" max="13547" width="11.125" style="98" customWidth="1"/>
    <col min="13548" max="13548" width="13" style="98" customWidth="1"/>
    <col min="13549" max="13791" width="9" style="98"/>
    <col min="13792" max="13792" width="7.25833333333333" style="98" customWidth="1"/>
    <col min="13793" max="13793" width="23.625" style="98" customWidth="1"/>
    <col min="13794" max="13794" width="34.2583333333333" style="98" customWidth="1"/>
    <col min="13795" max="13795" width="9.625" style="98" customWidth="1"/>
    <col min="13796" max="13796" width="5.375" style="98" customWidth="1"/>
    <col min="13797" max="13797" width="8" style="98" customWidth="1"/>
    <col min="13798" max="13798" width="16.2583333333333" style="98" customWidth="1"/>
    <col min="13799" max="13800" width="11.5" style="98" customWidth="1"/>
    <col min="13801" max="13801" width="8.125" style="98" customWidth="1"/>
    <col min="13802" max="13802" width="9" style="98"/>
    <col min="13803" max="13803" width="11.125" style="98" customWidth="1"/>
    <col min="13804" max="13804" width="13" style="98" customWidth="1"/>
    <col min="13805" max="14047" width="9" style="98"/>
    <col min="14048" max="14048" width="7.25833333333333" style="98" customWidth="1"/>
    <col min="14049" max="14049" width="23.625" style="98" customWidth="1"/>
    <col min="14050" max="14050" width="34.2583333333333" style="98" customWidth="1"/>
    <col min="14051" max="14051" width="9.625" style="98" customWidth="1"/>
    <col min="14052" max="14052" width="5.375" style="98" customWidth="1"/>
    <col min="14053" max="14053" width="8" style="98" customWidth="1"/>
    <col min="14054" max="14054" width="16.2583333333333" style="98" customWidth="1"/>
    <col min="14055" max="14056" width="11.5" style="98" customWidth="1"/>
    <col min="14057" max="14057" width="8.125" style="98" customWidth="1"/>
    <col min="14058" max="14058" width="9" style="98"/>
    <col min="14059" max="14059" width="11.125" style="98" customWidth="1"/>
    <col min="14060" max="14060" width="13" style="98" customWidth="1"/>
    <col min="14061" max="14303" width="9" style="98"/>
    <col min="14304" max="14304" width="7.25833333333333" style="98" customWidth="1"/>
    <col min="14305" max="14305" width="23.625" style="98" customWidth="1"/>
    <col min="14306" max="14306" width="34.2583333333333" style="98" customWidth="1"/>
    <col min="14307" max="14307" width="9.625" style="98" customWidth="1"/>
    <col min="14308" max="14308" width="5.375" style="98" customWidth="1"/>
    <col min="14309" max="14309" width="8" style="98" customWidth="1"/>
    <col min="14310" max="14310" width="16.2583333333333" style="98" customWidth="1"/>
    <col min="14311" max="14312" width="11.5" style="98" customWidth="1"/>
    <col min="14313" max="14313" width="8.125" style="98" customWidth="1"/>
    <col min="14314" max="14314" width="9" style="98"/>
    <col min="14315" max="14315" width="11.125" style="98" customWidth="1"/>
    <col min="14316" max="14316" width="13" style="98" customWidth="1"/>
    <col min="14317" max="14559" width="9" style="98"/>
    <col min="14560" max="14560" width="7.25833333333333" style="98" customWidth="1"/>
    <col min="14561" max="14561" width="23.625" style="98" customWidth="1"/>
    <col min="14562" max="14562" width="34.2583333333333" style="98" customWidth="1"/>
    <col min="14563" max="14563" width="9.625" style="98" customWidth="1"/>
    <col min="14564" max="14564" width="5.375" style="98" customWidth="1"/>
    <col min="14565" max="14565" width="8" style="98" customWidth="1"/>
    <col min="14566" max="14566" width="16.2583333333333" style="98" customWidth="1"/>
    <col min="14567" max="14568" width="11.5" style="98" customWidth="1"/>
    <col min="14569" max="14569" width="8.125" style="98" customWidth="1"/>
    <col min="14570" max="14570" width="9" style="98"/>
    <col min="14571" max="14571" width="11.125" style="98" customWidth="1"/>
    <col min="14572" max="14572" width="13" style="98" customWidth="1"/>
    <col min="14573" max="14815" width="9" style="98"/>
    <col min="14816" max="14816" width="7.25833333333333" style="98" customWidth="1"/>
    <col min="14817" max="14817" width="23.625" style="98" customWidth="1"/>
    <col min="14818" max="14818" width="34.2583333333333" style="98" customWidth="1"/>
    <col min="14819" max="14819" width="9.625" style="98" customWidth="1"/>
    <col min="14820" max="14820" width="5.375" style="98" customWidth="1"/>
    <col min="14821" max="14821" width="8" style="98" customWidth="1"/>
    <col min="14822" max="14822" width="16.2583333333333" style="98" customWidth="1"/>
    <col min="14823" max="14824" width="11.5" style="98" customWidth="1"/>
    <col min="14825" max="14825" width="8.125" style="98" customWidth="1"/>
    <col min="14826" max="14826" width="9" style="98"/>
    <col min="14827" max="14827" width="11.125" style="98" customWidth="1"/>
    <col min="14828" max="14828" width="13" style="98" customWidth="1"/>
    <col min="14829" max="15071" width="9" style="98"/>
    <col min="15072" max="15072" width="7.25833333333333" style="98" customWidth="1"/>
    <col min="15073" max="15073" width="23.625" style="98" customWidth="1"/>
    <col min="15074" max="15074" width="34.2583333333333" style="98" customWidth="1"/>
    <col min="15075" max="15075" width="9.625" style="98" customWidth="1"/>
    <col min="15076" max="15076" width="5.375" style="98" customWidth="1"/>
    <col min="15077" max="15077" width="8" style="98" customWidth="1"/>
    <col min="15078" max="15078" width="16.2583333333333" style="98" customWidth="1"/>
    <col min="15079" max="15080" width="11.5" style="98" customWidth="1"/>
    <col min="15081" max="15081" width="8.125" style="98" customWidth="1"/>
    <col min="15082" max="15082" width="9" style="98"/>
    <col min="15083" max="15083" width="11.125" style="98" customWidth="1"/>
    <col min="15084" max="15084" width="13" style="98" customWidth="1"/>
    <col min="15085" max="15327" width="9" style="98"/>
    <col min="15328" max="15328" width="7.25833333333333" style="98" customWidth="1"/>
    <col min="15329" max="15329" width="23.625" style="98" customWidth="1"/>
    <col min="15330" max="15330" width="34.2583333333333" style="98" customWidth="1"/>
    <col min="15331" max="15331" width="9.625" style="98" customWidth="1"/>
    <col min="15332" max="15332" width="5.375" style="98" customWidth="1"/>
    <col min="15333" max="15333" width="8" style="98" customWidth="1"/>
    <col min="15334" max="15334" width="16.2583333333333" style="98" customWidth="1"/>
    <col min="15335" max="15336" width="11.5" style="98" customWidth="1"/>
    <col min="15337" max="15337" width="8.125" style="98" customWidth="1"/>
    <col min="15338" max="15338" width="9" style="98"/>
    <col min="15339" max="15339" width="11.125" style="98" customWidth="1"/>
    <col min="15340" max="15340" width="13" style="98" customWidth="1"/>
    <col min="15341" max="15583" width="9" style="98"/>
    <col min="15584" max="15584" width="7.25833333333333" style="98" customWidth="1"/>
    <col min="15585" max="15585" width="23.625" style="98" customWidth="1"/>
    <col min="15586" max="15586" width="34.2583333333333" style="98" customWidth="1"/>
    <col min="15587" max="15587" width="9.625" style="98" customWidth="1"/>
    <col min="15588" max="15588" width="5.375" style="98" customWidth="1"/>
    <col min="15589" max="15589" width="8" style="98" customWidth="1"/>
    <col min="15590" max="15590" width="16.2583333333333" style="98" customWidth="1"/>
    <col min="15591" max="15592" width="11.5" style="98" customWidth="1"/>
    <col min="15593" max="15593" width="8.125" style="98" customWidth="1"/>
    <col min="15594" max="15594" width="9" style="98"/>
    <col min="15595" max="15595" width="11.125" style="98" customWidth="1"/>
    <col min="15596" max="15596" width="13" style="98" customWidth="1"/>
    <col min="15597" max="15839" width="9" style="98"/>
    <col min="15840" max="15840" width="7.25833333333333" style="98" customWidth="1"/>
    <col min="15841" max="15841" width="23.625" style="98" customWidth="1"/>
    <col min="15842" max="15842" width="34.2583333333333" style="98" customWidth="1"/>
    <col min="15843" max="15843" width="9.625" style="98" customWidth="1"/>
    <col min="15844" max="15844" width="5.375" style="98" customWidth="1"/>
    <col min="15845" max="15845" width="8" style="98" customWidth="1"/>
    <col min="15846" max="15846" width="16.2583333333333" style="98" customWidth="1"/>
    <col min="15847" max="15848" width="11.5" style="98" customWidth="1"/>
    <col min="15849" max="15849" width="8.125" style="98" customWidth="1"/>
    <col min="15850" max="15850" width="9" style="98"/>
    <col min="15851" max="15851" width="11.125" style="98" customWidth="1"/>
    <col min="15852" max="15852" width="13" style="98" customWidth="1"/>
    <col min="15853" max="16095" width="9" style="98"/>
    <col min="16096" max="16096" width="7.25833333333333" style="98" customWidth="1"/>
    <col min="16097" max="16097" width="23.625" style="98" customWidth="1"/>
    <col min="16098" max="16098" width="34.2583333333333" style="98" customWidth="1"/>
    <col min="16099" max="16099" width="9.625" style="98" customWidth="1"/>
    <col min="16100" max="16100" width="5.375" style="98" customWidth="1"/>
    <col min="16101" max="16101" width="8" style="98" customWidth="1"/>
    <col min="16102" max="16102" width="16.2583333333333" style="98" customWidth="1"/>
    <col min="16103" max="16104" width="11.5" style="98" customWidth="1"/>
    <col min="16105" max="16105" width="8.125" style="98" customWidth="1"/>
    <col min="16106" max="16106" width="9" style="98"/>
    <col min="16107" max="16107" width="11.125" style="98" customWidth="1"/>
    <col min="16108" max="16108" width="13" style="98" customWidth="1"/>
    <col min="16109" max="16384" width="9" style="98"/>
  </cols>
  <sheetData>
    <row r="1" ht="14.25" spans="1:8">
      <c r="A1" s="3" t="s">
        <v>112</v>
      </c>
      <c r="B1" s="3"/>
      <c r="C1" s="99"/>
      <c r="D1" s="3"/>
      <c r="E1" s="3"/>
      <c r="F1" s="4"/>
      <c r="G1" s="4"/>
      <c r="H1" s="3"/>
    </row>
    <row r="2" s="74" customFormat="1" ht="12" spans="1:13">
      <c r="A2" s="5" t="s">
        <v>20</v>
      </c>
      <c r="B2" s="5" t="s">
        <v>32</v>
      </c>
      <c r="C2" s="39" t="s">
        <v>33</v>
      </c>
      <c r="D2" s="5" t="s">
        <v>34</v>
      </c>
      <c r="E2" s="5" t="s">
        <v>35</v>
      </c>
      <c r="F2" s="79" t="s">
        <v>36</v>
      </c>
      <c r="G2" s="79" t="s">
        <v>37</v>
      </c>
      <c r="H2" s="5" t="s">
        <v>38</v>
      </c>
      <c r="J2" s="102"/>
      <c r="K2" s="89"/>
      <c r="L2" s="103"/>
      <c r="M2" s="103"/>
    </row>
    <row r="3" s="74" customFormat="1" ht="12" spans="1:17">
      <c r="A3" s="5"/>
      <c r="B3" s="5"/>
      <c r="C3" s="39"/>
      <c r="D3" s="5"/>
      <c r="E3" s="5"/>
      <c r="F3" s="80"/>
      <c r="G3" s="80"/>
      <c r="H3" s="5"/>
      <c r="I3" s="98"/>
      <c r="J3" s="90"/>
      <c r="K3" s="91"/>
      <c r="L3" s="92"/>
      <c r="M3" s="92"/>
      <c r="N3" s="98"/>
      <c r="O3" s="98"/>
      <c r="P3" s="98"/>
      <c r="Q3" s="98"/>
    </row>
    <row r="4" ht="12" spans="1:14">
      <c r="A4" s="7" t="s">
        <v>39</v>
      </c>
      <c r="B4" s="8" t="s">
        <v>40</v>
      </c>
      <c r="C4" s="42"/>
      <c r="D4" s="5"/>
      <c r="E4" s="5"/>
      <c r="F4" s="6"/>
      <c r="G4" s="6"/>
      <c r="H4" s="82"/>
      <c r="K4" s="90"/>
      <c r="M4" s="104"/>
      <c r="N4" s="26"/>
    </row>
    <row r="5" ht="12" spans="1:8">
      <c r="A5" s="7" t="s">
        <v>41</v>
      </c>
      <c r="B5" s="8" t="s">
        <v>113</v>
      </c>
      <c r="C5" s="42"/>
      <c r="D5" s="5"/>
      <c r="E5" s="5"/>
      <c r="F5" s="6"/>
      <c r="G5" s="6"/>
      <c r="H5" s="82"/>
    </row>
    <row r="6" ht="180" spans="1:8">
      <c r="A6" s="5">
        <v>1</v>
      </c>
      <c r="B6" s="44" t="s">
        <v>114</v>
      </c>
      <c r="C6" s="45" t="s">
        <v>115</v>
      </c>
      <c r="D6" s="13" t="s">
        <v>75</v>
      </c>
      <c r="E6" s="13">
        <v>1</v>
      </c>
      <c r="F6" s="52" t="s">
        <v>116</v>
      </c>
      <c r="G6" s="52">
        <f>F6*E6</f>
        <v>17060.87</v>
      </c>
      <c r="H6" s="82"/>
    </row>
    <row r="7" ht="96" spans="1:8">
      <c r="A7" s="5">
        <v>2</v>
      </c>
      <c r="B7" s="44" t="s">
        <v>117</v>
      </c>
      <c r="C7" s="45" t="s">
        <v>118</v>
      </c>
      <c r="D7" s="13" t="s">
        <v>75</v>
      </c>
      <c r="E7" s="13">
        <v>3</v>
      </c>
      <c r="F7" s="52" t="s">
        <v>119</v>
      </c>
      <c r="G7" s="52">
        <f t="shared" ref="G7:G12" si="0">F7*E7</f>
        <v>11445</v>
      </c>
      <c r="H7" s="82"/>
    </row>
    <row r="8" ht="132" spans="1:8">
      <c r="A8" s="5">
        <v>3</v>
      </c>
      <c r="B8" s="44" t="s">
        <v>120</v>
      </c>
      <c r="C8" s="45" t="s">
        <v>121</v>
      </c>
      <c r="D8" s="13" t="s">
        <v>75</v>
      </c>
      <c r="E8" s="13">
        <v>5</v>
      </c>
      <c r="F8" s="52" t="s">
        <v>122</v>
      </c>
      <c r="G8" s="52">
        <f t="shared" si="0"/>
        <v>17060.85</v>
      </c>
      <c r="H8" s="100"/>
    </row>
    <row r="9" ht="180" spans="1:8">
      <c r="A9" s="5">
        <v>4</v>
      </c>
      <c r="B9" s="44" t="s">
        <v>123</v>
      </c>
      <c r="C9" s="45" t="s">
        <v>124</v>
      </c>
      <c r="D9" s="13" t="s">
        <v>75</v>
      </c>
      <c r="E9" s="13">
        <v>6</v>
      </c>
      <c r="F9" s="52">
        <f>5554.26*0+4860</f>
        <v>4860</v>
      </c>
      <c r="G9" s="52">
        <f t="shared" si="0"/>
        <v>29160</v>
      </c>
      <c r="H9" s="82"/>
    </row>
    <row r="10" ht="96" spans="1:8">
      <c r="A10" s="5">
        <v>5</v>
      </c>
      <c r="B10" s="44" t="s">
        <v>125</v>
      </c>
      <c r="C10" s="45" t="s">
        <v>126</v>
      </c>
      <c r="D10" s="13" t="s">
        <v>75</v>
      </c>
      <c r="E10" s="13">
        <f>7+6+17</f>
        <v>30</v>
      </c>
      <c r="F10" s="52" t="s">
        <v>127</v>
      </c>
      <c r="G10" s="52">
        <f t="shared" si="0"/>
        <v>33209.1</v>
      </c>
      <c r="H10" s="85"/>
    </row>
    <row r="11" ht="156" spans="1:8">
      <c r="A11" s="5">
        <v>6</v>
      </c>
      <c r="B11" s="44" t="s">
        <v>128</v>
      </c>
      <c r="C11" s="45" t="s">
        <v>129</v>
      </c>
      <c r="D11" s="13" t="s">
        <v>75</v>
      </c>
      <c r="E11" s="13">
        <f>1+1+1</f>
        <v>3</v>
      </c>
      <c r="F11" s="52">
        <f>1569.87*0+1250</f>
        <v>1250</v>
      </c>
      <c r="G11" s="52">
        <f t="shared" si="0"/>
        <v>3750</v>
      </c>
      <c r="H11" s="85"/>
    </row>
    <row r="12" ht="24" spans="1:8">
      <c r="A12" s="5">
        <v>7</v>
      </c>
      <c r="B12" s="44" t="s">
        <v>130</v>
      </c>
      <c r="C12" s="45" t="s">
        <v>131</v>
      </c>
      <c r="D12" s="13" t="s">
        <v>81</v>
      </c>
      <c r="E12" s="13" t="s">
        <v>50</v>
      </c>
      <c r="F12" s="52">
        <f>8654.38*0+8600</f>
        <v>8600</v>
      </c>
      <c r="G12" s="52">
        <f t="shared" si="0"/>
        <v>8600</v>
      </c>
      <c r="H12" s="85"/>
    </row>
    <row r="13" ht="12" spans="1:8">
      <c r="A13" s="7" t="s">
        <v>54</v>
      </c>
      <c r="B13" s="8" t="s">
        <v>132</v>
      </c>
      <c r="C13" s="42"/>
      <c r="D13" s="13"/>
      <c r="E13" s="13"/>
      <c r="F13" s="52"/>
      <c r="G13" s="52"/>
      <c r="H13" s="5"/>
    </row>
    <row r="14" ht="24" spans="1:8">
      <c r="A14" s="5">
        <v>1</v>
      </c>
      <c r="B14" s="44" t="s">
        <v>133</v>
      </c>
      <c r="C14" s="45" t="s">
        <v>134</v>
      </c>
      <c r="D14" s="13" t="s">
        <v>135</v>
      </c>
      <c r="E14" s="13" t="s">
        <v>78</v>
      </c>
      <c r="F14" s="52" t="s">
        <v>136</v>
      </c>
      <c r="G14" s="52">
        <f t="shared" ref="G14:G16" si="1">F14*E14</f>
        <v>1368.58</v>
      </c>
      <c r="H14" s="5"/>
    </row>
    <row r="15" ht="24" spans="1:8">
      <c r="A15" s="5">
        <v>2</v>
      </c>
      <c r="B15" s="44" t="s">
        <v>137</v>
      </c>
      <c r="C15" s="45" t="s">
        <v>138</v>
      </c>
      <c r="D15" s="13" t="s">
        <v>135</v>
      </c>
      <c r="E15" s="101">
        <f>34+12</f>
        <v>46</v>
      </c>
      <c r="F15" s="52" t="s">
        <v>139</v>
      </c>
      <c r="G15" s="52">
        <f t="shared" si="1"/>
        <v>16201.66</v>
      </c>
      <c r="H15" s="5"/>
    </row>
    <row r="16" ht="13.5" spans="1:11">
      <c r="A16" s="5">
        <v>3</v>
      </c>
      <c r="B16" s="44" t="s">
        <v>140</v>
      </c>
      <c r="C16" s="45" t="s">
        <v>140</v>
      </c>
      <c r="D16" s="13" t="s">
        <v>105</v>
      </c>
      <c r="E16" s="13" t="s">
        <v>50</v>
      </c>
      <c r="F16" s="52">
        <f>2012.65*0+2000</f>
        <v>2000</v>
      </c>
      <c r="G16" s="52">
        <f t="shared" si="1"/>
        <v>2000</v>
      </c>
      <c r="H16" s="88"/>
      <c r="I16" s="77"/>
      <c r="K16" s="90"/>
    </row>
    <row r="17" ht="13.5" spans="1:13">
      <c r="A17" s="16"/>
      <c r="B17" s="17" t="s">
        <v>110</v>
      </c>
      <c r="C17" s="18"/>
      <c r="D17" s="16" t="s">
        <v>111</v>
      </c>
      <c r="E17" s="19">
        <f>SUM(G6:G16)</f>
        <v>139856.06</v>
      </c>
      <c r="F17" s="20"/>
      <c r="G17" s="20"/>
      <c r="H17" s="21"/>
      <c r="L17" s="93"/>
      <c r="M17" s="93"/>
    </row>
    <row r="18" spans="12:13">
      <c r="L18" s="104"/>
      <c r="M18" s="26"/>
    </row>
    <row r="19" spans="12:13">
      <c r="L19" s="104"/>
      <c r="M19" s="26"/>
    </row>
  </sheetData>
  <mergeCells count="11">
    <mergeCell ref="A1:H1"/>
    <mergeCell ref="B17:C17"/>
    <mergeCell ref="E17:H17"/>
    <mergeCell ref="A2:A3"/>
    <mergeCell ref="B2:B3"/>
    <mergeCell ref="C2:C3"/>
    <mergeCell ref="D2:D3"/>
    <mergeCell ref="E2:E3"/>
    <mergeCell ref="F2:F3"/>
    <mergeCell ref="G2:G3"/>
    <mergeCell ref="H2:H3"/>
  </mergeCells>
  <printOptions horizontalCentered="1"/>
  <pageMargins left="0.708333333333333" right="0.708333333333333" top="0.747916666666667" bottom="0.747916666666667" header="0.314583333333333" footer="0.314583333333333"/>
  <pageSetup paperSize="9" scale="84"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view="pageBreakPreview" zoomScale="90" zoomScaleNormal="70" workbookViewId="0">
      <selection activeCell="C6" sqref="C6"/>
    </sheetView>
  </sheetViews>
  <sheetFormatPr defaultColWidth="9" defaultRowHeight="13.5"/>
  <cols>
    <col min="1" max="1" width="5.75833333333333" style="28" customWidth="1"/>
    <col min="2" max="2" width="29.0916666666667" style="75" customWidth="1"/>
    <col min="3" max="3" width="73.8916666666667" style="29" customWidth="1"/>
    <col min="4" max="4" width="7.13333333333333" style="76" customWidth="1"/>
    <col min="5" max="5" width="8.54166666666667" style="76" customWidth="1"/>
    <col min="6" max="6" width="9.725" style="32" customWidth="1"/>
    <col min="7" max="7" width="13.9083333333333" style="32" customWidth="1"/>
    <col min="8" max="8" width="8.3" style="28" customWidth="1"/>
    <col min="9" max="10" width="9" style="77"/>
    <col min="11" max="11" width="9" style="78"/>
    <col min="12" max="12" width="9.725" style="77"/>
    <col min="13" max="13" width="15.9333333333333" style="77" customWidth="1"/>
    <col min="14" max="217" width="9" style="77"/>
    <col min="218" max="218" width="5.75833333333333" style="77" customWidth="1"/>
    <col min="219" max="219" width="26.875" style="77" customWidth="1"/>
    <col min="220" max="220" width="40.2583333333333" style="77" customWidth="1"/>
    <col min="221" max="221" width="9.625" style="77" customWidth="1"/>
    <col min="222" max="222" width="5.375" style="77" customWidth="1"/>
    <col min="223" max="223" width="8" style="77" customWidth="1"/>
    <col min="224" max="224" width="16.5" style="77" customWidth="1"/>
    <col min="225" max="226" width="11.5" style="77" customWidth="1"/>
    <col min="227" max="227" width="7.75833333333333" style="77" customWidth="1"/>
    <col min="228" max="228" width="9" style="77"/>
    <col min="229" max="229" width="11.125" style="77" customWidth="1"/>
    <col min="230" max="230" width="11.7583333333333" style="77" customWidth="1"/>
    <col min="231" max="473" width="9" style="77"/>
    <col min="474" max="474" width="5.75833333333333" style="77" customWidth="1"/>
    <col min="475" max="475" width="26.875" style="77" customWidth="1"/>
    <col min="476" max="476" width="40.2583333333333" style="77" customWidth="1"/>
    <col min="477" max="477" width="9.625" style="77" customWidth="1"/>
    <col min="478" max="478" width="5.375" style="77" customWidth="1"/>
    <col min="479" max="479" width="8" style="77" customWidth="1"/>
    <col min="480" max="480" width="16.5" style="77" customWidth="1"/>
    <col min="481" max="482" width="11.5" style="77" customWidth="1"/>
    <col min="483" max="483" width="7.75833333333333" style="77" customWidth="1"/>
    <col min="484" max="484" width="9" style="77"/>
    <col min="485" max="485" width="11.125" style="77" customWidth="1"/>
    <col min="486" max="486" width="11.7583333333333" style="77" customWidth="1"/>
    <col min="487" max="729" width="9" style="77"/>
    <col min="730" max="730" width="5.75833333333333" style="77" customWidth="1"/>
    <col min="731" max="731" width="26.875" style="77" customWidth="1"/>
    <col min="732" max="732" width="40.2583333333333" style="77" customWidth="1"/>
    <col min="733" max="733" width="9.625" style="77" customWidth="1"/>
    <col min="734" max="734" width="5.375" style="77" customWidth="1"/>
    <col min="735" max="735" width="8" style="77" customWidth="1"/>
    <col min="736" max="736" width="16.5" style="77" customWidth="1"/>
    <col min="737" max="738" width="11.5" style="77" customWidth="1"/>
    <col min="739" max="739" width="7.75833333333333" style="77" customWidth="1"/>
    <col min="740" max="740" width="9" style="77"/>
    <col min="741" max="741" width="11.125" style="77" customWidth="1"/>
    <col min="742" max="742" width="11.7583333333333" style="77" customWidth="1"/>
    <col min="743" max="985" width="9" style="77"/>
    <col min="986" max="986" width="5.75833333333333" style="77" customWidth="1"/>
    <col min="987" max="987" width="26.875" style="77" customWidth="1"/>
    <col min="988" max="988" width="40.2583333333333" style="77" customWidth="1"/>
    <col min="989" max="989" width="9.625" style="77" customWidth="1"/>
    <col min="990" max="990" width="5.375" style="77" customWidth="1"/>
    <col min="991" max="991" width="8" style="77" customWidth="1"/>
    <col min="992" max="992" width="16.5" style="77" customWidth="1"/>
    <col min="993" max="994" width="11.5" style="77" customWidth="1"/>
    <col min="995" max="995" width="7.75833333333333" style="77" customWidth="1"/>
    <col min="996" max="996" width="9" style="77"/>
    <col min="997" max="997" width="11.125" style="77" customWidth="1"/>
    <col min="998" max="998" width="11.7583333333333" style="77" customWidth="1"/>
    <col min="999" max="1241" width="9" style="77"/>
    <col min="1242" max="1242" width="5.75833333333333" style="77" customWidth="1"/>
    <col min="1243" max="1243" width="26.875" style="77" customWidth="1"/>
    <col min="1244" max="1244" width="40.2583333333333" style="77" customWidth="1"/>
    <col min="1245" max="1245" width="9.625" style="77" customWidth="1"/>
    <col min="1246" max="1246" width="5.375" style="77" customWidth="1"/>
    <col min="1247" max="1247" width="8" style="77" customWidth="1"/>
    <col min="1248" max="1248" width="16.5" style="77" customWidth="1"/>
    <col min="1249" max="1250" width="11.5" style="77" customWidth="1"/>
    <col min="1251" max="1251" width="7.75833333333333" style="77" customWidth="1"/>
    <col min="1252" max="1252" width="9" style="77"/>
    <col min="1253" max="1253" width="11.125" style="77" customWidth="1"/>
    <col min="1254" max="1254" width="11.7583333333333" style="77" customWidth="1"/>
    <col min="1255" max="1497" width="9" style="77"/>
    <col min="1498" max="1498" width="5.75833333333333" style="77" customWidth="1"/>
    <col min="1499" max="1499" width="26.875" style="77" customWidth="1"/>
    <col min="1500" max="1500" width="40.2583333333333" style="77" customWidth="1"/>
    <col min="1501" max="1501" width="9.625" style="77" customWidth="1"/>
    <col min="1502" max="1502" width="5.375" style="77" customWidth="1"/>
    <col min="1503" max="1503" width="8" style="77" customWidth="1"/>
    <col min="1504" max="1504" width="16.5" style="77" customWidth="1"/>
    <col min="1505" max="1506" width="11.5" style="77" customWidth="1"/>
    <col min="1507" max="1507" width="7.75833333333333" style="77" customWidth="1"/>
    <col min="1508" max="1508" width="9" style="77"/>
    <col min="1509" max="1509" width="11.125" style="77" customWidth="1"/>
    <col min="1510" max="1510" width="11.7583333333333" style="77" customWidth="1"/>
    <col min="1511" max="1753" width="9" style="77"/>
    <col min="1754" max="1754" width="5.75833333333333" style="77" customWidth="1"/>
    <col min="1755" max="1755" width="26.875" style="77" customWidth="1"/>
    <col min="1756" max="1756" width="40.2583333333333" style="77" customWidth="1"/>
    <col min="1757" max="1757" width="9.625" style="77" customWidth="1"/>
    <col min="1758" max="1758" width="5.375" style="77" customWidth="1"/>
    <col min="1759" max="1759" width="8" style="77" customWidth="1"/>
    <col min="1760" max="1760" width="16.5" style="77" customWidth="1"/>
    <col min="1761" max="1762" width="11.5" style="77" customWidth="1"/>
    <col min="1763" max="1763" width="7.75833333333333" style="77" customWidth="1"/>
    <col min="1764" max="1764" width="9" style="77"/>
    <col min="1765" max="1765" width="11.125" style="77" customWidth="1"/>
    <col min="1766" max="1766" width="11.7583333333333" style="77" customWidth="1"/>
    <col min="1767" max="2009" width="9" style="77"/>
    <col min="2010" max="2010" width="5.75833333333333" style="77" customWidth="1"/>
    <col min="2011" max="2011" width="26.875" style="77" customWidth="1"/>
    <col min="2012" max="2012" width="40.2583333333333" style="77" customWidth="1"/>
    <col min="2013" max="2013" width="9.625" style="77" customWidth="1"/>
    <col min="2014" max="2014" width="5.375" style="77" customWidth="1"/>
    <col min="2015" max="2015" width="8" style="77" customWidth="1"/>
    <col min="2016" max="2016" width="16.5" style="77" customWidth="1"/>
    <col min="2017" max="2018" width="11.5" style="77" customWidth="1"/>
    <col min="2019" max="2019" width="7.75833333333333" style="77" customWidth="1"/>
    <col min="2020" max="2020" width="9" style="77"/>
    <col min="2021" max="2021" width="11.125" style="77" customWidth="1"/>
    <col min="2022" max="2022" width="11.7583333333333" style="77" customWidth="1"/>
    <col min="2023" max="2265" width="9" style="77"/>
    <col min="2266" max="2266" width="5.75833333333333" style="77" customWidth="1"/>
    <col min="2267" max="2267" width="26.875" style="77" customWidth="1"/>
    <col min="2268" max="2268" width="40.2583333333333" style="77" customWidth="1"/>
    <col min="2269" max="2269" width="9.625" style="77" customWidth="1"/>
    <col min="2270" max="2270" width="5.375" style="77" customWidth="1"/>
    <col min="2271" max="2271" width="8" style="77" customWidth="1"/>
    <col min="2272" max="2272" width="16.5" style="77" customWidth="1"/>
    <col min="2273" max="2274" width="11.5" style="77" customWidth="1"/>
    <col min="2275" max="2275" width="7.75833333333333" style="77" customWidth="1"/>
    <col min="2276" max="2276" width="9" style="77"/>
    <col min="2277" max="2277" width="11.125" style="77" customWidth="1"/>
    <col min="2278" max="2278" width="11.7583333333333" style="77" customWidth="1"/>
    <col min="2279" max="2521" width="9" style="77"/>
    <col min="2522" max="2522" width="5.75833333333333" style="77" customWidth="1"/>
    <col min="2523" max="2523" width="26.875" style="77" customWidth="1"/>
    <col min="2524" max="2524" width="40.2583333333333" style="77" customWidth="1"/>
    <col min="2525" max="2525" width="9.625" style="77" customWidth="1"/>
    <col min="2526" max="2526" width="5.375" style="77" customWidth="1"/>
    <col min="2527" max="2527" width="8" style="77" customWidth="1"/>
    <col min="2528" max="2528" width="16.5" style="77" customWidth="1"/>
    <col min="2529" max="2530" width="11.5" style="77" customWidth="1"/>
    <col min="2531" max="2531" width="7.75833333333333" style="77" customWidth="1"/>
    <col min="2532" max="2532" width="9" style="77"/>
    <col min="2533" max="2533" width="11.125" style="77" customWidth="1"/>
    <col min="2534" max="2534" width="11.7583333333333" style="77" customWidth="1"/>
    <col min="2535" max="2777" width="9" style="77"/>
    <col min="2778" max="2778" width="5.75833333333333" style="77" customWidth="1"/>
    <col min="2779" max="2779" width="26.875" style="77" customWidth="1"/>
    <col min="2780" max="2780" width="40.2583333333333" style="77" customWidth="1"/>
    <col min="2781" max="2781" width="9.625" style="77" customWidth="1"/>
    <col min="2782" max="2782" width="5.375" style="77" customWidth="1"/>
    <col min="2783" max="2783" width="8" style="77" customWidth="1"/>
    <col min="2784" max="2784" width="16.5" style="77" customWidth="1"/>
    <col min="2785" max="2786" width="11.5" style="77" customWidth="1"/>
    <col min="2787" max="2787" width="7.75833333333333" style="77" customWidth="1"/>
    <col min="2788" max="2788" width="9" style="77"/>
    <col min="2789" max="2789" width="11.125" style="77" customWidth="1"/>
    <col min="2790" max="2790" width="11.7583333333333" style="77" customWidth="1"/>
    <col min="2791" max="3033" width="9" style="77"/>
    <col min="3034" max="3034" width="5.75833333333333" style="77" customWidth="1"/>
    <col min="3035" max="3035" width="26.875" style="77" customWidth="1"/>
    <col min="3036" max="3036" width="40.2583333333333" style="77" customWidth="1"/>
    <col min="3037" max="3037" width="9.625" style="77" customWidth="1"/>
    <col min="3038" max="3038" width="5.375" style="77" customWidth="1"/>
    <col min="3039" max="3039" width="8" style="77" customWidth="1"/>
    <col min="3040" max="3040" width="16.5" style="77" customWidth="1"/>
    <col min="3041" max="3042" width="11.5" style="77" customWidth="1"/>
    <col min="3043" max="3043" width="7.75833333333333" style="77" customWidth="1"/>
    <col min="3044" max="3044" width="9" style="77"/>
    <col min="3045" max="3045" width="11.125" style="77" customWidth="1"/>
    <col min="3046" max="3046" width="11.7583333333333" style="77" customWidth="1"/>
    <col min="3047" max="3289" width="9" style="77"/>
    <col min="3290" max="3290" width="5.75833333333333" style="77" customWidth="1"/>
    <col min="3291" max="3291" width="26.875" style="77" customWidth="1"/>
    <col min="3292" max="3292" width="40.2583333333333" style="77" customWidth="1"/>
    <col min="3293" max="3293" width="9.625" style="77" customWidth="1"/>
    <col min="3294" max="3294" width="5.375" style="77" customWidth="1"/>
    <col min="3295" max="3295" width="8" style="77" customWidth="1"/>
    <col min="3296" max="3296" width="16.5" style="77" customWidth="1"/>
    <col min="3297" max="3298" width="11.5" style="77" customWidth="1"/>
    <col min="3299" max="3299" width="7.75833333333333" style="77" customWidth="1"/>
    <col min="3300" max="3300" width="9" style="77"/>
    <col min="3301" max="3301" width="11.125" style="77" customWidth="1"/>
    <col min="3302" max="3302" width="11.7583333333333" style="77" customWidth="1"/>
    <col min="3303" max="3545" width="9" style="77"/>
    <col min="3546" max="3546" width="5.75833333333333" style="77" customWidth="1"/>
    <col min="3547" max="3547" width="26.875" style="77" customWidth="1"/>
    <col min="3548" max="3548" width="40.2583333333333" style="77" customWidth="1"/>
    <col min="3549" max="3549" width="9.625" style="77" customWidth="1"/>
    <col min="3550" max="3550" width="5.375" style="77" customWidth="1"/>
    <col min="3551" max="3551" width="8" style="77" customWidth="1"/>
    <col min="3552" max="3552" width="16.5" style="77" customWidth="1"/>
    <col min="3553" max="3554" width="11.5" style="77" customWidth="1"/>
    <col min="3555" max="3555" width="7.75833333333333" style="77" customWidth="1"/>
    <col min="3556" max="3556" width="9" style="77"/>
    <col min="3557" max="3557" width="11.125" style="77" customWidth="1"/>
    <col min="3558" max="3558" width="11.7583333333333" style="77" customWidth="1"/>
    <col min="3559" max="3801" width="9" style="77"/>
    <col min="3802" max="3802" width="5.75833333333333" style="77" customWidth="1"/>
    <col min="3803" max="3803" width="26.875" style="77" customWidth="1"/>
    <col min="3804" max="3804" width="40.2583333333333" style="77" customWidth="1"/>
    <col min="3805" max="3805" width="9.625" style="77" customWidth="1"/>
    <col min="3806" max="3806" width="5.375" style="77" customWidth="1"/>
    <col min="3807" max="3807" width="8" style="77" customWidth="1"/>
    <col min="3808" max="3808" width="16.5" style="77" customWidth="1"/>
    <col min="3809" max="3810" width="11.5" style="77" customWidth="1"/>
    <col min="3811" max="3811" width="7.75833333333333" style="77" customWidth="1"/>
    <col min="3812" max="3812" width="9" style="77"/>
    <col min="3813" max="3813" width="11.125" style="77" customWidth="1"/>
    <col min="3814" max="3814" width="11.7583333333333" style="77" customWidth="1"/>
    <col min="3815" max="4057" width="9" style="77"/>
    <col min="4058" max="4058" width="5.75833333333333" style="77" customWidth="1"/>
    <col min="4059" max="4059" width="26.875" style="77" customWidth="1"/>
    <col min="4060" max="4060" width="40.2583333333333" style="77" customWidth="1"/>
    <col min="4061" max="4061" width="9.625" style="77" customWidth="1"/>
    <col min="4062" max="4062" width="5.375" style="77" customWidth="1"/>
    <col min="4063" max="4063" width="8" style="77" customWidth="1"/>
    <col min="4064" max="4064" width="16.5" style="77" customWidth="1"/>
    <col min="4065" max="4066" width="11.5" style="77" customWidth="1"/>
    <col min="4067" max="4067" width="7.75833333333333" style="77" customWidth="1"/>
    <col min="4068" max="4068" width="9" style="77"/>
    <col min="4069" max="4069" width="11.125" style="77" customWidth="1"/>
    <col min="4070" max="4070" width="11.7583333333333" style="77" customWidth="1"/>
    <col min="4071" max="4313" width="9" style="77"/>
    <col min="4314" max="4314" width="5.75833333333333" style="77" customWidth="1"/>
    <col min="4315" max="4315" width="26.875" style="77" customWidth="1"/>
    <col min="4316" max="4316" width="40.2583333333333" style="77" customWidth="1"/>
    <col min="4317" max="4317" width="9.625" style="77" customWidth="1"/>
    <col min="4318" max="4318" width="5.375" style="77" customWidth="1"/>
    <col min="4319" max="4319" width="8" style="77" customWidth="1"/>
    <col min="4320" max="4320" width="16.5" style="77" customWidth="1"/>
    <col min="4321" max="4322" width="11.5" style="77" customWidth="1"/>
    <col min="4323" max="4323" width="7.75833333333333" style="77" customWidth="1"/>
    <col min="4324" max="4324" width="9" style="77"/>
    <col min="4325" max="4325" width="11.125" style="77" customWidth="1"/>
    <col min="4326" max="4326" width="11.7583333333333" style="77" customWidth="1"/>
    <col min="4327" max="4569" width="9" style="77"/>
    <col min="4570" max="4570" width="5.75833333333333" style="77" customWidth="1"/>
    <col min="4571" max="4571" width="26.875" style="77" customWidth="1"/>
    <col min="4572" max="4572" width="40.2583333333333" style="77" customWidth="1"/>
    <col min="4573" max="4573" width="9.625" style="77" customWidth="1"/>
    <col min="4574" max="4574" width="5.375" style="77" customWidth="1"/>
    <col min="4575" max="4575" width="8" style="77" customWidth="1"/>
    <col min="4576" max="4576" width="16.5" style="77" customWidth="1"/>
    <col min="4577" max="4578" width="11.5" style="77" customWidth="1"/>
    <col min="4579" max="4579" width="7.75833333333333" style="77" customWidth="1"/>
    <col min="4580" max="4580" width="9" style="77"/>
    <col min="4581" max="4581" width="11.125" style="77" customWidth="1"/>
    <col min="4582" max="4582" width="11.7583333333333" style="77" customWidth="1"/>
    <col min="4583" max="4825" width="9" style="77"/>
    <col min="4826" max="4826" width="5.75833333333333" style="77" customWidth="1"/>
    <col min="4827" max="4827" width="26.875" style="77" customWidth="1"/>
    <col min="4828" max="4828" width="40.2583333333333" style="77" customWidth="1"/>
    <col min="4829" max="4829" width="9.625" style="77" customWidth="1"/>
    <col min="4830" max="4830" width="5.375" style="77" customWidth="1"/>
    <col min="4831" max="4831" width="8" style="77" customWidth="1"/>
    <col min="4832" max="4832" width="16.5" style="77" customWidth="1"/>
    <col min="4833" max="4834" width="11.5" style="77" customWidth="1"/>
    <col min="4835" max="4835" width="7.75833333333333" style="77" customWidth="1"/>
    <col min="4836" max="4836" width="9" style="77"/>
    <col min="4837" max="4837" width="11.125" style="77" customWidth="1"/>
    <col min="4838" max="4838" width="11.7583333333333" style="77" customWidth="1"/>
    <col min="4839" max="5081" width="9" style="77"/>
    <col min="5082" max="5082" width="5.75833333333333" style="77" customWidth="1"/>
    <col min="5083" max="5083" width="26.875" style="77" customWidth="1"/>
    <col min="5084" max="5084" width="40.2583333333333" style="77" customWidth="1"/>
    <col min="5085" max="5085" width="9.625" style="77" customWidth="1"/>
    <col min="5086" max="5086" width="5.375" style="77" customWidth="1"/>
    <col min="5087" max="5087" width="8" style="77" customWidth="1"/>
    <col min="5088" max="5088" width="16.5" style="77" customWidth="1"/>
    <col min="5089" max="5090" width="11.5" style="77" customWidth="1"/>
    <col min="5091" max="5091" width="7.75833333333333" style="77" customWidth="1"/>
    <col min="5092" max="5092" width="9" style="77"/>
    <col min="5093" max="5093" width="11.125" style="77" customWidth="1"/>
    <col min="5094" max="5094" width="11.7583333333333" style="77" customWidth="1"/>
    <col min="5095" max="5337" width="9" style="77"/>
    <col min="5338" max="5338" width="5.75833333333333" style="77" customWidth="1"/>
    <col min="5339" max="5339" width="26.875" style="77" customWidth="1"/>
    <col min="5340" max="5340" width="40.2583333333333" style="77" customWidth="1"/>
    <col min="5341" max="5341" width="9.625" style="77" customWidth="1"/>
    <col min="5342" max="5342" width="5.375" style="77" customWidth="1"/>
    <col min="5343" max="5343" width="8" style="77" customWidth="1"/>
    <col min="5344" max="5344" width="16.5" style="77" customWidth="1"/>
    <col min="5345" max="5346" width="11.5" style="77" customWidth="1"/>
    <col min="5347" max="5347" width="7.75833333333333" style="77" customWidth="1"/>
    <col min="5348" max="5348" width="9" style="77"/>
    <col min="5349" max="5349" width="11.125" style="77" customWidth="1"/>
    <col min="5350" max="5350" width="11.7583333333333" style="77" customWidth="1"/>
    <col min="5351" max="5593" width="9" style="77"/>
    <col min="5594" max="5594" width="5.75833333333333" style="77" customWidth="1"/>
    <col min="5595" max="5595" width="26.875" style="77" customWidth="1"/>
    <col min="5596" max="5596" width="40.2583333333333" style="77" customWidth="1"/>
    <col min="5597" max="5597" width="9.625" style="77" customWidth="1"/>
    <col min="5598" max="5598" width="5.375" style="77" customWidth="1"/>
    <col min="5599" max="5599" width="8" style="77" customWidth="1"/>
    <col min="5600" max="5600" width="16.5" style="77" customWidth="1"/>
    <col min="5601" max="5602" width="11.5" style="77" customWidth="1"/>
    <col min="5603" max="5603" width="7.75833333333333" style="77" customWidth="1"/>
    <col min="5604" max="5604" width="9" style="77"/>
    <col min="5605" max="5605" width="11.125" style="77" customWidth="1"/>
    <col min="5606" max="5606" width="11.7583333333333" style="77" customWidth="1"/>
    <col min="5607" max="5849" width="9" style="77"/>
    <col min="5850" max="5850" width="5.75833333333333" style="77" customWidth="1"/>
    <col min="5851" max="5851" width="26.875" style="77" customWidth="1"/>
    <col min="5852" max="5852" width="40.2583333333333" style="77" customWidth="1"/>
    <col min="5853" max="5853" width="9.625" style="77" customWidth="1"/>
    <col min="5854" max="5854" width="5.375" style="77" customWidth="1"/>
    <col min="5855" max="5855" width="8" style="77" customWidth="1"/>
    <col min="5856" max="5856" width="16.5" style="77" customWidth="1"/>
    <col min="5857" max="5858" width="11.5" style="77" customWidth="1"/>
    <col min="5859" max="5859" width="7.75833333333333" style="77" customWidth="1"/>
    <col min="5860" max="5860" width="9" style="77"/>
    <col min="5861" max="5861" width="11.125" style="77" customWidth="1"/>
    <col min="5862" max="5862" width="11.7583333333333" style="77" customWidth="1"/>
    <col min="5863" max="6105" width="9" style="77"/>
    <col min="6106" max="6106" width="5.75833333333333" style="77" customWidth="1"/>
    <col min="6107" max="6107" width="26.875" style="77" customWidth="1"/>
    <col min="6108" max="6108" width="40.2583333333333" style="77" customWidth="1"/>
    <col min="6109" max="6109" width="9.625" style="77" customWidth="1"/>
    <col min="6110" max="6110" width="5.375" style="77" customWidth="1"/>
    <col min="6111" max="6111" width="8" style="77" customWidth="1"/>
    <col min="6112" max="6112" width="16.5" style="77" customWidth="1"/>
    <col min="6113" max="6114" width="11.5" style="77" customWidth="1"/>
    <col min="6115" max="6115" width="7.75833333333333" style="77" customWidth="1"/>
    <col min="6116" max="6116" width="9" style="77"/>
    <col min="6117" max="6117" width="11.125" style="77" customWidth="1"/>
    <col min="6118" max="6118" width="11.7583333333333" style="77" customWidth="1"/>
    <col min="6119" max="6361" width="9" style="77"/>
    <col min="6362" max="6362" width="5.75833333333333" style="77" customWidth="1"/>
    <col min="6363" max="6363" width="26.875" style="77" customWidth="1"/>
    <col min="6364" max="6364" width="40.2583333333333" style="77" customWidth="1"/>
    <col min="6365" max="6365" width="9.625" style="77" customWidth="1"/>
    <col min="6366" max="6366" width="5.375" style="77" customWidth="1"/>
    <col min="6367" max="6367" width="8" style="77" customWidth="1"/>
    <col min="6368" max="6368" width="16.5" style="77" customWidth="1"/>
    <col min="6369" max="6370" width="11.5" style="77" customWidth="1"/>
    <col min="6371" max="6371" width="7.75833333333333" style="77" customWidth="1"/>
    <col min="6372" max="6372" width="9" style="77"/>
    <col min="6373" max="6373" width="11.125" style="77" customWidth="1"/>
    <col min="6374" max="6374" width="11.7583333333333" style="77" customWidth="1"/>
    <col min="6375" max="6617" width="9" style="77"/>
    <col min="6618" max="6618" width="5.75833333333333" style="77" customWidth="1"/>
    <col min="6619" max="6619" width="26.875" style="77" customWidth="1"/>
    <col min="6620" max="6620" width="40.2583333333333" style="77" customWidth="1"/>
    <col min="6621" max="6621" width="9.625" style="77" customWidth="1"/>
    <col min="6622" max="6622" width="5.375" style="77" customWidth="1"/>
    <col min="6623" max="6623" width="8" style="77" customWidth="1"/>
    <col min="6624" max="6624" width="16.5" style="77" customWidth="1"/>
    <col min="6625" max="6626" width="11.5" style="77" customWidth="1"/>
    <col min="6627" max="6627" width="7.75833333333333" style="77" customWidth="1"/>
    <col min="6628" max="6628" width="9" style="77"/>
    <col min="6629" max="6629" width="11.125" style="77" customWidth="1"/>
    <col min="6630" max="6630" width="11.7583333333333" style="77" customWidth="1"/>
    <col min="6631" max="6873" width="9" style="77"/>
    <col min="6874" max="6874" width="5.75833333333333" style="77" customWidth="1"/>
    <col min="6875" max="6875" width="26.875" style="77" customWidth="1"/>
    <col min="6876" max="6876" width="40.2583333333333" style="77" customWidth="1"/>
    <col min="6877" max="6877" width="9.625" style="77" customWidth="1"/>
    <col min="6878" max="6878" width="5.375" style="77" customWidth="1"/>
    <col min="6879" max="6879" width="8" style="77" customWidth="1"/>
    <col min="6880" max="6880" width="16.5" style="77" customWidth="1"/>
    <col min="6881" max="6882" width="11.5" style="77" customWidth="1"/>
    <col min="6883" max="6883" width="7.75833333333333" style="77" customWidth="1"/>
    <col min="6884" max="6884" width="9" style="77"/>
    <col min="6885" max="6885" width="11.125" style="77" customWidth="1"/>
    <col min="6886" max="6886" width="11.7583333333333" style="77" customWidth="1"/>
    <col min="6887" max="7129" width="9" style="77"/>
    <col min="7130" max="7130" width="5.75833333333333" style="77" customWidth="1"/>
    <col min="7131" max="7131" width="26.875" style="77" customWidth="1"/>
    <col min="7132" max="7132" width="40.2583333333333" style="77" customWidth="1"/>
    <col min="7133" max="7133" width="9.625" style="77" customWidth="1"/>
    <col min="7134" max="7134" width="5.375" style="77" customWidth="1"/>
    <col min="7135" max="7135" width="8" style="77" customWidth="1"/>
    <col min="7136" max="7136" width="16.5" style="77" customWidth="1"/>
    <col min="7137" max="7138" width="11.5" style="77" customWidth="1"/>
    <col min="7139" max="7139" width="7.75833333333333" style="77" customWidth="1"/>
    <col min="7140" max="7140" width="9" style="77"/>
    <col min="7141" max="7141" width="11.125" style="77" customWidth="1"/>
    <col min="7142" max="7142" width="11.7583333333333" style="77" customWidth="1"/>
    <col min="7143" max="7385" width="9" style="77"/>
    <col min="7386" max="7386" width="5.75833333333333" style="77" customWidth="1"/>
    <col min="7387" max="7387" width="26.875" style="77" customWidth="1"/>
    <col min="7388" max="7388" width="40.2583333333333" style="77" customWidth="1"/>
    <col min="7389" max="7389" width="9.625" style="77" customWidth="1"/>
    <col min="7390" max="7390" width="5.375" style="77" customWidth="1"/>
    <col min="7391" max="7391" width="8" style="77" customWidth="1"/>
    <col min="7392" max="7392" width="16.5" style="77" customWidth="1"/>
    <col min="7393" max="7394" width="11.5" style="77" customWidth="1"/>
    <col min="7395" max="7395" width="7.75833333333333" style="77" customWidth="1"/>
    <col min="7396" max="7396" width="9" style="77"/>
    <col min="7397" max="7397" width="11.125" style="77" customWidth="1"/>
    <col min="7398" max="7398" width="11.7583333333333" style="77" customWidth="1"/>
    <col min="7399" max="7641" width="9" style="77"/>
    <col min="7642" max="7642" width="5.75833333333333" style="77" customWidth="1"/>
    <col min="7643" max="7643" width="26.875" style="77" customWidth="1"/>
    <col min="7644" max="7644" width="40.2583333333333" style="77" customWidth="1"/>
    <col min="7645" max="7645" width="9.625" style="77" customWidth="1"/>
    <col min="7646" max="7646" width="5.375" style="77" customWidth="1"/>
    <col min="7647" max="7647" width="8" style="77" customWidth="1"/>
    <col min="7648" max="7648" width="16.5" style="77" customWidth="1"/>
    <col min="7649" max="7650" width="11.5" style="77" customWidth="1"/>
    <col min="7651" max="7651" width="7.75833333333333" style="77" customWidth="1"/>
    <col min="7652" max="7652" width="9" style="77"/>
    <col min="7653" max="7653" width="11.125" style="77" customWidth="1"/>
    <col min="7654" max="7654" width="11.7583333333333" style="77" customWidth="1"/>
    <col min="7655" max="7897" width="9" style="77"/>
    <col min="7898" max="7898" width="5.75833333333333" style="77" customWidth="1"/>
    <col min="7899" max="7899" width="26.875" style="77" customWidth="1"/>
    <col min="7900" max="7900" width="40.2583333333333" style="77" customWidth="1"/>
    <col min="7901" max="7901" width="9.625" style="77" customWidth="1"/>
    <col min="7902" max="7902" width="5.375" style="77" customWidth="1"/>
    <col min="7903" max="7903" width="8" style="77" customWidth="1"/>
    <col min="7904" max="7904" width="16.5" style="77" customWidth="1"/>
    <col min="7905" max="7906" width="11.5" style="77" customWidth="1"/>
    <col min="7907" max="7907" width="7.75833333333333" style="77" customWidth="1"/>
    <col min="7908" max="7908" width="9" style="77"/>
    <col min="7909" max="7909" width="11.125" style="77" customWidth="1"/>
    <col min="7910" max="7910" width="11.7583333333333" style="77" customWidth="1"/>
    <col min="7911" max="8153" width="9" style="77"/>
    <col min="8154" max="8154" width="5.75833333333333" style="77" customWidth="1"/>
    <col min="8155" max="8155" width="26.875" style="77" customWidth="1"/>
    <col min="8156" max="8156" width="40.2583333333333" style="77" customWidth="1"/>
    <col min="8157" max="8157" width="9.625" style="77" customWidth="1"/>
    <col min="8158" max="8158" width="5.375" style="77" customWidth="1"/>
    <col min="8159" max="8159" width="8" style="77" customWidth="1"/>
    <col min="8160" max="8160" width="16.5" style="77" customWidth="1"/>
    <col min="8161" max="8162" width="11.5" style="77" customWidth="1"/>
    <col min="8163" max="8163" width="7.75833333333333" style="77" customWidth="1"/>
    <col min="8164" max="8164" width="9" style="77"/>
    <col min="8165" max="8165" width="11.125" style="77" customWidth="1"/>
    <col min="8166" max="8166" width="11.7583333333333" style="77" customWidth="1"/>
    <col min="8167" max="8409" width="9" style="77"/>
    <col min="8410" max="8410" width="5.75833333333333" style="77" customWidth="1"/>
    <col min="8411" max="8411" width="26.875" style="77" customWidth="1"/>
    <col min="8412" max="8412" width="40.2583333333333" style="77" customWidth="1"/>
    <col min="8413" max="8413" width="9.625" style="77" customWidth="1"/>
    <col min="8414" max="8414" width="5.375" style="77" customWidth="1"/>
    <col min="8415" max="8415" width="8" style="77" customWidth="1"/>
    <col min="8416" max="8416" width="16.5" style="77" customWidth="1"/>
    <col min="8417" max="8418" width="11.5" style="77" customWidth="1"/>
    <col min="8419" max="8419" width="7.75833333333333" style="77" customWidth="1"/>
    <col min="8420" max="8420" width="9" style="77"/>
    <col min="8421" max="8421" width="11.125" style="77" customWidth="1"/>
    <col min="8422" max="8422" width="11.7583333333333" style="77" customWidth="1"/>
    <col min="8423" max="8665" width="9" style="77"/>
    <col min="8666" max="8666" width="5.75833333333333" style="77" customWidth="1"/>
    <col min="8667" max="8667" width="26.875" style="77" customWidth="1"/>
    <col min="8668" max="8668" width="40.2583333333333" style="77" customWidth="1"/>
    <col min="8669" max="8669" width="9.625" style="77" customWidth="1"/>
    <col min="8670" max="8670" width="5.375" style="77" customWidth="1"/>
    <col min="8671" max="8671" width="8" style="77" customWidth="1"/>
    <col min="8672" max="8672" width="16.5" style="77" customWidth="1"/>
    <col min="8673" max="8674" width="11.5" style="77" customWidth="1"/>
    <col min="8675" max="8675" width="7.75833333333333" style="77" customWidth="1"/>
    <col min="8676" max="8676" width="9" style="77"/>
    <col min="8677" max="8677" width="11.125" style="77" customWidth="1"/>
    <col min="8678" max="8678" width="11.7583333333333" style="77" customWidth="1"/>
    <col min="8679" max="8921" width="9" style="77"/>
    <col min="8922" max="8922" width="5.75833333333333" style="77" customWidth="1"/>
    <col min="8923" max="8923" width="26.875" style="77" customWidth="1"/>
    <col min="8924" max="8924" width="40.2583333333333" style="77" customWidth="1"/>
    <col min="8925" max="8925" width="9.625" style="77" customWidth="1"/>
    <col min="8926" max="8926" width="5.375" style="77" customWidth="1"/>
    <col min="8927" max="8927" width="8" style="77" customWidth="1"/>
    <col min="8928" max="8928" width="16.5" style="77" customWidth="1"/>
    <col min="8929" max="8930" width="11.5" style="77" customWidth="1"/>
    <col min="8931" max="8931" width="7.75833333333333" style="77" customWidth="1"/>
    <col min="8932" max="8932" width="9" style="77"/>
    <col min="8933" max="8933" width="11.125" style="77" customWidth="1"/>
    <col min="8934" max="8934" width="11.7583333333333" style="77" customWidth="1"/>
    <col min="8935" max="9177" width="9" style="77"/>
    <col min="9178" max="9178" width="5.75833333333333" style="77" customWidth="1"/>
    <col min="9179" max="9179" width="26.875" style="77" customWidth="1"/>
    <col min="9180" max="9180" width="40.2583333333333" style="77" customWidth="1"/>
    <col min="9181" max="9181" width="9.625" style="77" customWidth="1"/>
    <col min="9182" max="9182" width="5.375" style="77" customWidth="1"/>
    <col min="9183" max="9183" width="8" style="77" customWidth="1"/>
    <col min="9184" max="9184" width="16.5" style="77" customWidth="1"/>
    <col min="9185" max="9186" width="11.5" style="77" customWidth="1"/>
    <col min="9187" max="9187" width="7.75833333333333" style="77" customWidth="1"/>
    <col min="9188" max="9188" width="9" style="77"/>
    <col min="9189" max="9189" width="11.125" style="77" customWidth="1"/>
    <col min="9190" max="9190" width="11.7583333333333" style="77" customWidth="1"/>
    <col min="9191" max="9433" width="9" style="77"/>
    <col min="9434" max="9434" width="5.75833333333333" style="77" customWidth="1"/>
    <col min="9435" max="9435" width="26.875" style="77" customWidth="1"/>
    <col min="9436" max="9436" width="40.2583333333333" style="77" customWidth="1"/>
    <col min="9437" max="9437" width="9.625" style="77" customWidth="1"/>
    <col min="9438" max="9438" width="5.375" style="77" customWidth="1"/>
    <col min="9439" max="9439" width="8" style="77" customWidth="1"/>
    <col min="9440" max="9440" width="16.5" style="77" customWidth="1"/>
    <col min="9441" max="9442" width="11.5" style="77" customWidth="1"/>
    <col min="9443" max="9443" width="7.75833333333333" style="77" customWidth="1"/>
    <col min="9444" max="9444" width="9" style="77"/>
    <col min="9445" max="9445" width="11.125" style="77" customWidth="1"/>
    <col min="9446" max="9446" width="11.7583333333333" style="77" customWidth="1"/>
    <col min="9447" max="9689" width="9" style="77"/>
    <col min="9690" max="9690" width="5.75833333333333" style="77" customWidth="1"/>
    <col min="9691" max="9691" width="26.875" style="77" customWidth="1"/>
    <col min="9692" max="9692" width="40.2583333333333" style="77" customWidth="1"/>
    <col min="9693" max="9693" width="9.625" style="77" customWidth="1"/>
    <col min="9694" max="9694" width="5.375" style="77" customWidth="1"/>
    <col min="9695" max="9695" width="8" style="77" customWidth="1"/>
    <col min="9696" max="9696" width="16.5" style="77" customWidth="1"/>
    <col min="9697" max="9698" width="11.5" style="77" customWidth="1"/>
    <col min="9699" max="9699" width="7.75833333333333" style="77" customWidth="1"/>
    <col min="9700" max="9700" width="9" style="77"/>
    <col min="9701" max="9701" width="11.125" style="77" customWidth="1"/>
    <col min="9702" max="9702" width="11.7583333333333" style="77" customWidth="1"/>
    <col min="9703" max="9945" width="9" style="77"/>
    <col min="9946" max="9946" width="5.75833333333333" style="77" customWidth="1"/>
    <col min="9947" max="9947" width="26.875" style="77" customWidth="1"/>
    <col min="9948" max="9948" width="40.2583333333333" style="77" customWidth="1"/>
    <col min="9949" max="9949" width="9.625" style="77" customWidth="1"/>
    <col min="9950" max="9950" width="5.375" style="77" customWidth="1"/>
    <col min="9951" max="9951" width="8" style="77" customWidth="1"/>
    <col min="9952" max="9952" width="16.5" style="77" customWidth="1"/>
    <col min="9953" max="9954" width="11.5" style="77" customWidth="1"/>
    <col min="9955" max="9955" width="7.75833333333333" style="77" customWidth="1"/>
    <col min="9956" max="9956" width="9" style="77"/>
    <col min="9957" max="9957" width="11.125" style="77" customWidth="1"/>
    <col min="9958" max="9958" width="11.7583333333333" style="77" customWidth="1"/>
    <col min="9959" max="10201" width="9" style="77"/>
    <col min="10202" max="10202" width="5.75833333333333" style="77" customWidth="1"/>
    <col min="10203" max="10203" width="26.875" style="77" customWidth="1"/>
    <col min="10204" max="10204" width="40.2583333333333" style="77" customWidth="1"/>
    <col min="10205" max="10205" width="9.625" style="77" customWidth="1"/>
    <col min="10206" max="10206" width="5.375" style="77" customWidth="1"/>
    <col min="10207" max="10207" width="8" style="77" customWidth="1"/>
    <col min="10208" max="10208" width="16.5" style="77" customWidth="1"/>
    <col min="10209" max="10210" width="11.5" style="77" customWidth="1"/>
    <col min="10211" max="10211" width="7.75833333333333" style="77" customWidth="1"/>
    <col min="10212" max="10212" width="9" style="77"/>
    <col min="10213" max="10213" width="11.125" style="77" customWidth="1"/>
    <col min="10214" max="10214" width="11.7583333333333" style="77" customWidth="1"/>
    <col min="10215" max="10457" width="9" style="77"/>
    <col min="10458" max="10458" width="5.75833333333333" style="77" customWidth="1"/>
    <col min="10459" max="10459" width="26.875" style="77" customWidth="1"/>
    <col min="10460" max="10460" width="40.2583333333333" style="77" customWidth="1"/>
    <col min="10461" max="10461" width="9.625" style="77" customWidth="1"/>
    <col min="10462" max="10462" width="5.375" style="77" customWidth="1"/>
    <col min="10463" max="10463" width="8" style="77" customWidth="1"/>
    <col min="10464" max="10464" width="16.5" style="77" customWidth="1"/>
    <col min="10465" max="10466" width="11.5" style="77" customWidth="1"/>
    <col min="10467" max="10467" width="7.75833333333333" style="77" customWidth="1"/>
    <col min="10468" max="10468" width="9" style="77"/>
    <col min="10469" max="10469" width="11.125" style="77" customWidth="1"/>
    <col min="10470" max="10470" width="11.7583333333333" style="77" customWidth="1"/>
    <col min="10471" max="10713" width="9" style="77"/>
    <col min="10714" max="10714" width="5.75833333333333" style="77" customWidth="1"/>
    <col min="10715" max="10715" width="26.875" style="77" customWidth="1"/>
    <col min="10716" max="10716" width="40.2583333333333" style="77" customWidth="1"/>
    <col min="10717" max="10717" width="9.625" style="77" customWidth="1"/>
    <col min="10718" max="10718" width="5.375" style="77" customWidth="1"/>
    <col min="10719" max="10719" width="8" style="77" customWidth="1"/>
    <col min="10720" max="10720" width="16.5" style="77" customWidth="1"/>
    <col min="10721" max="10722" width="11.5" style="77" customWidth="1"/>
    <col min="10723" max="10723" width="7.75833333333333" style="77" customWidth="1"/>
    <col min="10724" max="10724" width="9" style="77"/>
    <col min="10725" max="10725" width="11.125" style="77" customWidth="1"/>
    <col min="10726" max="10726" width="11.7583333333333" style="77" customWidth="1"/>
    <col min="10727" max="10969" width="9" style="77"/>
    <col min="10970" max="10970" width="5.75833333333333" style="77" customWidth="1"/>
    <col min="10971" max="10971" width="26.875" style="77" customWidth="1"/>
    <col min="10972" max="10972" width="40.2583333333333" style="77" customWidth="1"/>
    <col min="10973" max="10973" width="9.625" style="77" customWidth="1"/>
    <col min="10974" max="10974" width="5.375" style="77" customWidth="1"/>
    <col min="10975" max="10975" width="8" style="77" customWidth="1"/>
    <col min="10976" max="10976" width="16.5" style="77" customWidth="1"/>
    <col min="10977" max="10978" width="11.5" style="77" customWidth="1"/>
    <col min="10979" max="10979" width="7.75833333333333" style="77" customWidth="1"/>
    <col min="10980" max="10980" width="9" style="77"/>
    <col min="10981" max="10981" width="11.125" style="77" customWidth="1"/>
    <col min="10982" max="10982" width="11.7583333333333" style="77" customWidth="1"/>
    <col min="10983" max="11225" width="9" style="77"/>
    <col min="11226" max="11226" width="5.75833333333333" style="77" customWidth="1"/>
    <col min="11227" max="11227" width="26.875" style="77" customWidth="1"/>
    <col min="11228" max="11228" width="40.2583333333333" style="77" customWidth="1"/>
    <col min="11229" max="11229" width="9.625" style="77" customWidth="1"/>
    <col min="11230" max="11230" width="5.375" style="77" customWidth="1"/>
    <col min="11231" max="11231" width="8" style="77" customWidth="1"/>
    <col min="11232" max="11232" width="16.5" style="77" customWidth="1"/>
    <col min="11233" max="11234" width="11.5" style="77" customWidth="1"/>
    <col min="11235" max="11235" width="7.75833333333333" style="77" customWidth="1"/>
    <col min="11236" max="11236" width="9" style="77"/>
    <col min="11237" max="11237" width="11.125" style="77" customWidth="1"/>
    <col min="11238" max="11238" width="11.7583333333333" style="77" customWidth="1"/>
    <col min="11239" max="11481" width="9" style="77"/>
    <col min="11482" max="11482" width="5.75833333333333" style="77" customWidth="1"/>
    <col min="11483" max="11483" width="26.875" style="77" customWidth="1"/>
    <col min="11484" max="11484" width="40.2583333333333" style="77" customWidth="1"/>
    <col min="11485" max="11485" width="9.625" style="77" customWidth="1"/>
    <col min="11486" max="11486" width="5.375" style="77" customWidth="1"/>
    <col min="11487" max="11487" width="8" style="77" customWidth="1"/>
    <col min="11488" max="11488" width="16.5" style="77" customWidth="1"/>
    <col min="11489" max="11490" width="11.5" style="77" customWidth="1"/>
    <col min="11491" max="11491" width="7.75833333333333" style="77" customWidth="1"/>
    <col min="11492" max="11492" width="9" style="77"/>
    <col min="11493" max="11493" width="11.125" style="77" customWidth="1"/>
    <col min="11494" max="11494" width="11.7583333333333" style="77" customWidth="1"/>
    <col min="11495" max="11737" width="9" style="77"/>
    <col min="11738" max="11738" width="5.75833333333333" style="77" customWidth="1"/>
    <col min="11739" max="11739" width="26.875" style="77" customWidth="1"/>
    <col min="11740" max="11740" width="40.2583333333333" style="77" customWidth="1"/>
    <col min="11741" max="11741" width="9.625" style="77" customWidth="1"/>
    <col min="11742" max="11742" width="5.375" style="77" customWidth="1"/>
    <col min="11743" max="11743" width="8" style="77" customWidth="1"/>
    <col min="11744" max="11744" width="16.5" style="77" customWidth="1"/>
    <col min="11745" max="11746" width="11.5" style="77" customWidth="1"/>
    <col min="11747" max="11747" width="7.75833333333333" style="77" customWidth="1"/>
    <col min="11748" max="11748" width="9" style="77"/>
    <col min="11749" max="11749" width="11.125" style="77" customWidth="1"/>
    <col min="11750" max="11750" width="11.7583333333333" style="77" customWidth="1"/>
    <col min="11751" max="11993" width="9" style="77"/>
    <col min="11994" max="11994" width="5.75833333333333" style="77" customWidth="1"/>
    <col min="11995" max="11995" width="26.875" style="77" customWidth="1"/>
    <col min="11996" max="11996" width="40.2583333333333" style="77" customWidth="1"/>
    <col min="11997" max="11997" width="9.625" style="77" customWidth="1"/>
    <col min="11998" max="11998" width="5.375" style="77" customWidth="1"/>
    <col min="11999" max="11999" width="8" style="77" customWidth="1"/>
    <col min="12000" max="12000" width="16.5" style="77" customWidth="1"/>
    <col min="12001" max="12002" width="11.5" style="77" customWidth="1"/>
    <col min="12003" max="12003" width="7.75833333333333" style="77" customWidth="1"/>
    <col min="12004" max="12004" width="9" style="77"/>
    <col min="12005" max="12005" width="11.125" style="77" customWidth="1"/>
    <col min="12006" max="12006" width="11.7583333333333" style="77" customWidth="1"/>
    <col min="12007" max="12249" width="9" style="77"/>
    <col min="12250" max="12250" width="5.75833333333333" style="77" customWidth="1"/>
    <col min="12251" max="12251" width="26.875" style="77" customWidth="1"/>
    <col min="12252" max="12252" width="40.2583333333333" style="77" customWidth="1"/>
    <col min="12253" max="12253" width="9.625" style="77" customWidth="1"/>
    <col min="12254" max="12254" width="5.375" style="77" customWidth="1"/>
    <col min="12255" max="12255" width="8" style="77" customWidth="1"/>
    <col min="12256" max="12256" width="16.5" style="77" customWidth="1"/>
    <col min="12257" max="12258" width="11.5" style="77" customWidth="1"/>
    <col min="12259" max="12259" width="7.75833333333333" style="77" customWidth="1"/>
    <col min="12260" max="12260" width="9" style="77"/>
    <col min="12261" max="12261" width="11.125" style="77" customWidth="1"/>
    <col min="12262" max="12262" width="11.7583333333333" style="77" customWidth="1"/>
    <col min="12263" max="12505" width="9" style="77"/>
    <col min="12506" max="12506" width="5.75833333333333" style="77" customWidth="1"/>
    <col min="12507" max="12507" width="26.875" style="77" customWidth="1"/>
    <col min="12508" max="12508" width="40.2583333333333" style="77" customWidth="1"/>
    <col min="12509" max="12509" width="9.625" style="77" customWidth="1"/>
    <col min="12510" max="12510" width="5.375" style="77" customWidth="1"/>
    <col min="12511" max="12511" width="8" style="77" customWidth="1"/>
    <col min="12512" max="12512" width="16.5" style="77" customWidth="1"/>
    <col min="12513" max="12514" width="11.5" style="77" customWidth="1"/>
    <col min="12515" max="12515" width="7.75833333333333" style="77" customWidth="1"/>
    <col min="12516" max="12516" width="9" style="77"/>
    <col min="12517" max="12517" width="11.125" style="77" customWidth="1"/>
    <col min="12518" max="12518" width="11.7583333333333" style="77" customWidth="1"/>
    <col min="12519" max="12761" width="9" style="77"/>
    <col min="12762" max="12762" width="5.75833333333333" style="77" customWidth="1"/>
    <col min="12763" max="12763" width="26.875" style="77" customWidth="1"/>
    <col min="12764" max="12764" width="40.2583333333333" style="77" customWidth="1"/>
    <col min="12765" max="12765" width="9.625" style="77" customWidth="1"/>
    <col min="12766" max="12766" width="5.375" style="77" customWidth="1"/>
    <col min="12767" max="12767" width="8" style="77" customWidth="1"/>
    <col min="12768" max="12768" width="16.5" style="77" customWidth="1"/>
    <col min="12769" max="12770" width="11.5" style="77" customWidth="1"/>
    <col min="12771" max="12771" width="7.75833333333333" style="77" customWidth="1"/>
    <col min="12772" max="12772" width="9" style="77"/>
    <col min="12773" max="12773" width="11.125" style="77" customWidth="1"/>
    <col min="12774" max="12774" width="11.7583333333333" style="77" customWidth="1"/>
    <col min="12775" max="13017" width="9" style="77"/>
    <col min="13018" max="13018" width="5.75833333333333" style="77" customWidth="1"/>
    <col min="13019" max="13019" width="26.875" style="77" customWidth="1"/>
    <col min="13020" max="13020" width="40.2583333333333" style="77" customWidth="1"/>
    <col min="13021" max="13021" width="9.625" style="77" customWidth="1"/>
    <col min="13022" max="13022" width="5.375" style="77" customWidth="1"/>
    <col min="13023" max="13023" width="8" style="77" customWidth="1"/>
    <col min="13024" max="13024" width="16.5" style="77" customWidth="1"/>
    <col min="13025" max="13026" width="11.5" style="77" customWidth="1"/>
    <col min="13027" max="13027" width="7.75833333333333" style="77" customWidth="1"/>
    <col min="13028" max="13028" width="9" style="77"/>
    <col min="13029" max="13029" width="11.125" style="77" customWidth="1"/>
    <col min="13030" max="13030" width="11.7583333333333" style="77" customWidth="1"/>
    <col min="13031" max="13273" width="9" style="77"/>
    <col min="13274" max="13274" width="5.75833333333333" style="77" customWidth="1"/>
    <col min="13275" max="13275" width="26.875" style="77" customWidth="1"/>
    <col min="13276" max="13276" width="40.2583333333333" style="77" customWidth="1"/>
    <col min="13277" max="13277" width="9.625" style="77" customWidth="1"/>
    <col min="13278" max="13278" width="5.375" style="77" customWidth="1"/>
    <col min="13279" max="13279" width="8" style="77" customWidth="1"/>
    <col min="13280" max="13280" width="16.5" style="77" customWidth="1"/>
    <col min="13281" max="13282" width="11.5" style="77" customWidth="1"/>
    <col min="13283" max="13283" width="7.75833333333333" style="77" customWidth="1"/>
    <col min="13284" max="13284" width="9" style="77"/>
    <col min="13285" max="13285" width="11.125" style="77" customWidth="1"/>
    <col min="13286" max="13286" width="11.7583333333333" style="77" customWidth="1"/>
    <col min="13287" max="13529" width="9" style="77"/>
    <col min="13530" max="13530" width="5.75833333333333" style="77" customWidth="1"/>
    <col min="13531" max="13531" width="26.875" style="77" customWidth="1"/>
    <col min="13532" max="13532" width="40.2583333333333" style="77" customWidth="1"/>
    <col min="13533" max="13533" width="9.625" style="77" customWidth="1"/>
    <col min="13534" max="13534" width="5.375" style="77" customWidth="1"/>
    <col min="13535" max="13535" width="8" style="77" customWidth="1"/>
    <col min="13536" max="13536" width="16.5" style="77" customWidth="1"/>
    <col min="13537" max="13538" width="11.5" style="77" customWidth="1"/>
    <col min="13539" max="13539" width="7.75833333333333" style="77" customWidth="1"/>
    <col min="13540" max="13540" width="9" style="77"/>
    <col min="13541" max="13541" width="11.125" style="77" customWidth="1"/>
    <col min="13542" max="13542" width="11.7583333333333" style="77" customWidth="1"/>
    <col min="13543" max="13785" width="9" style="77"/>
    <col min="13786" max="13786" width="5.75833333333333" style="77" customWidth="1"/>
    <col min="13787" max="13787" width="26.875" style="77" customWidth="1"/>
    <col min="13788" max="13788" width="40.2583333333333" style="77" customWidth="1"/>
    <col min="13789" max="13789" width="9.625" style="77" customWidth="1"/>
    <col min="13790" max="13790" width="5.375" style="77" customWidth="1"/>
    <col min="13791" max="13791" width="8" style="77" customWidth="1"/>
    <col min="13792" max="13792" width="16.5" style="77" customWidth="1"/>
    <col min="13793" max="13794" width="11.5" style="77" customWidth="1"/>
    <col min="13795" max="13795" width="7.75833333333333" style="77" customWidth="1"/>
    <col min="13796" max="13796" width="9" style="77"/>
    <col min="13797" max="13797" width="11.125" style="77" customWidth="1"/>
    <col min="13798" max="13798" width="11.7583333333333" style="77" customWidth="1"/>
    <col min="13799" max="14041" width="9" style="77"/>
    <col min="14042" max="14042" width="5.75833333333333" style="77" customWidth="1"/>
    <col min="14043" max="14043" width="26.875" style="77" customWidth="1"/>
    <col min="14044" max="14044" width="40.2583333333333" style="77" customWidth="1"/>
    <col min="14045" max="14045" width="9.625" style="77" customWidth="1"/>
    <col min="14046" max="14046" width="5.375" style="77" customWidth="1"/>
    <col min="14047" max="14047" width="8" style="77" customWidth="1"/>
    <col min="14048" max="14048" width="16.5" style="77" customWidth="1"/>
    <col min="14049" max="14050" width="11.5" style="77" customWidth="1"/>
    <col min="14051" max="14051" width="7.75833333333333" style="77" customWidth="1"/>
    <col min="14052" max="14052" width="9" style="77"/>
    <col min="14053" max="14053" width="11.125" style="77" customWidth="1"/>
    <col min="14054" max="14054" width="11.7583333333333" style="77" customWidth="1"/>
    <col min="14055" max="14297" width="9" style="77"/>
    <col min="14298" max="14298" width="5.75833333333333" style="77" customWidth="1"/>
    <col min="14299" max="14299" width="26.875" style="77" customWidth="1"/>
    <col min="14300" max="14300" width="40.2583333333333" style="77" customWidth="1"/>
    <col min="14301" max="14301" width="9.625" style="77" customWidth="1"/>
    <col min="14302" max="14302" width="5.375" style="77" customWidth="1"/>
    <col min="14303" max="14303" width="8" style="77" customWidth="1"/>
    <col min="14304" max="14304" width="16.5" style="77" customWidth="1"/>
    <col min="14305" max="14306" width="11.5" style="77" customWidth="1"/>
    <col min="14307" max="14307" width="7.75833333333333" style="77" customWidth="1"/>
    <col min="14308" max="14308" width="9" style="77"/>
    <col min="14309" max="14309" width="11.125" style="77" customWidth="1"/>
    <col min="14310" max="14310" width="11.7583333333333" style="77" customWidth="1"/>
    <col min="14311" max="14553" width="9" style="77"/>
    <col min="14554" max="14554" width="5.75833333333333" style="77" customWidth="1"/>
    <col min="14555" max="14555" width="26.875" style="77" customWidth="1"/>
    <col min="14556" max="14556" width="40.2583333333333" style="77" customWidth="1"/>
    <col min="14557" max="14557" width="9.625" style="77" customWidth="1"/>
    <col min="14558" max="14558" width="5.375" style="77" customWidth="1"/>
    <col min="14559" max="14559" width="8" style="77" customWidth="1"/>
    <col min="14560" max="14560" width="16.5" style="77" customWidth="1"/>
    <col min="14561" max="14562" width="11.5" style="77" customWidth="1"/>
    <col min="14563" max="14563" width="7.75833333333333" style="77" customWidth="1"/>
    <col min="14564" max="14564" width="9" style="77"/>
    <col min="14565" max="14565" width="11.125" style="77" customWidth="1"/>
    <col min="14566" max="14566" width="11.7583333333333" style="77" customWidth="1"/>
    <col min="14567" max="14809" width="9" style="77"/>
    <col min="14810" max="14810" width="5.75833333333333" style="77" customWidth="1"/>
    <col min="14811" max="14811" width="26.875" style="77" customWidth="1"/>
    <col min="14812" max="14812" width="40.2583333333333" style="77" customWidth="1"/>
    <col min="14813" max="14813" width="9.625" style="77" customWidth="1"/>
    <col min="14814" max="14814" width="5.375" style="77" customWidth="1"/>
    <col min="14815" max="14815" width="8" style="77" customWidth="1"/>
    <col min="14816" max="14816" width="16.5" style="77" customWidth="1"/>
    <col min="14817" max="14818" width="11.5" style="77" customWidth="1"/>
    <col min="14819" max="14819" width="7.75833333333333" style="77" customWidth="1"/>
    <col min="14820" max="14820" width="9" style="77"/>
    <col min="14821" max="14821" width="11.125" style="77" customWidth="1"/>
    <col min="14822" max="14822" width="11.7583333333333" style="77" customWidth="1"/>
    <col min="14823" max="15065" width="9" style="77"/>
    <col min="15066" max="15066" width="5.75833333333333" style="77" customWidth="1"/>
    <col min="15067" max="15067" width="26.875" style="77" customWidth="1"/>
    <col min="15068" max="15068" width="40.2583333333333" style="77" customWidth="1"/>
    <col min="15069" max="15069" width="9.625" style="77" customWidth="1"/>
    <col min="15070" max="15070" width="5.375" style="77" customWidth="1"/>
    <col min="15071" max="15071" width="8" style="77" customWidth="1"/>
    <col min="15072" max="15072" width="16.5" style="77" customWidth="1"/>
    <col min="15073" max="15074" width="11.5" style="77" customWidth="1"/>
    <col min="15075" max="15075" width="7.75833333333333" style="77" customWidth="1"/>
    <col min="15076" max="15076" width="9" style="77"/>
    <col min="15077" max="15077" width="11.125" style="77" customWidth="1"/>
    <col min="15078" max="15078" width="11.7583333333333" style="77" customWidth="1"/>
    <col min="15079" max="15321" width="9" style="77"/>
    <col min="15322" max="15322" width="5.75833333333333" style="77" customWidth="1"/>
    <col min="15323" max="15323" width="26.875" style="77" customWidth="1"/>
    <col min="15324" max="15324" width="40.2583333333333" style="77" customWidth="1"/>
    <col min="15325" max="15325" width="9.625" style="77" customWidth="1"/>
    <col min="15326" max="15326" width="5.375" style="77" customWidth="1"/>
    <col min="15327" max="15327" width="8" style="77" customWidth="1"/>
    <col min="15328" max="15328" width="16.5" style="77" customWidth="1"/>
    <col min="15329" max="15330" width="11.5" style="77" customWidth="1"/>
    <col min="15331" max="15331" width="7.75833333333333" style="77" customWidth="1"/>
    <col min="15332" max="15332" width="9" style="77"/>
    <col min="15333" max="15333" width="11.125" style="77" customWidth="1"/>
    <col min="15334" max="15334" width="11.7583333333333" style="77" customWidth="1"/>
    <col min="15335" max="15577" width="9" style="77"/>
    <col min="15578" max="15578" width="5.75833333333333" style="77" customWidth="1"/>
    <col min="15579" max="15579" width="26.875" style="77" customWidth="1"/>
    <col min="15580" max="15580" width="40.2583333333333" style="77" customWidth="1"/>
    <col min="15581" max="15581" width="9.625" style="77" customWidth="1"/>
    <col min="15582" max="15582" width="5.375" style="77" customWidth="1"/>
    <col min="15583" max="15583" width="8" style="77" customWidth="1"/>
    <col min="15584" max="15584" width="16.5" style="77" customWidth="1"/>
    <col min="15585" max="15586" width="11.5" style="77" customWidth="1"/>
    <col min="15587" max="15587" width="7.75833333333333" style="77" customWidth="1"/>
    <col min="15588" max="15588" width="9" style="77"/>
    <col min="15589" max="15589" width="11.125" style="77" customWidth="1"/>
    <col min="15590" max="15590" width="11.7583333333333" style="77" customWidth="1"/>
    <col min="15591" max="15833" width="9" style="77"/>
    <col min="15834" max="15834" width="5.75833333333333" style="77" customWidth="1"/>
    <col min="15835" max="15835" width="26.875" style="77" customWidth="1"/>
    <col min="15836" max="15836" width="40.2583333333333" style="77" customWidth="1"/>
    <col min="15837" max="15837" width="9.625" style="77" customWidth="1"/>
    <col min="15838" max="15838" width="5.375" style="77" customWidth="1"/>
    <col min="15839" max="15839" width="8" style="77" customWidth="1"/>
    <col min="15840" max="15840" width="16.5" style="77" customWidth="1"/>
    <col min="15841" max="15842" width="11.5" style="77" customWidth="1"/>
    <col min="15843" max="15843" width="7.75833333333333" style="77" customWidth="1"/>
    <col min="15844" max="15844" width="9" style="77"/>
    <col min="15845" max="15845" width="11.125" style="77" customWidth="1"/>
    <col min="15846" max="15846" width="11.7583333333333" style="77" customWidth="1"/>
    <col min="15847" max="16089" width="9" style="77"/>
    <col min="16090" max="16090" width="5.75833333333333" style="77" customWidth="1"/>
    <col min="16091" max="16091" width="26.875" style="77" customWidth="1"/>
    <col min="16092" max="16092" width="40.2583333333333" style="77" customWidth="1"/>
    <col min="16093" max="16093" width="9.625" style="77" customWidth="1"/>
    <col min="16094" max="16094" width="5.375" style="77" customWidth="1"/>
    <col min="16095" max="16095" width="8" style="77" customWidth="1"/>
    <col min="16096" max="16096" width="16.5" style="77" customWidth="1"/>
    <col min="16097" max="16098" width="11.5" style="77" customWidth="1"/>
    <col min="16099" max="16099" width="7.75833333333333" style="77" customWidth="1"/>
    <col min="16100" max="16100" width="9" style="77"/>
    <col min="16101" max="16101" width="11.125" style="77" customWidth="1"/>
    <col min="16102" max="16102" width="11.7583333333333" style="77" customWidth="1"/>
    <col min="16103" max="16384" width="9" style="77"/>
  </cols>
  <sheetData>
    <row r="1" ht="14.25" spans="1:8">
      <c r="A1" s="3" t="s">
        <v>141</v>
      </c>
      <c r="B1" s="3"/>
      <c r="C1" s="3"/>
      <c r="D1" s="7"/>
      <c r="E1" s="7"/>
      <c r="F1" s="4"/>
      <c r="G1" s="4"/>
      <c r="H1" s="3"/>
    </row>
    <row r="2" s="74" customFormat="1" ht="12" spans="1:11">
      <c r="A2" s="5" t="s">
        <v>20</v>
      </c>
      <c r="B2" s="41" t="s">
        <v>32</v>
      </c>
      <c r="C2" s="5" t="s">
        <v>33</v>
      </c>
      <c r="D2" s="5" t="s">
        <v>34</v>
      </c>
      <c r="E2" s="5" t="s">
        <v>35</v>
      </c>
      <c r="F2" s="79" t="s">
        <v>36</v>
      </c>
      <c r="G2" s="79" t="s">
        <v>37</v>
      </c>
      <c r="H2" s="5" t="s">
        <v>38</v>
      </c>
      <c r="K2" s="89"/>
    </row>
    <row r="3" s="74" customFormat="1" ht="12" spans="1:13">
      <c r="A3" s="5"/>
      <c r="B3" s="41"/>
      <c r="C3" s="5"/>
      <c r="D3" s="5"/>
      <c r="E3" s="5"/>
      <c r="F3" s="80"/>
      <c r="G3" s="80"/>
      <c r="H3" s="5"/>
      <c r="J3" s="90"/>
      <c r="K3" s="91"/>
      <c r="L3" s="92"/>
      <c r="M3" s="92"/>
    </row>
    <row r="4" spans="1:8">
      <c r="A4" s="7" t="s">
        <v>39</v>
      </c>
      <c r="B4" s="81" t="s">
        <v>40</v>
      </c>
      <c r="C4" s="82"/>
      <c r="D4" s="5"/>
      <c r="E4" s="5"/>
      <c r="F4" s="6"/>
      <c r="G4" s="6"/>
      <c r="H4" s="5"/>
    </row>
    <row r="5" spans="1:13">
      <c r="A5" s="7" t="s">
        <v>41</v>
      </c>
      <c r="B5" s="81" t="s">
        <v>142</v>
      </c>
      <c r="C5" s="83"/>
      <c r="D5" s="5"/>
      <c r="E5" s="5"/>
      <c r="F5" s="6"/>
      <c r="G5" s="6"/>
      <c r="H5" s="5"/>
      <c r="L5" s="92"/>
      <c r="M5" s="92"/>
    </row>
    <row r="6" ht="264" spans="1:13">
      <c r="A6" s="5">
        <v>1</v>
      </c>
      <c r="B6" s="44" t="s">
        <v>143</v>
      </c>
      <c r="C6" s="84" t="s">
        <v>144</v>
      </c>
      <c r="D6" s="13" t="s">
        <v>75</v>
      </c>
      <c r="E6" s="13">
        <v>11</v>
      </c>
      <c r="F6" s="52">
        <f>699.4*0+695</f>
        <v>695</v>
      </c>
      <c r="G6" s="52">
        <f t="shared" ref="G6:G9" si="0">F6*E6</f>
        <v>7645</v>
      </c>
      <c r="H6" s="85"/>
      <c r="J6" s="90"/>
      <c r="K6" s="91"/>
      <c r="L6" s="92"/>
      <c r="M6" s="92"/>
    </row>
    <row r="7" ht="144" spans="1:13">
      <c r="A7" s="5">
        <v>2</v>
      </c>
      <c r="B7" s="44" t="s">
        <v>145</v>
      </c>
      <c r="C7" s="84" t="s">
        <v>146</v>
      </c>
      <c r="D7" s="13" t="s">
        <v>75</v>
      </c>
      <c r="E7" s="13">
        <v>22</v>
      </c>
      <c r="F7" s="52">
        <f>699.4*0+695</f>
        <v>695</v>
      </c>
      <c r="G7" s="52">
        <f t="shared" si="0"/>
        <v>15290</v>
      </c>
      <c r="H7" s="85"/>
      <c r="J7" s="90"/>
      <c r="K7" s="91"/>
      <c r="L7" s="92"/>
      <c r="M7" s="92"/>
    </row>
    <row r="8" spans="1:13">
      <c r="A8" s="7"/>
      <c r="B8" s="81" t="s">
        <v>147</v>
      </c>
      <c r="C8" s="83"/>
      <c r="D8" s="13"/>
      <c r="E8" s="13"/>
      <c r="F8" s="52"/>
      <c r="G8" s="52"/>
      <c r="H8" s="5"/>
      <c r="J8" s="90"/>
      <c r="K8" s="91"/>
      <c r="L8" s="92"/>
      <c r="M8" s="92"/>
    </row>
    <row r="9" spans="1:13">
      <c r="A9" s="5">
        <v>1</v>
      </c>
      <c r="B9" s="44" t="s">
        <v>148</v>
      </c>
      <c r="C9" s="44" t="s">
        <v>148</v>
      </c>
      <c r="D9" s="13" t="s">
        <v>81</v>
      </c>
      <c r="E9" s="13">
        <v>22</v>
      </c>
      <c r="F9" s="52" t="s">
        <v>149</v>
      </c>
      <c r="G9" s="52">
        <f t="shared" si="0"/>
        <v>586.74</v>
      </c>
      <c r="H9" s="5"/>
      <c r="J9" s="90"/>
      <c r="K9" s="91"/>
      <c r="L9" s="92"/>
      <c r="M9" s="92"/>
    </row>
    <row r="10" spans="1:13">
      <c r="A10" s="7" t="s">
        <v>54</v>
      </c>
      <c r="B10" s="81" t="s">
        <v>150</v>
      </c>
      <c r="C10" s="83"/>
      <c r="D10" s="13"/>
      <c r="E10" s="13"/>
      <c r="F10" s="52"/>
      <c r="G10" s="52"/>
      <c r="H10" s="5"/>
      <c r="J10" s="90"/>
      <c r="K10" s="91"/>
      <c r="L10" s="92"/>
      <c r="M10" s="92"/>
    </row>
    <row r="11" spans="1:13">
      <c r="A11" s="173" t="s">
        <v>151</v>
      </c>
      <c r="B11" s="81" t="s">
        <v>152</v>
      </c>
      <c r="C11" s="82"/>
      <c r="D11" s="13"/>
      <c r="E11" s="13"/>
      <c r="F11" s="52"/>
      <c r="G11" s="52"/>
      <c r="H11" s="5"/>
      <c r="J11" s="90"/>
      <c r="K11" s="91"/>
      <c r="L11" s="92"/>
      <c r="M11" s="92"/>
    </row>
    <row r="12" ht="228" spans="1:13">
      <c r="A12" s="86">
        <v>1</v>
      </c>
      <c r="B12" s="44" t="s">
        <v>153</v>
      </c>
      <c r="C12" s="44" t="s">
        <v>154</v>
      </c>
      <c r="D12" s="13" t="s">
        <v>75</v>
      </c>
      <c r="E12" s="13" t="s">
        <v>50</v>
      </c>
      <c r="F12" s="52" t="s">
        <v>155</v>
      </c>
      <c r="G12" s="52">
        <f t="shared" ref="G12:G15" si="1">F12*E12</f>
        <v>8483.04</v>
      </c>
      <c r="H12" s="87"/>
      <c r="J12" s="90"/>
      <c r="K12" s="91"/>
      <c r="L12" s="92"/>
      <c r="M12" s="92"/>
    </row>
    <row r="13" ht="24" spans="1:13">
      <c r="A13" s="86">
        <v>2</v>
      </c>
      <c r="B13" s="44" t="s">
        <v>156</v>
      </c>
      <c r="C13" s="44" t="s">
        <v>157</v>
      </c>
      <c r="D13" s="13" t="s">
        <v>135</v>
      </c>
      <c r="E13" s="13" t="s">
        <v>158</v>
      </c>
      <c r="F13" s="52" t="s">
        <v>159</v>
      </c>
      <c r="G13" s="52">
        <f t="shared" si="1"/>
        <v>24681.44</v>
      </c>
      <c r="H13" s="51"/>
      <c r="J13" s="90"/>
      <c r="K13" s="91"/>
      <c r="L13" s="92"/>
      <c r="M13" s="92"/>
    </row>
    <row r="14" ht="96" spans="1:13">
      <c r="A14" s="86">
        <v>3</v>
      </c>
      <c r="B14" s="44" t="s">
        <v>160</v>
      </c>
      <c r="C14" s="44" t="s">
        <v>161</v>
      </c>
      <c r="D14" s="13" t="s">
        <v>81</v>
      </c>
      <c r="E14" s="13" t="s">
        <v>50</v>
      </c>
      <c r="F14" s="52" t="s">
        <v>162</v>
      </c>
      <c r="G14" s="52">
        <f t="shared" si="1"/>
        <v>2012.65</v>
      </c>
      <c r="H14" s="88"/>
      <c r="J14" s="90"/>
      <c r="K14" s="90"/>
      <c r="L14" s="92"/>
      <c r="M14" s="92"/>
    </row>
    <row r="15" ht="36" spans="1:13">
      <c r="A15" s="86">
        <v>4</v>
      </c>
      <c r="B15" s="44" t="s">
        <v>59</v>
      </c>
      <c r="C15" s="44" t="s">
        <v>163</v>
      </c>
      <c r="D15" s="13" t="s">
        <v>58</v>
      </c>
      <c r="E15" s="13">
        <v>950.47</v>
      </c>
      <c r="F15" s="52">
        <f>5.28*0+3.5</f>
        <v>3.5</v>
      </c>
      <c r="G15" s="52">
        <f t="shared" si="1"/>
        <v>3326.645</v>
      </c>
      <c r="H15" s="88"/>
      <c r="J15" s="90"/>
      <c r="K15" s="91"/>
      <c r="L15" s="92"/>
      <c r="M15" s="92"/>
    </row>
    <row r="16" spans="1:13">
      <c r="A16" s="16"/>
      <c r="B16" s="17" t="s">
        <v>110</v>
      </c>
      <c r="C16" s="18"/>
      <c r="D16" s="16" t="s">
        <v>111</v>
      </c>
      <c r="E16" s="19">
        <f>SUM(G5:G15)</f>
        <v>62025.515</v>
      </c>
      <c r="F16" s="20"/>
      <c r="G16" s="20"/>
      <c r="H16" s="21"/>
      <c r="L16" s="92"/>
      <c r="M16" s="93"/>
    </row>
    <row r="17" spans="12:13">
      <c r="L17" s="92"/>
      <c r="M17" s="26"/>
    </row>
    <row r="18" spans="12:12">
      <c r="L18" s="92"/>
    </row>
    <row r="19" spans="12:12">
      <c r="L19" s="92"/>
    </row>
    <row r="20" spans="12:12">
      <c r="L20" s="92"/>
    </row>
    <row r="21" spans="12:12">
      <c r="L21" s="92"/>
    </row>
  </sheetData>
  <mergeCells count="11">
    <mergeCell ref="A1:H1"/>
    <mergeCell ref="B16:C16"/>
    <mergeCell ref="E16:H16"/>
    <mergeCell ref="A2:A3"/>
    <mergeCell ref="B2:B3"/>
    <mergeCell ref="C2:C3"/>
    <mergeCell ref="D2:D3"/>
    <mergeCell ref="E2:E3"/>
    <mergeCell ref="F2:F3"/>
    <mergeCell ref="G2:G3"/>
    <mergeCell ref="H2:H3"/>
  </mergeCells>
  <printOptions horizontalCentered="1"/>
  <pageMargins left="0.708333333333333" right="0.708333333333333" top="0.747916666666667" bottom="0.747916666666667" header="0.314583333333333" footer="0.314583333333333"/>
  <pageSetup paperSize="9" scale="85" fitToHeight="0" orientation="landscape" horizontalDpi="600"/>
  <headerFooter/>
  <rowBreaks count="1" manualBreakCount="1">
    <brk id="11" max="7"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8"/>
  <sheetViews>
    <sheetView view="pageBreakPreview" zoomScaleNormal="70" workbookViewId="0">
      <selection activeCell="C7" sqref="C7"/>
    </sheetView>
  </sheetViews>
  <sheetFormatPr defaultColWidth="9" defaultRowHeight="13.5"/>
  <cols>
    <col min="1" max="1" width="5.975" style="28" customWidth="1"/>
    <col min="2" max="2" width="27.7916666666667" style="29" customWidth="1"/>
    <col min="3" max="3" width="86.1333333333333" style="30" customWidth="1"/>
    <col min="4" max="4" width="6.51666666666667" style="28" customWidth="1"/>
    <col min="5" max="5" width="8.54166666666667" style="28" customWidth="1"/>
    <col min="6" max="6" width="10.6333333333333" style="31" customWidth="1"/>
    <col min="7" max="7" width="14" style="32" customWidth="1"/>
    <col min="8" max="8" width="7.2" style="33" customWidth="1"/>
    <col min="9" max="11" width="9" style="29"/>
    <col min="12" max="12" width="11.2166666666667" style="29" customWidth="1"/>
    <col min="13" max="13" width="13.8916666666667" style="29" customWidth="1"/>
    <col min="14" max="215" width="9" style="29"/>
    <col min="216" max="216" width="5.75833333333333" style="29" customWidth="1"/>
    <col min="217" max="217" width="22.625" style="29" customWidth="1"/>
    <col min="218" max="218" width="47.125" style="29" customWidth="1"/>
    <col min="219" max="219" width="9.625" style="29" customWidth="1"/>
    <col min="220" max="220" width="7.375" style="29" customWidth="1"/>
    <col min="221" max="221" width="8.375" style="29" customWidth="1"/>
    <col min="222" max="222" width="11.625" style="29" customWidth="1"/>
    <col min="223" max="224" width="11.5" style="29" customWidth="1"/>
    <col min="225" max="225" width="7.625" style="29" customWidth="1"/>
    <col min="226" max="226" width="11.125" style="29" customWidth="1"/>
    <col min="227" max="227" width="11.625" style="29" customWidth="1"/>
    <col min="228" max="228" width="12.125" style="29" customWidth="1"/>
    <col min="229" max="471" width="9" style="29"/>
    <col min="472" max="472" width="5.75833333333333" style="29" customWidth="1"/>
    <col min="473" max="473" width="22.625" style="29" customWidth="1"/>
    <col min="474" max="474" width="47.125" style="29" customWidth="1"/>
    <col min="475" max="475" width="9.625" style="29" customWidth="1"/>
    <col min="476" max="476" width="7.375" style="29" customWidth="1"/>
    <col min="477" max="477" width="8.375" style="29" customWidth="1"/>
    <col min="478" max="478" width="11.625" style="29" customWidth="1"/>
    <col min="479" max="480" width="11.5" style="29" customWidth="1"/>
    <col min="481" max="481" width="7.625" style="29" customWidth="1"/>
    <col min="482" max="482" width="11.125" style="29" customWidth="1"/>
    <col min="483" max="483" width="11.625" style="29" customWidth="1"/>
    <col min="484" max="484" width="12.125" style="29" customWidth="1"/>
    <col min="485" max="727" width="9" style="29"/>
    <col min="728" max="728" width="5.75833333333333" style="29" customWidth="1"/>
    <col min="729" max="729" width="22.625" style="29" customWidth="1"/>
    <col min="730" max="730" width="47.125" style="29" customWidth="1"/>
    <col min="731" max="731" width="9.625" style="29" customWidth="1"/>
    <col min="732" max="732" width="7.375" style="29" customWidth="1"/>
    <col min="733" max="733" width="8.375" style="29" customWidth="1"/>
    <col min="734" max="734" width="11.625" style="29" customWidth="1"/>
    <col min="735" max="736" width="11.5" style="29" customWidth="1"/>
    <col min="737" max="737" width="7.625" style="29" customWidth="1"/>
    <col min="738" max="738" width="11.125" style="29" customWidth="1"/>
    <col min="739" max="739" width="11.625" style="29" customWidth="1"/>
    <col min="740" max="740" width="12.125" style="29" customWidth="1"/>
    <col min="741" max="983" width="9" style="29"/>
    <col min="984" max="984" width="5.75833333333333" style="29" customWidth="1"/>
    <col min="985" max="985" width="22.625" style="29" customWidth="1"/>
    <col min="986" max="986" width="47.125" style="29" customWidth="1"/>
    <col min="987" max="987" width="9.625" style="29" customWidth="1"/>
    <col min="988" max="988" width="7.375" style="29" customWidth="1"/>
    <col min="989" max="989" width="8.375" style="29" customWidth="1"/>
    <col min="990" max="990" width="11.625" style="29" customWidth="1"/>
    <col min="991" max="992" width="11.5" style="29" customWidth="1"/>
    <col min="993" max="993" width="7.625" style="29" customWidth="1"/>
    <col min="994" max="994" width="11.125" style="29" customWidth="1"/>
    <col min="995" max="995" width="11.625" style="29" customWidth="1"/>
    <col min="996" max="996" width="12.125" style="29" customWidth="1"/>
    <col min="997" max="1239" width="9" style="29"/>
    <col min="1240" max="1240" width="5.75833333333333" style="29" customWidth="1"/>
    <col min="1241" max="1241" width="22.625" style="29" customWidth="1"/>
    <col min="1242" max="1242" width="47.125" style="29" customWidth="1"/>
    <col min="1243" max="1243" width="9.625" style="29" customWidth="1"/>
    <col min="1244" max="1244" width="7.375" style="29" customWidth="1"/>
    <col min="1245" max="1245" width="8.375" style="29" customWidth="1"/>
    <col min="1246" max="1246" width="11.625" style="29" customWidth="1"/>
    <col min="1247" max="1248" width="11.5" style="29" customWidth="1"/>
    <col min="1249" max="1249" width="7.625" style="29" customWidth="1"/>
    <col min="1250" max="1250" width="11.125" style="29" customWidth="1"/>
    <col min="1251" max="1251" width="11.625" style="29" customWidth="1"/>
    <col min="1252" max="1252" width="12.125" style="29" customWidth="1"/>
    <col min="1253" max="1495" width="9" style="29"/>
    <col min="1496" max="1496" width="5.75833333333333" style="29" customWidth="1"/>
    <col min="1497" max="1497" width="22.625" style="29" customWidth="1"/>
    <col min="1498" max="1498" width="47.125" style="29" customWidth="1"/>
    <col min="1499" max="1499" width="9.625" style="29" customWidth="1"/>
    <col min="1500" max="1500" width="7.375" style="29" customWidth="1"/>
    <col min="1501" max="1501" width="8.375" style="29" customWidth="1"/>
    <col min="1502" max="1502" width="11.625" style="29" customWidth="1"/>
    <col min="1503" max="1504" width="11.5" style="29" customWidth="1"/>
    <col min="1505" max="1505" width="7.625" style="29" customWidth="1"/>
    <col min="1506" max="1506" width="11.125" style="29" customWidth="1"/>
    <col min="1507" max="1507" width="11.625" style="29" customWidth="1"/>
    <col min="1508" max="1508" width="12.125" style="29" customWidth="1"/>
    <col min="1509" max="1751" width="9" style="29"/>
    <col min="1752" max="1752" width="5.75833333333333" style="29" customWidth="1"/>
    <col min="1753" max="1753" width="22.625" style="29" customWidth="1"/>
    <col min="1754" max="1754" width="47.125" style="29" customWidth="1"/>
    <col min="1755" max="1755" width="9.625" style="29" customWidth="1"/>
    <col min="1756" max="1756" width="7.375" style="29" customWidth="1"/>
    <col min="1757" max="1757" width="8.375" style="29" customWidth="1"/>
    <col min="1758" max="1758" width="11.625" style="29" customWidth="1"/>
    <col min="1759" max="1760" width="11.5" style="29" customWidth="1"/>
    <col min="1761" max="1761" width="7.625" style="29" customWidth="1"/>
    <col min="1762" max="1762" width="11.125" style="29" customWidth="1"/>
    <col min="1763" max="1763" width="11.625" style="29" customWidth="1"/>
    <col min="1764" max="1764" width="12.125" style="29" customWidth="1"/>
    <col min="1765" max="2007" width="9" style="29"/>
    <col min="2008" max="2008" width="5.75833333333333" style="29" customWidth="1"/>
    <col min="2009" max="2009" width="22.625" style="29" customWidth="1"/>
    <col min="2010" max="2010" width="47.125" style="29" customWidth="1"/>
    <col min="2011" max="2011" width="9.625" style="29" customWidth="1"/>
    <col min="2012" max="2012" width="7.375" style="29" customWidth="1"/>
    <col min="2013" max="2013" width="8.375" style="29" customWidth="1"/>
    <col min="2014" max="2014" width="11.625" style="29" customWidth="1"/>
    <col min="2015" max="2016" width="11.5" style="29" customWidth="1"/>
    <col min="2017" max="2017" width="7.625" style="29" customWidth="1"/>
    <col min="2018" max="2018" width="11.125" style="29" customWidth="1"/>
    <col min="2019" max="2019" width="11.625" style="29" customWidth="1"/>
    <col min="2020" max="2020" width="12.125" style="29" customWidth="1"/>
    <col min="2021" max="2263" width="9" style="29"/>
    <col min="2264" max="2264" width="5.75833333333333" style="29" customWidth="1"/>
    <col min="2265" max="2265" width="22.625" style="29" customWidth="1"/>
    <col min="2266" max="2266" width="47.125" style="29" customWidth="1"/>
    <col min="2267" max="2267" width="9.625" style="29" customWidth="1"/>
    <col min="2268" max="2268" width="7.375" style="29" customWidth="1"/>
    <col min="2269" max="2269" width="8.375" style="29" customWidth="1"/>
    <col min="2270" max="2270" width="11.625" style="29" customWidth="1"/>
    <col min="2271" max="2272" width="11.5" style="29" customWidth="1"/>
    <col min="2273" max="2273" width="7.625" style="29" customWidth="1"/>
    <col min="2274" max="2274" width="11.125" style="29" customWidth="1"/>
    <col min="2275" max="2275" width="11.625" style="29" customWidth="1"/>
    <col min="2276" max="2276" width="12.125" style="29" customWidth="1"/>
    <col min="2277" max="2519" width="9" style="29"/>
    <col min="2520" max="2520" width="5.75833333333333" style="29" customWidth="1"/>
    <col min="2521" max="2521" width="22.625" style="29" customWidth="1"/>
    <col min="2522" max="2522" width="47.125" style="29" customWidth="1"/>
    <col min="2523" max="2523" width="9.625" style="29" customWidth="1"/>
    <col min="2524" max="2524" width="7.375" style="29" customWidth="1"/>
    <col min="2525" max="2525" width="8.375" style="29" customWidth="1"/>
    <col min="2526" max="2526" width="11.625" style="29" customWidth="1"/>
    <col min="2527" max="2528" width="11.5" style="29" customWidth="1"/>
    <col min="2529" max="2529" width="7.625" style="29" customWidth="1"/>
    <col min="2530" max="2530" width="11.125" style="29" customWidth="1"/>
    <col min="2531" max="2531" width="11.625" style="29" customWidth="1"/>
    <col min="2532" max="2532" width="12.125" style="29" customWidth="1"/>
    <col min="2533" max="2775" width="9" style="29"/>
    <col min="2776" max="2776" width="5.75833333333333" style="29" customWidth="1"/>
    <col min="2777" max="2777" width="22.625" style="29" customWidth="1"/>
    <col min="2778" max="2778" width="47.125" style="29" customWidth="1"/>
    <col min="2779" max="2779" width="9.625" style="29" customWidth="1"/>
    <col min="2780" max="2780" width="7.375" style="29" customWidth="1"/>
    <col min="2781" max="2781" width="8.375" style="29" customWidth="1"/>
    <col min="2782" max="2782" width="11.625" style="29" customWidth="1"/>
    <col min="2783" max="2784" width="11.5" style="29" customWidth="1"/>
    <col min="2785" max="2785" width="7.625" style="29" customWidth="1"/>
    <col min="2786" max="2786" width="11.125" style="29" customWidth="1"/>
    <col min="2787" max="2787" width="11.625" style="29" customWidth="1"/>
    <col min="2788" max="2788" width="12.125" style="29" customWidth="1"/>
    <col min="2789" max="3031" width="9" style="29"/>
    <col min="3032" max="3032" width="5.75833333333333" style="29" customWidth="1"/>
    <col min="3033" max="3033" width="22.625" style="29" customWidth="1"/>
    <col min="3034" max="3034" width="47.125" style="29" customWidth="1"/>
    <col min="3035" max="3035" width="9.625" style="29" customWidth="1"/>
    <col min="3036" max="3036" width="7.375" style="29" customWidth="1"/>
    <col min="3037" max="3037" width="8.375" style="29" customWidth="1"/>
    <col min="3038" max="3038" width="11.625" style="29" customWidth="1"/>
    <col min="3039" max="3040" width="11.5" style="29" customWidth="1"/>
    <col min="3041" max="3041" width="7.625" style="29" customWidth="1"/>
    <col min="3042" max="3042" width="11.125" style="29" customWidth="1"/>
    <col min="3043" max="3043" width="11.625" style="29" customWidth="1"/>
    <col min="3044" max="3044" width="12.125" style="29" customWidth="1"/>
    <col min="3045" max="3287" width="9" style="29"/>
    <col min="3288" max="3288" width="5.75833333333333" style="29" customWidth="1"/>
    <col min="3289" max="3289" width="22.625" style="29" customWidth="1"/>
    <col min="3290" max="3290" width="47.125" style="29" customWidth="1"/>
    <col min="3291" max="3291" width="9.625" style="29" customWidth="1"/>
    <col min="3292" max="3292" width="7.375" style="29" customWidth="1"/>
    <col min="3293" max="3293" width="8.375" style="29" customWidth="1"/>
    <col min="3294" max="3294" width="11.625" style="29" customWidth="1"/>
    <col min="3295" max="3296" width="11.5" style="29" customWidth="1"/>
    <col min="3297" max="3297" width="7.625" style="29" customWidth="1"/>
    <col min="3298" max="3298" width="11.125" style="29" customWidth="1"/>
    <col min="3299" max="3299" width="11.625" style="29" customWidth="1"/>
    <col min="3300" max="3300" width="12.125" style="29" customWidth="1"/>
    <col min="3301" max="3543" width="9" style="29"/>
    <col min="3544" max="3544" width="5.75833333333333" style="29" customWidth="1"/>
    <col min="3545" max="3545" width="22.625" style="29" customWidth="1"/>
    <col min="3546" max="3546" width="47.125" style="29" customWidth="1"/>
    <col min="3547" max="3547" width="9.625" style="29" customWidth="1"/>
    <col min="3548" max="3548" width="7.375" style="29" customWidth="1"/>
    <col min="3549" max="3549" width="8.375" style="29" customWidth="1"/>
    <col min="3550" max="3550" width="11.625" style="29" customWidth="1"/>
    <col min="3551" max="3552" width="11.5" style="29" customWidth="1"/>
    <col min="3553" max="3553" width="7.625" style="29" customWidth="1"/>
    <col min="3554" max="3554" width="11.125" style="29" customWidth="1"/>
    <col min="3555" max="3555" width="11.625" style="29" customWidth="1"/>
    <col min="3556" max="3556" width="12.125" style="29" customWidth="1"/>
    <col min="3557" max="3799" width="9" style="29"/>
    <col min="3800" max="3800" width="5.75833333333333" style="29" customWidth="1"/>
    <col min="3801" max="3801" width="22.625" style="29" customWidth="1"/>
    <col min="3802" max="3802" width="47.125" style="29" customWidth="1"/>
    <col min="3803" max="3803" width="9.625" style="29" customWidth="1"/>
    <col min="3804" max="3804" width="7.375" style="29" customWidth="1"/>
    <col min="3805" max="3805" width="8.375" style="29" customWidth="1"/>
    <col min="3806" max="3806" width="11.625" style="29" customWidth="1"/>
    <col min="3807" max="3808" width="11.5" style="29" customWidth="1"/>
    <col min="3809" max="3809" width="7.625" style="29" customWidth="1"/>
    <col min="3810" max="3810" width="11.125" style="29" customWidth="1"/>
    <col min="3811" max="3811" width="11.625" style="29" customWidth="1"/>
    <col min="3812" max="3812" width="12.125" style="29" customWidth="1"/>
    <col min="3813" max="4055" width="9" style="29"/>
    <col min="4056" max="4056" width="5.75833333333333" style="29" customWidth="1"/>
    <col min="4057" max="4057" width="22.625" style="29" customWidth="1"/>
    <col min="4058" max="4058" width="47.125" style="29" customWidth="1"/>
    <col min="4059" max="4059" width="9.625" style="29" customWidth="1"/>
    <col min="4060" max="4060" width="7.375" style="29" customWidth="1"/>
    <col min="4061" max="4061" width="8.375" style="29" customWidth="1"/>
    <col min="4062" max="4062" width="11.625" style="29" customWidth="1"/>
    <col min="4063" max="4064" width="11.5" style="29" customWidth="1"/>
    <col min="4065" max="4065" width="7.625" style="29" customWidth="1"/>
    <col min="4066" max="4066" width="11.125" style="29" customWidth="1"/>
    <col min="4067" max="4067" width="11.625" style="29" customWidth="1"/>
    <col min="4068" max="4068" width="12.125" style="29" customWidth="1"/>
    <col min="4069" max="4311" width="9" style="29"/>
    <col min="4312" max="4312" width="5.75833333333333" style="29" customWidth="1"/>
    <col min="4313" max="4313" width="22.625" style="29" customWidth="1"/>
    <col min="4314" max="4314" width="47.125" style="29" customWidth="1"/>
    <col min="4315" max="4315" width="9.625" style="29" customWidth="1"/>
    <col min="4316" max="4316" width="7.375" style="29" customWidth="1"/>
    <col min="4317" max="4317" width="8.375" style="29" customWidth="1"/>
    <col min="4318" max="4318" width="11.625" style="29" customWidth="1"/>
    <col min="4319" max="4320" width="11.5" style="29" customWidth="1"/>
    <col min="4321" max="4321" width="7.625" style="29" customWidth="1"/>
    <col min="4322" max="4322" width="11.125" style="29" customWidth="1"/>
    <col min="4323" max="4323" width="11.625" style="29" customWidth="1"/>
    <col min="4324" max="4324" width="12.125" style="29" customWidth="1"/>
    <col min="4325" max="4567" width="9" style="29"/>
    <col min="4568" max="4568" width="5.75833333333333" style="29" customWidth="1"/>
    <col min="4569" max="4569" width="22.625" style="29" customWidth="1"/>
    <col min="4570" max="4570" width="47.125" style="29" customWidth="1"/>
    <col min="4571" max="4571" width="9.625" style="29" customWidth="1"/>
    <col min="4572" max="4572" width="7.375" style="29" customWidth="1"/>
    <col min="4573" max="4573" width="8.375" style="29" customWidth="1"/>
    <col min="4574" max="4574" width="11.625" style="29" customWidth="1"/>
    <col min="4575" max="4576" width="11.5" style="29" customWidth="1"/>
    <col min="4577" max="4577" width="7.625" style="29" customWidth="1"/>
    <col min="4578" max="4578" width="11.125" style="29" customWidth="1"/>
    <col min="4579" max="4579" width="11.625" style="29" customWidth="1"/>
    <col min="4580" max="4580" width="12.125" style="29" customWidth="1"/>
    <col min="4581" max="4823" width="9" style="29"/>
    <col min="4824" max="4824" width="5.75833333333333" style="29" customWidth="1"/>
    <col min="4825" max="4825" width="22.625" style="29" customWidth="1"/>
    <col min="4826" max="4826" width="47.125" style="29" customWidth="1"/>
    <col min="4827" max="4827" width="9.625" style="29" customWidth="1"/>
    <col min="4828" max="4828" width="7.375" style="29" customWidth="1"/>
    <col min="4829" max="4829" width="8.375" style="29" customWidth="1"/>
    <col min="4830" max="4830" width="11.625" style="29" customWidth="1"/>
    <col min="4831" max="4832" width="11.5" style="29" customWidth="1"/>
    <col min="4833" max="4833" width="7.625" style="29" customWidth="1"/>
    <col min="4834" max="4834" width="11.125" style="29" customWidth="1"/>
    <col min="4835" max="4835" width="11.625" style="29" customWidth="1"/>
    <col min="4836" max="4836" width="12.125" style="29" customWidth="1"/>
    <col min="4837" max="5079" width="9" style="29"/>
    <col min="5080" max="5080" width="5.75833333333333" style="29" customWidth="1"/>
    <col min="5081" max="5081" width="22.625" style="29" customWidth="1"/>
    <col min="5082" max="5082" width="47.125" style="29" customWidth="1"/>
    <col min="5083" max="5083" width="9.625" style="29" customWidth="1"/>
    <col min="5084" max="5084" width="7.375" style="29" customWidth="1"/>
    <col min="5085" max="5085" width="8.375" style="29" customWidth="1"/>
    <col min="5086" max="5086" width="11.625" style="29" customWidth="1"/>
    <col min="5087" max="5088" width="11.5" style="29" customWidth="1"/>
    <col min="5089" max="5089" width="7.625" style="29" customWidth="1"/>
    <col min="5090" max="5090" width="11.125" style="29" customWidth="1"/>
    <col min="5091" max="5091" width="11.625" style="29" customWidth="1"/>
    <col min="5092" max="5092" width="12.125" style="29" customWidth="1"/>
    <col min="5093" max="5335" width="9" style="29"/>
    <col min="5336" max="5336" width="5.75833333333333" style="29" customWidth="1"/>
    <col min="5337" max="5337" width="22.625" style="29" customWidth="1"/>
    <col min="5338" max="5338" width="47.125" style="29" customWidth="1"/>
    <col min="5339" max="5339" width="9.625" style="29" customWidth="1"/>
    <col min="5340" max="5340" width="7.375" style="29" customWidth="1"/>
    <col min="5341" max="5341" width="8.375" style="29" customWidth="1"/>
    <col min="5342" max="5342" width="11.625" style="29" customWidth="1"/>
    <col min="5343" max="5344" width="11.5" style="29" customWidth="1"/>
    <col min="5345" max="5345" width="7.625" style="29" customWidth="1"/>
    <col min="5346" max="5346" width="11.125" style="29" customWidth="1"/>
    <col min="5347" max="5347" width="11.625" style="29" customWidth="1"/>
    <col min="5348" max="5348" width="12.125" style="29" customWidth="1"/>
    <col min="5349" max="5591" width="9" style="29"/>
    <col min="5592" max="5592" width="5.75833333333333" style="29" customWidth="1"/>
    <col min="5593" max="5593" width="22.625" style="29" customWidth="1"/>
    <col min="5594" max="5594" width="47.125" style="29" customWidth="1"/>
    <col min="5595" max="5595" width="9.625" style="29" customWidth="1"/>
    <col min="5596" max="5596" width="7.375" style="29" customWidth="1"/>
    <col min="5597" max="5597" width="8.375" style="29" customWidth="1"/>
    <col min="5598" max="5598" width="11.625" style="29" customWidth="1"/>
    <col min="5599" max="5600" width="11.5" style="29" customWidth="1"/>
    <col min="5601" max="5601" width="7.625" style="29" customWidth="1"/>
    <col min="5602" max="5602" width="11.125" style="29" customWidth="1"/>
    <col min="5603" max="5603" width="11.625" style="29" customWidth="1"/>
    <col min="5604" max="5604" width="12.125" style="29" customWidth="1"/>
    <col min="5605" max="5847" width="9" style="29"/>
    <col min="5848" max="5848" width="5.75833333333333" style="29" customWidth="1"/>
    <col min="5849" max="5849" width="22.625" style="29" customWidth="1"/>
    <col min="5850" max="5850" width="47.125" style="29" customWidth="1"/>
    <col min="5851" max="5851" width="9.625" style="29" customWidth="1"/>
    <col min="5852" max="5852" width="7.375" style="29" customWidth="1"/>
    <col min="5853" max="5853" width="8.375" style="29" customWidth="1"/>
    <col min="5854" max="5854" width="11.625" style="29" customWidth="1"/>
    <col min="5855" max="5856" width="11.5" style="29" customWidth="1"/>
    <col min="5857" max="5857" width="7.625" style="29" customWidth="1"/>
    <col min="5858" max="5858" width="11.125" style="29" customWidth="1"/>
    <col min="5859" max="5859" width="11.625" style="29" customWidth="1"/>
    <col min="5860" max="5860" width="12.125" style="29" customWidth="1"/>
    <col min="5861" max="6103" width="9" style="29"/>
    <col min="6104" max="6104" width="5.75833333333333" style="29" customWidth="1"/>
    <col min="6105" max="6105" width="22.625" style="29" customWidth="1"/>
    <col min="6106" max="6106" width="47.125" style="29" customWidth="1"/>
    <col min="6107" max="6107" width="9.625" style="29" customWidth="1"/>
    <col min="6108" max="6108" width="7.375" style="29" customWidth="1"/>
    <col min="6109" max="6109" width="8.375" style="29" customWidth="1"/>
    <col min="6110" max="6110" width="11.625" style="29" customWidth="1"/>
    <col min="6111" max="6112" width="11.5" style="29" customWidth="1"/>
    <col min="6113" max="6113" width="7.625" style="29" customWidth="1"/>
    <col min="6114" max="6114" width="11.125" style="29" customWidth="1"/>
    <col min="6115" max="6115" width="11.625" style="29" customWidth="1"/>
    <col min="6116" max="6116" width="12.125" style="29" customWidth="1"/>
    <col min="6117" max="6359" width="9" style="29"/>
    <col min="6360" max="6360" width="5.75833333333333" style="29" customWidth="1"/>
    <col min="6361" max="6361" width="22.625" style="29" customWidth="1"/>
    <col min="6362" max="6362" width="47.125" style="29" customWidth="1"/>
    <col min="6363" max="6363" width="9.625" style="29" customWidth="1"/>
    <col min="6364" max="6364" width="7.375" style="29" customWidth="1"/>
    <col min="6365" max="6365" width="8.375" style="29" customWidth="1"/>
    <col min="6366" max="6366" width="11.625" style="29" customWidth="1"/>
    <col min="6367" max="6368" width="11.5" style="29" customWidth="1"/>
    <col min="6369" max="6369" width="7.625" style="29" customWidth="1"/>
    <col min="6370" max="6370" width="11.125" style="29" customWidth="1"/>
    <col min="6371" max="6371" width="11.625" style="29" customWidth="1"/>
    <col min="6372" max="6372" width="12.125" style="29" customWidth="1"/>
    <col min="6373" max="6615" width="9" style="29"/>
    <col min="6616" max="6616" width="5.75833333333333" style="29" customWidth="1"/>
    <col min="6617" max="6617" width="22.625" style="29" customWidth="1"/>
    <col min="6618" max="6618" width="47.125" style="29" customWidth="1"/>
    <col min="6619" max="6619" width="9.625" style="29" customWidth="1"/>
    <col min="6620" max="6620" width="7.375" style="29" customWidth="1"/>
    <col min="6621" max="6621" width="8.375" style="29" customWidth="1"/>
    <col min="6622" max="6622" width="11.625" style="29" customWidth="1"/>
    <col min="6623" max="6624" width="11.5" style="29" customWidth="1"/>
    <col min="6625" max="6625" width="7.625" style="29" customWidth="1"/>
    <col min="6626" max="6626" width="11.125" style="29" customWidth="1"/>
    <col min="6627" max="6627" width="11.625" style="29" customWidth="1"/>
    <col min="6628" max="6628" width="12.125" style="29" customWidth="1"/>
    <col min="6629" max="6871" width="9" style="29"/>
    <col min="6872" max="6872" width="5.75833333333333" style="29" customWidth="1"/>
    <col min="6873" max="6873" width="22.625" style="29" customWidth="1"/>
    <col min="6874" max="6874" width="47.125" style="29" customWidth="1"/>
    <col min="6875" max="6875" width="9.625" style="29" customWidth="1"/>
    <col min="6876" max="6876" width="7.375" style="29" customWidth="1"/>
    <col min="6877" max="6877" width="8.375" style="29" customWidth="1"/>
    <col min="6878" max="6878" width="11.625" style="29" customWidth="1"/>
    <col min="6879" max="6880" width="11.5" style="29" customWidth="1"/>
    <col min="6881" max="6881" width="7.625" style="29" customWidth="1"/>
    <col min="6882" max="6882" width="11.125" style="29" customWidth="1"/>
    <col min="6883" max="6883" width="11.625" style="29" customWidth="1"/>
    <col min="6884" max="6884" width="12.125" style="29" customWidth="1"/>
    <col min="6885" max="7127" width="9" style="29"/>
    <col min="7128" max="7128" width="5.75833333333333" style="29" customWidth="1"/>
    <col min="7129" max="7129" width="22.625" style="29" customWidth="1"/>
    <col min="7130" max="7130" width="47.125" style="29" customWidth="1"/>
    <col min="7131" max="7131" width="9.625" style="29" customWidth="1"/>
    <col min="7132" max="7132" width="7.375" style="29" customWidth="1"/>
    <col min="7133" max="7133" width="8.375" style="29" customWidth="1"/>
    <col min="7134" max="7134" width="11.625" style="29" customWidth="1"/>
    <col min="7135" max="7136" width="11.5" style="29" customWidth="1"/>
    <col min="7137" max="7137" width="7.625" style="29" customWidth="1"/>
    <col min="7138" max="7138" width="11.125" style="29" customWidth="1"/>
    <col min="7139" max="7139" width="11.625" style="29" customWidth="1"/>
    <col min="7140" max="7140" width="12.125" style="29" customWidth="1"/>
    <col min="7141" max="7383" width="9" style="29"/>
    <col min="7384" max="7384" width="5.75833333333333" style="29" customWidth="1"/>
    <col min="7385" max="7385" width="22.625" style="29" customWidth="1"/>
    <col min="7386" max="7386" width="47.125" style="29" customWidth="1"/>
    <col min="7387" max="7387" width="9.625" style="29" customWidth="1"/>
    <col min="7388" max="7388" width="7.375" style="29" customWidth="1"/>
    <col min="7389" max="7389" width="8.375" style="29" customWidth="1"/>
    <col min="7390" max="7390" width="11.625" style="29" customWidth="1"/>
    <col min="7391" max="7392" width="11.5" style="29" customWidth="1"/>
    <col min="7393" max="7393" width="7.625" style="29" customWidth="1"/>
    <col min="7394" max="7394" width="11.125" style="29" customWidth="1"/>
    <col min="7395" max="7395" width="11.625" style="29" customWidth="1"/>
    <col min="7396" max="7396" width="12.125" style="29" customWidth="1"/>
    <col min="7397" max="7639" width="9" style="29"/>
    <col min="7640" max="7640" width="5.75833333333333" style="29" customWidth="1"/>
    <col min="7641" max="7641" width="22.625" style="29" customWidth="1"/>
    <col min="7642" max="7642" width="47.125" style="29" customWidth="1"/>
    <col min="7643" max="7643" width="9.625" style="29" customWidth="1"/>
    <col min="7644" max="7644" width="7.375" style="29" customWidth="1"/>
    <col min="7645" max="7645" width="8.375" style="29" customWidth="1"/>
    <col min="7646" max="7646" width="11.625" style="29" customWidth="1"/>
    <col min="7647" max="7648" width="11.5" style="29" customWidth="1"/>
    <col min="7649" max="7649" width="7.625" style="29" customWidth="1"/>
    <col min="7650" max="7650" width="11.125" style="29" customWidth="1"/>
    <col min="7651" max="7651" width="11.625" style="29" customWidth="1"/>
    <col min="7652" max="7652" width="12.125" style="29" customWidth="1"/>
    <col min="7653" max="7895" width="9" style="29"/>
    <col min="7896" max="7896" width="5.75833333333333" style="29" customWidth="1"/>
    <col min="7897" max="7897" width="22.625" style="29" customWidth="1"/>
    <col min="7898" max="7898" width="47.125" style="29" customWidth="1"/>
    <col min="7899" max="7899" width="9.625" style="29" customWidth="1"/>
    <col min="7900" max="7900" width="7.375" style="29" customWidth="1"/>
    <col min="7901" max="7901" width="8.375" style="29" customWidth="1"/>
    <col min="7902" max="7902" width="11.625" style="29" customWidth="1"/>
    <col min="7903" max="7904" width="11.5" style="29" customWidth="1"/>
    <col min="7905" max="7905" width="7.625" style="29" customWidth="1"/>
    <col min="7906" max="7906" width="11.125" style="29" customWidth="1"/>
    <col min="7907" max="7907" width="11.625" style="29" customWidth="1"/>
    <col min="7908" max="7908" width="12.125" style="29" customWidth="1"/>
    <col min="7909" max="8151" width="9" style="29"/>
    <col min="8152" max="8152" width="5.75833333333333" style="29" customWidth="1"/>
    <col min="8153" max="8153" width="22.625" style="29" customWidth="1"/>
    <col min="8154" max="8154" width="47.125" style="29" customWidth="1"/>
    <col min="8155" max="8155" width="9.625" style="29" customWidth="1"/>
    <col min="8156" max="8156" width="7.375" style="29" customWidth="1"/>
    <col min="8157" max="8157" width="8.375" style="29" customWidth="1"/>
    <col min="8158" max="8158" width="11.625" style="29" customWidth="1"/>
    <col min="8159" max="8160" width="11.5" style="29" customWidth="1"/>
    <col min="8161" max="8161" width="7.625" style="29" customWidth="1"/>
    <col min="8162" max="8162" width="11.125" style="29" customWidth="1"/>
    <col min="8163" max="8163" width="11.625" style="29" customWidth="1"/>
    <col min="8164" max="8164" width="12.125" style="29" customWidth="1"/>
    <col min="8165" max="8407" width="9" style="29"/>
    <col min="8408" max="8408" width="5.75833333333333" style="29" customWidth="1"/>
    <col min="8409" max="8409" width="22.625" style="29" customWidth="1"/>
    <col min="8410" max="8410" width="47.125" style="29" customWidth="1"/>
    <col min="8411" max="8411" width="9.625" style="29" customWidth="1"/>
    <col min="8412" max="8412" width="7.375" style="29" customWidth="1"/>
    <col min="8413" max="8413" width="8.375" style="29" customWidth="1"/>
    <col min="8414" max="8414" width="11.625" style="29" customWidth="1"/>
    <col min="8415" max="8416" width="11.5" style="29" customWidth="1"/>
    <col min="8417" max="8417" width="7.625" style="29" customWidth="1"/>
    <col min="8418" max="8418" width="11.125" style="29" customWidth="1"/>
    <col min="8419" max="8419" width="11.625" style="29" customWidth="1"/>
    <col min="8420" max="8420" width="12.125" style="29" customWidth="1"/>
    <col min="8421" max="8663" width="9" style="29"/>
    <col min="8664" max="8664" width="5.75833333333333" style="29" customWidth="1"/>
    <col min="8665" max="8665" width="22.625" style="29" customWidth="1"/>
    <col min="8666" max="8666" width="47.125" style="29" customWidth="1"/>
    <col min="8667" max="8667" width="9.625" style="29" customWidth="1"/>
    <col min="8668" max="8668" width="7.375" style="29" customWidth="1"/>
    <col min="8669" max="8669" width="8.375" style="29" customWidth="1"/>
    <col min="8670" max="8670" width="11.625" style="29" customWidth="1"/>
    <col min="8671" max="8672" width="11.5" style="29" customWidth="1"/>
    <col min="8673" max="8673" width="7.625" style="29" customWidth="1"/>
    <col min="8674" max="8674" width="11.125" style="29" customWidth="1"/>
    <col min="8675" max="8675" width="11.625" style="29" customWidth="1"/>
    <col min="8676" max="8676" width="12.125" style="29" customWidth="1"/>
    <col min="8677" max="8919" width="9" style="29"/>
    <col min="8920" max="8920" width="5.75833333333333" style="29" customWidth="1"/>
    <col min="8921" max="8921" width="22.625" style="29" customWidth="1"/>
    <col min="8922" max="8922" width="47.125" style="29" customWidth="1"/>
    <col min="8923" max="8923" width="9.625" style="29" customWidth="1"/>
    <col min="8924" max="8924" width="7.375" style="29" customWidth="1"/>
    <col min="8925" max="8925" width="8.375" style="29" customWidth="1"/>
    <col min="8926" max="8926" width="11.625" style="29" customWidth="1"/>
    <col min="8927" max="8928" width="11.5" style="29" customWidth="1"/>
    <col min="8929" max="8929" width="7.625" style="29" customWidth="1"/>
    <col min="8930" max="8930" width="11.125" style="29" customWidth="1"/>
    <col min="8931" max="8931" width="11.625" style="29" customWidth="1"/>
    <col min="8932" max="8932" width="12.125" style="29" customWidth="1"/>
    <col min="8933" max="9175" width="9" style="29"/>
    <col min="9176" max="9176" width="5.75833333333333" style="29" customWidth="1"/>
    <col min="9177" max="9177" width="22.625" style="29" customWidth="1"/>
    <col min="9178" max="9178" width="47.125" style="29" customWidth="1"/>
    <col min="9179" max="9179" width="9.625" style="29" customWidth="1"/>
    <col min="9180" max="9180" width="7.375" style="29" customWidth="1"/>
    <col min="9181" max="9181" width="8.375" style="29" customWidth="1"/>
    <col min="9182" max="9182" width="11.625" style="29" customWidth="1"/>
    <col min="9183" max="9184" width="11.5" style="29" customWidth="1"/>
    <col min="9185" max="9185" width="7.625" style="29" customWidth="1"/>
    <col min="9186" max="9186" width="11.125" style="29" customWidth="1"/>
    <col min="9187" max="9187" width="11.625" style="29" customWidth="1"/>
    <col min="9188" max="9188" width="12.125" style="29" customWidth="1"/>
    <col min="9189" max="9431" width="9" style="29"/>
    <col min="9432" max="9432" width="5.75833333333333" style="29" customWidth="1"/>
    <col min="9433" max="9433" width="22.625" style="29" customWidth="1"/>
    <col min="9434" max="9434" width="47.125" style="29" customWidth="1"/>
    <col min="9435" max="9435" width="9.625" style="29" customWidth="1"/>
    <col min="9436" max="9436" width="7.375" style="29" customWidth="1"/>
    <col min="9437" max="9437" width="8.375" style="29" customWidth="1"/>
    <col min="9438" max="9438" width="11.625" style="29" customWidth="1"/>
    <col min="9439" max="9440" width="11.5" style="29" customWidth="1"/>
    <col min="9441" max="9441" width="7.625" style="29" customWidth="1"/>
    <col min="9442" max="9442" width="11.125" style="29" customWidth="1"/>
    <col min="9443" max="9443" width="11.625" style="29" customWidth="1"/>
    <col min="9444" max="9444" width="12.125" style="29" customWidth="1"/>
    <col min="9445" max="9687" width="9" style="29"/>
    <col min="9688" max="9688" width="5.75833333333333" style="29" customWidth="1"/>
    <col min="9689" max="9689" width="22.625" style="29" customWidth="1"/>
    <col min="9690" max="9690" width="47.125" style="29" customWidth="1"/>
    <col min="9691" max="9691" width="9.625" style="29" customWidth="1"/>
    <col min="9692" max="9692" width="7.375" style="29" customWidth="1"/>
    <col min="9693" max="9693" width="8.375" style="29" customWidth="1"/>
    <col min="9694" max="9694" width="11.625" style="29" customWidth="1"/>
    <col min="9695" max="9696" width="11.5" style="29" customWidth="1"/>
    <col min="9697" max="9697" width="7.625" style="29" customWidth="1"/>
    <col min="9698" max="9698" width="11.125" style="29" customWidth="1"/>
    <col min="9699" max="9699" width="11.625" style="29" customWidth="1"/>
    <col min="9700" max="9700" width="12.125" style="29" customWidth="1"/>
    <col min="9701" max="9943" width="9" style="29"/>
    <col min="9944" max="9944" width="5.75833333333333" style="29" customWidth="1"/>
    <col min="9945" max="9945" width="22.625" style="29" customWidth="1"/>
    <col min="9946" max="9946" width="47.125" style="29" customWidth="1"/>
    <col min="9947" max="9947" width="9.625" style="29" customWidth="1"/>
    <col min="9948" max="9948" width="7.375" style="29" customWidth="1"/>
    <col min="9949" max="9949" width="8.375" style="29" customWidth="1"/>
    <col min="9950" max="9950" width="11.625" style="29" customWidth="1"/>
    <col min="9951" max="9952" width="11.5" style="29" customWidth="1"/>
    <col min="9953" max="9953" width="7.625" style="29" customWidth="1"/>
    <col min="9954" max="9954" width="11.125" style="29" customWidth="1"/>
    <col min="9955" max="9955" width="11.625" style="29" customWidth="1"/>
    <col min="9956" max="9956" width="12.125" style="29" customWidth="1"/>
    <col min="9957" max="10199" width="9" style="29"/>
    <col min="10200" max="10200" width="5.75833333333333" style="29" customWidth="1"/>
    <col min="10201" max="10201" width="22.625" style="29" customWidth="1"/>
    <col min="10202" max="10202" width="47.125" style="29" customWidth="1"/>
    <col min="10203" max="10203" width="9.625" style="29" customWidth="1"/>
    <col min="10204" max="10204" width="7.375" style="29" customWidth="1"/>
    <col min="10205" max="10205" width="8.375" style="29" customWidth="1"/>
    <col min="10206" max="10206" width="11.625" style="29" customWidth="1"/>
    <col min="10207" max="10208" width="11.5" style="29" customWidth="1"/>
    <col min="10209" max="10209" width="7.625" style="29" customWidth="1"/>
    <col min="10210" max="10210" width="11.125" style="29" customWidth="1"/>
    <col min="10211" max="10211" width="11.625" style="29" customWidth="1"/>
    <col min="10212" max="10212" width="12.125" style="29" customWidth="1"/>
    <col min="10213" max="10455" width="9" style="29"/>
    <col min="10456" max="10456" width="5.75833333333333" style="29" customWidth="1"/>
    <col min="10457" max="10457" width="22.625" style="29" customWidth="1"/>
    <col min="10458" max="10458" width="47.125" style="29" customWidth="1"/>
    <col min="10459" max="10459" width="9.625" style="29" customWidth="1"/>
    <col min="10460" max="10460" width="7.375" style="29" customWidth="1"/>
    <col min="10461" max="10461" width="8.375" style="29" customWidth="1"/>
    <col min="10462" max="10462" width="11.625" style="29" customWidth="1"/>
    <col min="10463" max="10464" width="11.5" style="29" customWidth="1"/>
    <col min="10465" max="10465" width="7.625" style="29" customWidth="1"/>
    <col min="10466" max="10466" width="11.125" style="29" customWidth="1"/>
    <col min="10467" max="10467" width="11.625" style="29" customWidth="1"/>
    <col min="10468" max="10468" width="12.125" style="29" customWidth="1"/>
    <col min="10469" max="10711" width="9" style="29"/>
    <col min="10712" max="10712" width="5.75833333333333" style="29" customWidth="1"/>
    <col min="10713" max="10713" width="22.625" style="29" customWidth="1"/>
    <col min="10714" max="10714" width="47.125" style="29" customWidth="1"/>
    <col min="10715" max="10715" width="9.625" style="29" customWidth="1"/>
    <col min="10716" max="10716" width="7.375" style="29" customWidth="1"/>
    <col min="10717" max="10717" width="8.375" style="29" customWidth="1"/>
    <col min="10718" max="10718" width="11.625" style="29" customWidth="1"/>
    <col min="10719" max="10720" width="11.5" style="29" customWidth="1"/>
    <col min="10721" max="10721" width="7.625" style="29" customWidth="1"/>
    <col min="10722" max="10722" width="11.125" style="29" customWidth="1"/>
    <col min="10723" max="10723" width="11.625" style="29" customWidth="1"/>
    <col min="10724" max="10724" width="12.125" style="29" customWidth="1"/>
    <col min="10725" max="10967" width="9" style="29"/>
    <col min="10968" max="10968" width="5.75833333333333" style="29" customWidth="1"/>
    <col min="10969" max="10969" width="22.625" style="29" customWidth="1"/>
    <col min="10970" max="10970" width="47.125" style="29" customWidth="1"/>
    <col min="10971" max="10971" width="9.625" style="29" customWidth="1"/>
    <col min="10972" max="10972" width="7.375" style="29" customWidth="1"/>
    <col min="10973" max="10973" width="8.375" style="29" customWidth="1"/>
    <col min="10974" max="10974" width="11.625" style="29" customWidth="1"/>
    <col min="10975" max="10976" width="11.5" style="29" customWidth="1"/>
    <col min="10977" max="10977" width="7.625" style="29" customWidth="1"/>
    <col min="10978" max="10978" width="11.125" style="29" customWidth="1"/>
    <col min="10979" max="10979" width="11.625" style="29" customWidth="1"/>
    <col min="10980" max="10980" width="12.125" style="29" customWidth="1"/>
    <col min="10981" max="11223" width="9" style="29"/>
    <col min="11224" max="11224" width="5.75833333333333" style="29" customWidth="1"/>
    <col min="11225" max="11225" width="22.625" style="29" customWidth="1"/>
    <col min="11226" max="11226" width="47.125" style="29" customWidth="1"/>
    <col min="11227" max="11227" width="9.625" style="29" customWidth="1"/>
    <col min="11228" max="11228" width="7.375" style="29" customWidth="1"/>
    <col min="11229" max="11229" width="8.375" style="29" customWidth="1"/>
    <col min="11230" max="11230" width="11.625" style="29" customWidth="1"/>
    <col min="11231" max="11232" width="11.5" style="29" customWidth="1"/>
    <col min="11233" max="11233" width="7.625" style="29" customWidth="1"/>
    <col min="11234" max="11234" width="11.125" style="29" customWidth="1"/>
    <col min="11235" max="11235" width="11.625" style="29" customWidth="1"/>
    <col min="11236" max="11236" width="12.125" style="29" customWidth="1"/>
    <col min="11237" max="11479" width="9" style="29"/>
    <col min="11480" max="11480" width="5.75833333333333" style="29" customWidth="1"/>
    <col min="11481" max="11481" width="22.625" style="29" customWidth="1"/>
    <col min="11482" max="11482" width="47.125" style="29" customWidth="1"/>
    <col min="11483" max="11483" width="9.625" style="29" customWidth="1"/>
    <col min="11484" max="11484" width="7.375" style="29" customWidth="1"/>
    <col min="11485" max="11485" width="8.375" style="29" customWidth="1"/>
    <col min="11486" max="11486" width="11.625" style="29" customWidth="1"/>
    <col min="11487" max="11488" width="11.5" style="29" customWidth="1"/>
    <col min="11489" max="11489" width="7.625" style="29" customWidth="1"/>
    <col min="11490" max="11490" width="11.125" style="29" customWidth="1"/>
    <col min="11491" max="11491" width="11.625" style="29" customWidth="1"/>
    <col min="11492" max="11492" width="12.125" style="29" customWidth="1"/>
    <col min="11493" max="11735" width="9" style="29"/>
    <col min="11736" max="11736" width="5.75833333333333" style="29" customWidth="1"/>
    <col min="11737" max="11737" width="22.625" style="29" customWidth="1"/>
    <col min="11738" max="11738" width="47.125" style="29" customWidth="1"/>
    <col min="11739" max="11739" width="9.625" style="29" customWidth="1"/>
    <col min="11740" max="11740" width="7.375" style="29" customWidth="1"/>
    <col min="11741" max="11741" width="8.375" style="29" customWidth="1"/>
    <col min="11742" max="11742" width="11.625" style="29" customWidth="1"/>
    <col min="11743" max="11744" width="11.5" style="29" customWidth="1"/>
    <col min="11745" max="11745" width="7.625" style="29" customWidth="1"/>
    <col min="11746" max="11746" width="11.125" style="29" customWidth="1"/>
    <col min="11747" max="11747" width="11.625" style="29" customWidth="1"/>
    <col min="11748" max="11748" width="12.125" style="29" customWidth="1"/>
    <col min="11749" max="11991" width="9" style="29"/>
    <col min="11992" max="11992" width="5.75833333333333" style="29" customWidth="1"/>
    <col min="11993" max="11993" width="22.625" style="29" customWidth="1"/>
    <col min="11994" max="11994" width="47.125" style="29" customWidth="1"/>
    <col min="11995" max="11995" width="9.625" style="29" customWidth="1"/>
    <col min="11996" max="11996" width="7.375" style="29" customWidth="1"/>
    <col min="11997" max="11997" width="8.375" style="29" customWidth="1"/>
    <col min="11998" max="11998" width="11.625" style="29" customWidth="1"/>
    <col min="11999" max="12000" width="11.5" style="29" customWidth="1"/>
    <col min="12001" max="12001" width="7.625" style="29" customWidth="1"/>
    <col min="12002" max="12002" width="11.125" style="29" customWidth="1"/>
    <col min="12003" max="12003" width="11.625" style="29" customWidth="1"/>
    <col min="12004" max="12004" width="12.125" style="29" customWidth="1"/>
    <col min="12005" max="12247" width="9" style="29"/>
    <col min="12248" max="12248" width="5.75833333333333" style="29" customWidth="1"/>
    <col min="12249" max="12249" width="22.625" style="29" customWidth="1"/>
    <col min="12250" max="12250" width="47.125" style="29" customWidth="1"/>
    <col min="12251" max="12251" width="9.625" style="29" customWidth="1"/>
    <col min="12252" max="12252" width="7.375" style="29" customWidth="1"/>
    <col min="12253" max="12253" width="8.375" style="29" customWidth="1"/>
    <col min="12254" max="12254" width="11.625" style="29" customWidth="1"/>
    <col min="12255" max="12256" width="11.5" style="29" customWidth="1"/>
    <col min="12257" max="12257" width="7.625" style="29" customWidth="1"/>
    <col min="12258" max="12258" width="11.125" style="29" customWidth="1"/>
    <col min="12259" max="12259" width="11.625" style="29" customWidth="1"/>
    <col min="12260" max="12260" width="12.125" style="29" customWidth="1"/>
    <col min="12261" max="12503" width="9" style="29"/>
    <col min="12504" max="12504" width="5.75833333333333" style="29" customWidth="1"/>
    <col min="12505" max="12505" width="22.625" style="29" customWidth="1"/>
    <col min="12506" max="12506" width="47.125" style="29" customWidth="1"/>
    <col min="12507" max="12507" width="9.625" style="29" customWidth="1"/>
    <col min="12508" max="12508" width="7.375" style="29" customWidth="1"/>
    <col min="12509" max="12509" width="8.375" style="29" customWidth="1"/>
    <col min="12510" max="12510" width="11.625" style="29" customWidth="1"/>
    <col min="12511" max="12512" width="11.5" style="29" customWidth="1"/>
    <col min="12513" max="12513" width="7.625" style="29" customWidth="1"/>
    <col min="12514" max="12514" width="11.125" style="29" customWidth="1"/>
    <col min="12515" max="12515" width="11.625" style="29" customWidth="1"/>
    <col min="12516" max="12516" width="12.125" style="29" customWidth="1"/>
    <col min="12517" max="12759" width="9" style="29"/>
    <col min="12760" max="12760" width="5.75833333333333" style="29" customWidth="1"/>
    <col min="12761" max="12761" width="22.625" style="29" customWidth="1"/>
    <col min="12762" max="12762" width="47.125" style="29" customWidth="1"/>
    <col min="12763" max="12763" width="9.625" style="29" customWidth="1"/>
    <col min="12764" max="12764" width="7.375" style="29" customWidth="1"/>
    <col min="12765" max="12765" width="8.375" style="29" customWidth="1"/>
    <col min="12766" max="12766" width="11.625" style="29" customWidth="1"/>
    <col min="12767" max="12768" width="11.5" style="29" customWidth="1"/>
    <col min="12769" max="12769" width="7.625" style="29" customWidth="1"/>
    <col min="12770" max="12770" width="11.125" style="29" customWidth="1"/>
    <col min="12771" max="12771" width="11.625" style="29" customWidth="1"/>
    <col min="12772" max="12772" width="12.125" style="29" customWidth="1"/>
    <col min="12773" max="13015" width="9" style="29"/>
    <col min="13016" max="13016" width="5.75833333333333" style="29" customWidth="1"/>
    <col min="13017" max="13017" width="22.625" style="29" customWidth="1"/>
    <col min="13018" max="13018" width="47.125" style="29" customWidth="1"/>
    <col min="13019" max="13019" width="9.625" style="29" customWidth="1"/>
    <col min="13020" max="13020" width="7.375" style="29" customWidth="1"/>
    <col min="13021" max="13021" width="8.375" style="29" customWidth="1"/>
    <col min="13022" max="13022" width="11.625" style="29" customWidth="1"/>
    <col min="13023" max="13024" width="11.5" style="29" customWidth="1"/>
    <col min="13025" max="13025" width="7.625" style="29" customWidth="1"/>
    <col min="13026" max="13026" width="11.125" style="29" customWidth="1"/>
    <col min="13027" max="13027" width="11.625" style="29" customWidth="1"/>
    <col min="13028" max="13028" width="12.125" style="29" customWidth="1"/>
    <col min="13029" max="13271" width="9" style="29"/>
    <col min="13272" max="13272" width="5.75833333333333" style="29" customWidth="1"/>
    <col min="13273" max="13273" width="22.625" style="29" customWidth="1"/>
    <col min="13274" max="13274" width="47.125" style="29" customWidth="1"/>
    <col min="13275" max="13275" width="9.625" style="29" customWidth="1"/>
    <col min="13276" max="13276" width="7.375" style="29" customWidth="1"/>
    <col min="13277" max="13277" width="8.375" style="29" customWidth="1"/>
    <col min="13278" max="13278" width="11.625" style="29" customWidth="1"/>
    <col min="13279" max="13280" width="11.5" style="29" customWidth="1"/>
    <col min="13281" max="13281" width="7.625" style="29" customWidth="1"/>
    <col min="13282" max="13282" width="11.125" style="29" customWidth="1"/>
    <col min="13283" max="13283" width="11.625" style="29" customWidth="1"/>
    <col min="13284" max="13284" width="12.125" style="29" customWidth="1"/>
    <col min="13285" max="13527" width="9" style="29"/>
    <col min="13528" max="13528" width="5.75833333333333" style="29" customWidth="1"/>
    <col min="13529" max="13529" width="22.625" style="29" customWidth="1"/>
    <col min="13530" max="13530" width="47.125" style="29" customWidth="1"/>
    <col min="13531" max="13531" width="9.625" style="29" customWidth="1"/>
    <col min="13532" max="13532" width="7.375" style="29" customWidth="1"/>
    <col min="13533" max="13533" width="8.375" style="29" customWidth="1"/>
    <col min="13534" max="13534" width="11.625" style="29" customWidth="1"/>
    <col min="13535" max="13536" width="11.5" style="29" customWidth="1"/>
    <col min="13537" max="13537" width="7.625" style="29" customWidth="1"/>
    <col min="13538" max="13538" width="11.125" style="29" customWidth="1"/>
    <col min="13539" max="13539" width="11.625" style="29" customWidth="1"/>
    <col min="13540" max="13540" width="12.125" style="29" customWidth="1"/>
    <col min="13541" max="13783" width="9" style="29"/>
    <col min="13784" max="13784" width="5.75833333333333" style="29" customWidth="1"/>
    <col min="13785" max="13785" width="22.625" style="29" customWidth="1"/>
    <col min="13786" max="13786" width="47.125" style="29" customWidth="1"/>
    <col min="13787" max="13787" width="9.625" style="29" customWidth="1"/>
    <col min="13788" max="13788" width="7.375" style="29" customWidth="1"/>
    <col min="13789" max="13789" width="8.375" style="29" customWidth="1"/>
    <col min="13790" max="13790" width="11.625" style="29" customWidth="1"/>
    <col min="13791" max="13792" width="11.5" style="29" customWidth="1"/>
    <col min="13793" max="13793" width="7.625" style="29" customWidth="1"/>
    <col min="13794" max="13794" width="11.125" style="29" customWidth="1"/>
    <col min="13795" max="13795" width="11.625" style="29" customWidth="1"/>
    <col min="13796" max="13796" width="12.125" style="29" customWidth="1"/>
    <col min="13797" max="14039" width="9" style="29"/>
    <col min="14040" max="14040" width="5.75833333333333" style="29" customWidth="1"/>
    <col min="14041" max="14041" width="22.625" style="29" customWidth="1"/>
    <col min="14042" max="14042" width="47.125" style="29" customWidth="1"/>
    <col min="14043" max="14043" width="9.625" style="29" customWidth="1"/>
    <col min="14044" max="14044" width="7.375" style="29" customWidth="1"/>
    <col min="14045" max="14045" width="8.375" style="29" customWidth="1"/>
    <col min="14046" max="14046" width="11.625" style="29" customWidth="1"/>
    <col min="14047" max="14048" width="11.5" style="29" customWidth="1"/>
    <col min="14049" max="14049" width="7.625" style="29" customWidth="1"/>
    <col min="14050" max="14050" width="11.125" style="29" customWidth="1"/>
    <col min="14051" max="14051" width="11.625" style="29" customWidth="1"/>
    <col min="14052" max="14052" width="12.125" style="29" customWidth="1"/>
    <col min="14053" max="14295" width="9" style="29"/>
    <col min="14296" max="14296" width="5.75833333333333" style="29" customWidth="1"/>
    <col min="14297" max="14297" width="22.625" style="29" customWidth="1"/>
    <col min="14298" max="14298" width="47.125" style="29" customWidth="1"/>
    <col min="14299" max="14299" width="9.625" style="29" customWidth="1"/>
    <col min="14300" max="14300" width="7.375" style="29" customWidth="1"/>
    <col min="14301" max="14301" width="8.375" style="29" customWidth="1"/>
    <col min="14302" max="14302" width="11.625" style="29" customWidth="1"/>
    <col min="14303" max="14304" width="11.5" style="29" customWidth="1"/>
    <col min="14305" max="14305" width="7.625" style="29" customWidth="1"/>
    <col min="14306" max="14306" width="11.125" style="29" customWidth="1"/>
    <col min="14307" max="14307" width="11.625" style="29" customWidth="1"/>
    <col min="14308" max="14308" width="12.125" style="29" customWidth="1"/>
    <col min="14309" max="14551" width="9" style="29"/>
    <col min="14552" max="14552" width="5.75833333333333" style="29" customWidth="1"/>
    <col min="14553" max="14553" width="22.625" style="29" customWidth="1"/>
    <col min="14554" max="14554" width="47.125" style="29" customWidth="1"/>
    <col min="14555" max="14555" width="9.625" style="29" customWidth="1"/>
    <col min="14556" max="14556" width="7.375" style="29" customWidth="1"/>
    <col min="14557" max="14557" width="8.375" style="29" customWidth="1"/>
    <col min="14558" max="14558" width="11.625" style="29" customWidth="1"/>
    <col min="14559" max="14560" width="11.5" style="29" customWidth="1"/>
    <col min="14561" max="14561" width="7.625" style="29" customWidth="1"/>
    <col min="14562" max="14562" width="11.125" style="29" customWidth="1"/>
    <col min="14563" max="14563" width="11.625" style="29" customWidth="1"/>
    <col min="14564" max="14564" width="12.125" style="29" customWidth="1"/>
    <col min="14565" max="14807" width="9" style="29"/>
    <col min="14808" max="14808" width="5.75833333333333" style="29" customWidth="1"/>
    <col min="14809" max="14809" width="22.625" style="29" customWidth="1"/>
    <col min="14810" max="14810" width="47.125" style="29" customWidth="1"/>
    <col min="14811" max="14811" width="9.625" style="29" customWidth="1"/>
    <col min="14812" max="14812" width="7.375" style="29" customWidth="1"/>
    <col min="14813" max="14813" width="8.375" style="29" customWidth="1"/>
    <col min="14814" max="14814" width="11.625" style="29" customWidth="1"/>
    <col min="14815" max="14816" width="11.5" style="29" customWidth="1"/>
    <col min="14817" max="14817" width="7.625" style="29" customWidth="1"/>
    <col min="14818" max="14818" width="11.125" style="29" customWidth="1"/>
    <col min="14819" max="14819" width="11.625" style="29" customWidth="1"/>
    <col min="14820" max="14820" width="12.125" style="29" customWidth="1"/>
    <col min="14821" max="15063" width="9" style="29"/>
    <col min="15064" max="15064" width="5.75833333333333" style="29" customWidth="1"/>
    <col min="15065" max="15065" width="22.625" style="29" customWidth="1"/>
    <col min="15066" max="15066" width="47.125" style="29" customWidth="1"/>
    <col min="15067" max="15067" width="9.625" style="29" customWidth="1"/>
    <col min="15068" max="15068" width="7.375" style="29" customWidth="1"/>
    <col min="15069" max="15069" width="8.375" style="29" customWidth="1"/>
    <col min="15070" max="15070" width="11.625" style="29" customWidth="1"/>
    <col min="15071" max="15072" width="11.5" style="29" customWidth="1"/>
    <col min="15073" max="15073" width="7.625" style="29" customWidth="1"/>
    <col min="15074" max="15074" width="11.125" style="29" customWidth="1"/>
    <col min="15075" max="15075" width="11.625" style="29" customWidth="1"/>
    <col min="15076" max="15076" width="12.125" style="29" customWidth="1"/>
    <col min="15077" max="15319" width="9" style="29"/>
    <col min="15320" max="15320" width="5.75833333333333" style="29" customWidth="1"/>
    <col min="15321" max="15321" width="22.625" style="29" customWidth="1"/>
    <col min="15322" max="15322" width="47.125" style="29" customWidth="1"/>
    <col min="15323" max="15323" width="9.625" style="29" customWidth="1"/>
    <col min="15324" max="15324" width="7.375" style="29" customWidth="1"/>
    <col min="15325" max="15325" width="8.375" style="29" customWidth="1"/>
    <col min="15326" max="15326" width="11.625" style="29" customWidth="1"/>
    <col min="15327" max="15328" width="11.5" style="29" customWidth="1"/>
    <col min="15329" max="15329" width="7.625" style="29" customWidth="1"/>
    <col min="15330" max="15330" width="11.125" style="29" customWidth="1"/>
    <col min="15331" max="15331" width="11.625" style="29" customWidth="1"/>
    <col min="15332" max="15332" width="12.125" style="29" customWidth="1"/>
    <col min="15333" max="15575" width="9" style="29"/>
    <col min="15576" max="15576" width="5.75833333333333" style="29" customWidth="1"/>
    <col min="15577" max="15577" width="22.625" style="29" customWidth="1"/>
    <col min="15578" max="15578" width="47.125" style="29" customWidth="1"/>
    <col min="15579" max="15579" width="9.625" style="29" customWidth="1"/>
    <col min="15580" max="15580" width="7.375" style="29" customWidth="1"/>
    <col min="15581" max="15581" width="8.375" style="29" customWidth="1"/>
    <col min="15582" max="15582" width="11.625" style="29" customWidth="1"/>
    <col min="15583" max="15584" width="11.5" style="29" customWidth="1"/>
    <col min="15585" max="15585" width="7.625" style="29" customWidth="1"/>
    <col min="15586" max="15586" width="11.125" style="29" customWidth="1"/>
    <col min="15587" max="15587" width="11.625" style="29" customWidth="1"/>
    <col min="15588" max="15588" width="12.125" style="29" customWidth="1"/>
    <col min="15589" max="15831" width="9" style="29"/>
    <col min="15832" max="15832" width="5.75833333333333" style="29" customWidth="1"/>
    <col min="15833" max="15833" width="22.625" style="29" customWidth="1"/>
    <col min="15834" max="15834" width="47.125" style="29" customWidth="1"/>
    <col min="15835" max="15835" width="9.625" style="29" customWidth="1"/>
    <col min="15836" max="15836" width="7.375" style="29" customWidth="1"/>
    <col min="15837" max="15837" width="8.375" style="29" customWidth="1"/>
    <col min="15838" max="15838" width="11.625" style="29" customWidth="1"/>
    <col min="15839" max="15840" width="11.5" style="29" customWidth="1"/>
    <col min="15841" max="15841" width="7.625" style="29" customWidth="1"/>
    <col min="15842" max="15842" width="11.125" style="29" customWidth="1"/>
    <col min="15843" max="15843" width="11.625" style="29" customWidth="1"/>
    <col min="15844" max="15844" width="12.125" style="29" customWidth="1"/>
    <col min="15845" max="16087" width="9" style="29"/>
    <col min="16088" max="16088" width="5.75833333333333" style="29" customWidth="1"/>
    <col min="16089" max="16089" width="22.625" style="29" customWidth="1"/>
    <col min="16090" max="16090" width="47.125" style="29" customWidth="1"/>
    <col min="16091" max="16091" width="9.625" style="29" customWidth="1"/>
    <col min="16092" max="16092" width="7.375" style="29" customWidth="1"/>
    <col min="16093" max="16093" width="8.375" style="29" customWidth="1"/>
    <col min="16094" max="16094" width="11.625" style="29" customWidth="1"/>
    <col min="16095" max="16096" width="11.5" style="29" customWidth="1"/>
    <col min="16097" max="16097" width="7.625" style="29" customWidth="1"/>
    <col min="16098" max="16098" width="11.125" style="29" customWidth="1"/>
    <col min="16099" max="16099" width="11.625" style="29" customWidth="1"/>
    <col min="16100" max="16100" width="12.125" style="29" customWidth="1"/>
    <col min="16101" max="16384" width="9" style="29"/>
  </cols>
  <sheetData>
    <row r="1" ht="14.25" spans="1:8">
      <c r="A1" s="34" t="s">
        <v>164</v>
      </c>
      <c r="B1" s="34"/>
      <c r="C1" s="35"/>
      <c r="D1" s="34"/>
      <c r="E1" s="34"/>
      <c r="F1" s="36"/>
      <c r="G1" s="37"/>
      <c r="H1" s="38"/>
    </row>
    <row r="2" s="27" customFormat="1" ht="12" spans="1:8">
      <c r="A2" s="5" t="s">
        <v>20</v>
      </c>
      <c r="B2" s="5" t="s">
        <v>32</v>
      </c>
      <c r="C2" s="39" t="s">
        <v>33</v>
      </c>
      <c r="D2" s="5" t="s">
        <v>34</v>
      </c>
      <c r="E2" s="5" t="s">
        <v>35</v>
      </c>
      <c r="F2" s="40" t="s">
        <v>36</v>
      </c>
      <c r="G2" s="6" t="s">
        <v>37</v>
      </c>
      <c r="H2" s="41" t="s">
        <v>38</v>
      </c>
    </row>
    <row r="3" s="27" customFormat="1" ht="12" spans="1:13">
      <c r="A3" s="5"/>
      <c r="B3" s="5"/>
      <c r="C3" s="39"/>
      <c r="D3" s="5"/>
      <c r="E3" s="5"/>
      <c r="F3" s="40"/>
      <c r="G3" s="6"/>
      <c r="H3" s="41"/>
      <c r="J3" s="67"/>
      <c r="K3" s="68"/>
      <c r="L3" s="67"/>
      <c r="M3" s="67"/>
    </row>
    <row r="4" spans="1:8">
      <c r="A4" s="7" t="s">
        <v>39</v>
      </c>
      <c r="B4" s="8" t="s">
        <v>40</v>
      </c>
      <c r="C4" s="42"/>
      <c r="D4" s="5"/>
      <c r="E4" s="5"/>
      <c r="F4" s="40"/>
      <c r="G4" s="6"/>
      <c r="H4" s="41"/>
    </row>
    <row r="5" spans="1:8">
      <c r="A5" s="7" t="s">
        <v>41</v>
      </c>
      <c r="B5" s="8" t="s">
        <v>165</v>
      </c>
      <c r="C5" s="42"/>
      <c r="D5" s="5"/>
      <c r="E5" s="5"/>
      <c r="F5" s="40"/>
      <c r="G5" s="6"/>
      <c r="H5" s="41"/>
    </row>
    <row r="6" spans="1:13">
      <c r="A6" s="7" t="s">
        <v>151</v>
      </c>
      <c r="B6" s="8" t="s">
        <v>166</v>
      </c>
      <c r="C6" s="43"/>
      <c r="D6" s="5"/>
      <c r="E6" s="5"/>
      <c r="F6" s="40"/>
      <c r="G6" s="6"/>
      <c r="H6" s="41"/>
      <c r="J6" s="67"/>
      <c r="K6" s="68"/>
      <c r="L6" s="67"/>
      <c r="M6" s="67"/>
    </row>
    <row r="7" ht="72" spans="1:13">
      <c r="A7" s="5">
        <v>1</v>
      </c>
      <c r="B7" s="44" t="s">
        <v>167</v>
      </c>
      <c r="C7" s="45" t="s">
        <v>168</v>
      </c>
      <c r="D7" s="13" t="s">
        <v>75</v>
      </c>
      <c r="E7" s="13">
        <v>1</v>
      </c>
      <c r="F7" s="46">
        <v>28000</v>
      </c>
      <c r="G7" s="47">
        <f>F7*E7</f>
        <v>28000</v>
      </c>
      <c r="H7" s="41"/>
      <c r="J7" s="67"/>
      <c r="K7" s="68"/>
      <c r="L7" s="69"/>
      <c r="M7" s="69"/>
    </row>
    <row r="8" ht="324" spans="1:13">
      <c r="A8" s="5">
        <v>2</v>
      </c>
      <c r="B8" s="44" t="s">
        <v>169</v>
      </c>
      <c r="C8" s="48" t="s">
        <v>170</v>
      </c>
      <c r="D8" s="13" t="s">
        <v>81</v>
      </c>
      <c r="E8" s="13">
        <v>1</v>
      </c>
      <c r="F8" s="49"/>
      <c r="G8" s="50"/>
      <c r="H8" s="41"/>
      <c r="J8" s="67"/>
      <c r="K8" s="67"/>
      <c r="L8" s="69"/>
      <c r="M8" s="69"/>
    </row>
    <row r="9" ht="108" spans="1:13">
      <c r="A9" s="5">
        <v>3</v>
      </c>
      <c r="B9" s="44" t="s">
        <v>171</v>
      </c>
      <c r="C9" s="45" t="s">
        <v>172</v>
      </c>
      <c r="D9" s="13" t="s">
        <v>75</v>
      </c>
      <c r="E9" s="13">
        <v>1</v>
      </c>
      <c r="F9" s="51">
        <f>5600*0+4000</f>
        <v>4000</v>
      </c>
      <c r="G9" s="52">
        <f>F9*E9</f>
        <v>4000</v>
      </c>
      <c r="H9" s="41"/>
      <c r="J9" s="67"/>
      <c r="K9" s="67"/>
      <c r="L9" s="69"/>
      <c r="M9" s="69"/>
    </row>
    <row r="10" ht="72" spans="1:13">
      <c r="A10" s="5">
        <v>4</v>
      </c>
      <c r="B10" s="44" t="s">
        <v>173</v>
      </c>
      <c r="C10" s="45" t="s">
        <v>174</v>
      </c>
      <c r="D10" s="13" t="s">
        <v>75</v>
      </c>
      <c r="E10" s="13">
        <v>1</v>
      </c>
      <c r="F10" s="51" t="s">
        <v>175</v>
      </c>
      <c r="G10" s="52">
        <f t="shared" ref="G10:G17" si="0">F10*E10</f>
        <v>9952.17</v>
      </c>
      <c r="H10" s="41"/>
      <c r="J10" s="67"/>
      <c r="K10" s="67"/>
      <c r="L10" s="69"/>
      <c r="M10" s="69"/>
    </row>
    <row r="11" ht="60" spans="1:13">
      <c r="A11" s="5">
        <v>5</v>
      </c>
      <c r="B11" s="44" t="s">
        <v>176</v>
      </c>
      <c r="C11" s="45" t="s">
        <v>177</v>
      </c>
      <c r="D11" s="13" t="s">
        <v>178</v>
      </c>
      <c r="E11" s="13">
        <v>1</v>
      </c>
      <c r="F11" s="51" t="s">
        <v>179</v>
      </c>
      <c r="G11" s="52">
        <f t="shared" si="0"/>
        <v>2559.13</v>
      </c>
      <c r="H11" s="41"/>
      <c r="J11" s="67"/>
      <c r="K11" s="67"/>
      <c r="L11" s="69"/>
      <c r="M11" s="69"/>
    </row>
    <row r="12" ht="84" spans="1:13">
      <c r="A12" s="5">
        <v>6</v>
      </c>
      <c r="B12" s="44" t="s">
        <v>180</v>
      </c>
      <c r="C12" s="45" t="s">
        <v>181</v>
      </c>
      <c r="D12" s="13" t="s">
        <v>75</v>
      </c>
      <c r="E12" s="13">
        <v>1</v>
      </c>
      <c r="F12" s="51" t="s">
        <v>182</v>
      </c>
      <c r="G12" s="52">
        <f t="shared" si="0"/>
        <v>8340.87</v>
      </c>
      <c r="H12" s="41"/>
      <c r="J12" s="67"/>
      <c r="K12" s="67"/>
      <c r="L12" s="69"/>
      <c r="M12" s="69"/>
    </row>
    <row r="13" ht="48" spans="1:13">
      <c r="A13" s="5">
        <v>7</v>
      </c>
      <c r="B13" s="44" t="s">
        <v>183</v>
      </c>
      <c r="C13" s="45" t="s">
        <v>184</v>
      </c>
      <c r="D13" s="13" t="s">
        <v>75</v>
      </c>
      <c r="E13" s="13">
        <v>1</v>
      </c>
      <c r="F13" s="51" t="s">
        <v>185</v>
      </c>
      <c r="G13" s="52">
        <f t="shared" si="0"/>
        <v>2085.21</v>
      </c>
      <c r="H13" s="48"/>
      <c r="J13" s="67"/>
      <c r="K13" s="67"/>
      <c r="L13" s="69"/>
      <c r="M13" s="69"/>
    </row>
    <row r="14" ht="36" spans="1:13">
      <c r="A14" s="5">
        <v>8</v>
      </c>
      <c r="B14" s="44" t="s">
        <v>186</v>
      </c>
      <c r="C14" s="45" t="s">
        <v>187</v>
      </c>
      <c r="D14" s="13" t="s">
        <v>75</v>
      </c>
      <c r="E14" s="13">
        <v>1</v>
      </c>
      <c r="F14" s="51" t="s">
        <v>188</v>
      </c>
      <c r="G14" s="52">
        <f t="shared" si="0"/>
        <v>1990.44</v>
      </c>
      <c r="H14" s="41"/>
      <c r="J14" s="67"/>
      <c r="K14" s="67"/>
      <c r="L14" s="69"/>
      <c r="M14" s="69"/>
    </row>
    <row r="15" ht="48" spans="1:13">
      <c r="A15" s="5">
        <v>9</v>
      </c>
      <c r="B15" s="44" t="s">
        <v>189</v>
      </c>
      <c r="C15" s="45" t="s">
        <v>190</v>
      </c>
      <c r="D15" s="13" t="s">
        <v>75</v>
      </c>
      <c r="E15" s="13">
        <v>1</v>
      </c>
      <c r="F15" s="51" t="s">
        <v>191</v>
      </c>
      <c r="G15" s="52">
        <f t="shared" si="0"/>
        <v>1706.09</v>
      </c>
      <c r="H15" s="41"/>
      <c r="J15" s="67"/>
      <c r="K15" s="67"/>
      <c r="L15" s="69"/>
      <c r="M15" s="69"/>
    </row>
    <row r="16" ht="60" spans="1:8">
      <c r="A16" s="5">
        <v>10</v>
      </c>
      <c r="B16" s="44" t="s">
        <v>192</v>
      </c>
      <c r="C16" s="48" t="s">
        <v>193</v>
      </c>
      <c r="D16" s="13" t="s">
        <v>75</v>
      </c>
      <c r="E16" s="13">
        <v>2</v>
      </c>
      <c r="F16" s="51" t="s">
        <v>194</v>
      </c>
      <c r="G16" s="52">
        <f t="shared" si="0"/>
        <v>2521.18</v>
      </c>
      <c r="H16" s="41"/>
    </row>
    <row r="17" ht="24" spans="1:8">
      <c r="A17" s="5">
        <v>11</v>
      </c>
      <c r="B17" s="44" t="s">
        <v>195</v>
      </c>
      <c r="C17" s="45" t="s">
        <v>196</v>
      </c>
      <c r="D17" s="13" t="s">
        <v>75</v>
      </c>
      <c r="E17" s="13">
        <v>1</v>
      </c>
      <c r="F17" s="51">
        <v>3412.17</v>
      </c>
      <c r="G17" s="52">
        <f t="shared" si="0"/>
        <v>3412.17</v>
      </c>
      <c r="H17" s="41"/>
    </row>
    <row r="18" spans="1:8">
      <c r="A18" s="7" t="s">
        <v>54</v>
      </c>
      <c r="B18" s="8" t="s">
        <v>197</v>
      </c>
      <c r="C18" s="53"/>
      <c r="D18" s="13"/>
      <c r="E18" s="13"/>
      <c r="F18" s="51"/>
      <c r="G18" s="52"/>
      <c r="H18" s="41"/>
    </row>
    <row r="19" spans="1:8">
      <c r="A19" s="54" t="s">
        <v>198</v>
      </c>
      <c r="B19" s="55" t="s">
        <v>199</v>
      </c>
      <c r="C19" s="48"/>
      <c r="D19" s="39"/>
      <c r="E19" s="56"/>
      <c r="F19" s="51"/>
      <c r="G19" s="52"/>
      <c r="H19" s="41"/>
    </row>
    <row r="20" ht="132" spans="1:13">
      <c r="A20" s="57">
        <v>1</v>
      </c>
      <c r="B20" s="58" t="s">
        <v>200</v>
      </c>
      <c r="C20" s="45" t="s">
        <v>201</v>
      </c>
      <c r="D20" s="39" t="s">
        <v>178</v>
      </c>
      <c r="E20" s="56">
        <v>36</v>
      </c>
      <c r="F20" s="51" t="s">
        <v>202</v>
      </c>
      <c r="G20" s="52">
        <f t="shared" ref="G20:G22" si="1">F20*E20</f>
        <v>116013.96</v>
      </c>
      <c r="H20" s="41"/>
      <c r="J20" s="70"/>
      <c r="K20" s="70"/>
      <c r="L20" s="71"/>
      <c r="M20" s="71"/>
    </row>
    <row r="21" ht="36" spans="1:13">
      <c r="A21" s="57">
        <v>2</v>
      </c>
      <c r="B21" s="58" t="s">
        <v>203</v>
      </c>
      <c r="C21" s="45" t="s">
        <v>204</v>
      </c>
      <c r="D21" s="39" t="s">
        <v>178</v>
      </c>
      <c r="E21" s="56">
        <v>36</v>
      </c>
      <c r="F21" s="59">
        <f>398.09*0+300</f>
        <v>300</v>
      </c>
      <c r="G21" s="52">
        <f t="shared" si="1"/>
        <v>10800</v>
      </c>
      <c r="H21" s="41"/>
      <c r="J21" s="67"/>
      <c r="K21" s="67"/>
      <c r="L21" s="69"/>
      <c r="M21" s="69"/>
    </row>
    <row r="22" ht="24" spans="1:13">
      <c r="A22" s="57">
        <v>3</v>
      </c>
      <c r="B22" s="58" t="s">
        <v>205</v>
      </c>
      <c r="C22" s="48" t="s">
        <v>206</v>
      </c>
      <c r="D22" s="39" t="s">
        <v>75</v>
      </c>
      <c r="E22" s="56">
        <v>3</v>
      </c>
      <c r="F22" s="51">
        <v>2100</v>
      </c>
      <c r="G22" s="52">
        <f t="shared" si="1"/>
        <v>6300</v>
      </c>
      <c r="H22" s="41"/>
      <c r="J22" s="67"/>
      <c r="K22" s="67"/>
      <c r="L22" s="69"/>
      <c r="M22" s="69"/>
    </row>
    <row r="23" spans="1:13">
      <c r="A23" s="54" t="s">
        <v>207</v>
      </c>
      <c r="B23" s="55" t="s">
        <v>208</v>
      </c>
      <c r="C23" s="48"/>
      <c r="D23" s="39"/>
      <c r="E23" s="56"/>
      <c r="F23" s="51"/>
      <c r="G23" s="52"/>
      <c r="H23" s="41"/>
      <c r="J23" s="67"/>
      <c r="K23" s="67"/>
      <c r="L23" s="69"/>
      <c r="M23" s="69"/>
    </row>
    <row r="24" ht="132" spans="1:13">
      <c r="A24" s="57">
        <v>1</v>
      </c>
      <c r="B24" s="58" t="s">
        <v>200</v>
      </c>
      <c r="C24" s="45" t="s">
        <v>201</v>
      </c>
      <c r="D24" s="39" t="s">
        <v>178</v>
      </c>
      <c r="E24" s="56">
        <v>9</v>
      </c>
      <c r="F24" s="51" t="s">
        <v>202</v>
      </c>
      <c r="G24" s="52">
        <f t="shared" ref="G24:G26" si="2">F24*E24</f>
        <v>29003.49</v>
      </c>
      <c r="H24" s="41"/>
      <c r="J24" s="67"/>
      <c r="K24" s="67"/>
      <c r="L24" s="69"/>
      <c r="M24" s="69"/>
    </row>
    <row r="25" ht="36" spans="1:13">
      <c r="A25" s="57">
        <v>2</v>
      </c>
      <c r="B25" s="58" t="s">
        <v>203</v>
      </c>
      <c r="C25" s="45" t="s">
        <v>204</v>
      </c>
      <c r="D25" s="39" t="s">
        <v>178</v>
      </c>
      <c r="E25" s="56">
        <v>9</v>
      </c>
      <c r="F25" s="59">
        <f>398.09*0+300</f>
        <v>300</v>
      </c>
      <c r="G25" s="52">
        <f t="shared" si="2"/>
        <v>2700</v>
      </c>
      <c r="H25" s="41"/>
      <c r="J25" s="67"/>
      <c r="K25" s="67"/>
      <c r="L25" s="69"/>
      <c r="M25" s="69"/>
    </row>
    <row r="26" ht="24" spans="1:13">
      <c r="A26" s="57">
        <v>3</v>
      </c>
      <c r="B26" s="58" t="s">
        <v>205</v>
      </c>
      <c r="C26" s="48" t="s">
        <v>206</v>
      </c>
      <c r="D26" s="39" t="s">
        <v>75</v>
      </c>
      <c r="E26" s="56">
        <v>1</v>
      </c>
      <c r="F26" s="51">
        <v>2100</v>
      </c>
      <c r="G26" s="52">
        <f t="shared" si="2"/>
        <v>2100</v>
      </c>
      <c r="H26" s="41"/>
      <c r="J26" s="67"/>
      <c r="K26" s="67"/>
      <c r="L26" s="69"/>
      <c r="M26" s="69"/>
    </row>
    <row r="27" spans="1:13">
      <c r="A27" s="54" t="s">
        <v>209</v>
      </c>
      <c r="B27" s="55" t="s">
        <v>210</v>
      </c>
      <c r="C27" s="48"/>
      <c r="D27" s="39"/>
      <c r="E27" s="56"/>
      <c r="F27" s="51"/>
      <c r="G27" s="52"/>
      <c r="H27" s="41"/>
      <c r="J27" s="67"/>
      <c r="K27" s="67"/>
      <c r="L27" s="69"/>
      <c r="M27" s="69"/>
    </row>
    <row r="28" ht="60" spans="1:13">
      <c r="A28" s="57">
        <v>1</v>
      </c>
      <c r="B28" s="58" t="s">
        <v>211</v>
      </c>
      <c r="C28" s="45" t="s">
        <v>177</v>
      </c>
      <c r="D28" s="39" t="s">
        <v>178</v>
      </c>
      <c r="E28" s="56">
        <v>9</v>
      </c>
      <c r="F28" s="51" t="s">
        <v>179</v>
      </c>
      <c r="G28" s="52">
        <f t="shared" ref="G28:G30" si="3">F28*E28</f>
        <v>23032.17</v>
      </c>
      <c r="H28" s="41"/>
      <c r="J28" s="67"/>
      <c r="K28" s="67"/>
      <c r="L28" s="69"/>
      <c r="M28" s="69"/>
    </row>
    <row r="29" ht="36" spans="1:13">
      <c r="A29" s="57">
        <v>2</v>
      </c>
      <c r="B29" s="58" t="s">
        <v>203</v>
      </c>
      <c r="C29" s="45" t="s">
        <v>204</v>
      </c>
      <c r="D29" s="39" t="s">
        <v>178</v>
      </c>
      <c r="E29" s="56">
        <v>9</v>
      </c>
      <c r="F29" s="59">
        <f>398.09*0+300</f>
        <v>300</v>
      </c>
      <c r="G29" s="52">
        <f t="shared" si="3"/>
        <v>2700</v>
      </c>
      <c r="H29" s="41"/>
      <c r="J29" s="67"/>
      <c r="K29" s="67"/>
      <c r="L29" s="69"/>
      <c r="M29" s="69"/>
    </row>
    <row r="30" ht="24" spans="1:13">
      <c r="A30" s="57">
        <v>3</v>
      </c>
      <c r="B30" s="58" t="s">
        <v>205</v>
      </c>
      <c r="C30" s="48" t="s">
        <v>206</v>
      </c>
      <c r="D30" s="39" t="s">
        <v>75</v>
      </c>
      <c r="E30" s="56">
        <v>1</v>
      </c>
      <c r="F30" s="51">
        <v>2100</v>
      </c>
      <c r="G30" s="52">
        <f t="shared" si="3"/>
        <v>2100</v>
      </c>
      <c r="H30" s="41"/>
      <c r="J30" s="67"/>
      <c r="K30" s="67"/>
      <c r="L30" s="69"/>
      <c r="M30" s="69"/>
    </row>
    <row r="31" spans="1:13">
      <c r="A31" s="54" t="s">
        <v>212</v>
      </c>
      <c r="B31" s="55" t="s">
        <v>213</v>
      </c>
      <c r="C31" s="48"/>
      <c r="D31" s="39"/>
      <c r="E31" s="56"/>
      <c r="F31" s="51"/>
      <c r="G31" s="52"/>
      <c r="H31" s="41"/>
      <c r="J31" s="67"/>
      <c r="K31" s="67"/>
      <c r="L31" s="69"/>
      <c r="M31" s="69"/>
    </row>
    <row r="32" ht="60" spans="1:13">
      <c r="A32" s="57">
        <v>1</v>
      </c>
      <c r="B32" s="58" t="s">
        <v>211</v>
      </c>
      <c r="C32" s="45" t="s">
        <v>177</v>
      </c>
      <c r="D32" s="39" t="s">
        <v>178</v>
      </c>
      <c r="E32" s="56">
        <v>14</v>
      </c>
      <c r="F32" s="51" t="s">
        <v>179</v>
      </c>
      <c r="G32" s="52">
        <f t="shared" ref="G32:G36" si="4">F32*E32</f>
        <v>35827.82</v>
      </c>
      <c r="H32" s="41"/>
      <c r="J32" s="67"/>
      <c r="K32" s="67"/>
      <c r="L32" s="69"/>
      <c r="M32" s="69"/>
    </row>
    <row r="33" ht="36" spans="1:13">
      <c r="A33" s="57">
        <v>2</v>
      </c>
      <c r="B33" s="58" t="s">
        <v>203</v>
      </c>
      <c r="C33" s="45" t="s">
        <v>204</v>
      </c>
      <c r="D33" s="39" t="s">
        <v>178</v>
      </c>
      <c r="E33" s="56">
        <v>14</v>
      </c>
      <c r="F33" s="59">
        <f>398.09*0+300</f>
        <v>300</v>
      </c>
      <c r="G33" s="52">
        <f t="shared" si="4"/>
        <v>4200</v>
      </c>
      <c r="H33" s="60"/>
      <c r="J33" s="67"/>
      <c r="K33" s="67"/>
      <c r="L33" s="69"/>
      <c r="M33" s="69"/>
    </row>
    <row r="34" ht="84" spans="1:12">
      <c r="A34" s="57">
        <v>3</v>
      </c>
      <c r="B34" s="58" t="s">
        <v>214</v>
      </c>
      <c r="C34" s="45" t="s">
        <v>215</v>
      </c>
      <c r="D34" s="39" t="s">
        <v>75</v>
      </c>
      <c r="E34" s="56">
        <v>1</v>
      </c>
      <c r="F34" s="51">
        <f>4833.91*0+2000</f>
        <v>2000</v>
      </c>
      <c r="G34" s="52">
        <f t="shared" si="4"/>
        <v>2000</v>
      </c>
      <c r="H34" s="41"/>
      <c r="J34" s="67"/>
      <c r="K34" s="67"/>
      <c r="L34" s="69"/>
    </row>
    <row r="35" ht="36" spans="1:12">
      <c r="A35" s="57">
        <v>4</v>
      </c>
      <c r="B35" s="61" t="s">
        <v>216</v>
      </c>
      <c r="C35" s="45" t="s">
        <v>217</v>
      </c>
      <c r="D35" s="62" t="s">
        <v>178</v>
      </c>
      <c r="E35" s="62">
        <v>7</v>
      </c>
      <c r="F35" s="51">
        <v>150</v>
      </c>
      <c r="G35" s="52">
        <f t="shared" si="4"/>
        <v>1050</v>
      </c>
      <c r="H35" s="41"/>
      <c r="J35" s="67"/>
      <c r="K35" s="67"/>
      <c r="L35" s="69"/>
    </row>
    <row r="36" ht="24" spans="1:12">
      <c r="A36" s="57">
        <v>5</v>
      </c>
      <c r="B36" s="58" t="s">
        <v>205</v>
      </c>
      <c r="C36" s="48" t="s">
        <v>206</v>
      </c>
      <c r="D36" s="39" t="s">
        <v>75</v>
      </c>
      <c r="E36" s="56">
        <v>1</v>
      </c>
      <c r="F36" s="51">
        <v>2100</v>
      </c>
      <c r="G36" s="52">
        <f t="shared" si="4"/>
        <v>2100</v>
      </c>
      <c r="H36" s="41"/>
      <c r="J36" s="67"/>
      <c r="K36" s="67"/>
      <c r="L36" s="69"/>
    </row>
    <row r="37" spans="1:13">
      <c r="A37" s="54" t="s">
        <v>218</v>
      </c>
      <c r="B37" s="55" t="s">
        <v>219</v>
      </c>
      <c r="C37" s="48"/>
      <c r="D37" s="39"/>
      <c r="E37" s="56"/>
      <c r="F37" s="51"/>
      <c r="G37" s="52"/>
      <c r="H37" s="41"/>
      <c r="J37" s="67"/>
      <c r="K37" s="67"/>
      <c r="L37" s="69"/>
      <c r="M37" s="69"/>
    </row>
    <row r="38" ht="84" spans="1:13">
      <c r="A38" s="57">
        <v>1</v>
      </c>
      <c r="B38" s="58" t="s">
        <v>214</v>
      </c>
      <c r="C38" s="45" t="s">
        <v>215</v>
      </c>
      <c r="D38" s="39" t="s">
        <v>75</v>
      </c>
      <c r="E38" s="56">
        <v>1</v>
      </c>
      <c r="F38" s="51">
        <f>4833.91*0+2000</f>
        <v>2000</v>
      </c>
      <c r="G38" s="52">
        <f t="shared" ref="G38:G43" si="5">F38*E38</f>
        <v>2000</v>
      </c>
      <c r="H38" s="41"/>
      <c r="J38" s="67"/>
      <c r="K38" s="67"/>
      <c r="L38" s="69"/>
      <c r="M38" s="69"/>
    </row>
    <row r="39" ht="36" spans="1:13">
      <c r="A39" s="57">
        <v>2</v>
      </c>
      <c r="B39" s="58" t="s">
        <v>216</v>
      </c>
      <c r="C39" s="45" t="s">
        <v>217</v>
      </c>
      <c r="D39" s="39" t="s">
        <v>178</v>
      </c>
      <c r="E39" s="56">
        <v>8</v>
      </c>
      <c r="F39" s="59">
        <f>180.09*0+150</f>
        <v>150</v>
      </c>
      <c r="G39" s="52">
        <f t="shared" si="5"/>
        <v>1200</v>
      </c>
      <c r="H39" s="41"/>
      <c r="L39" s="72"/>
      <c r="M39" s="73"/>
    </row>
    <row r="40" spans="1:13">
      <c r="A40" s="54" t="s">
        <v>220</v>
      </c>
      <c r="B40" s="55" t="s">
        <v>221</v>
      </c>
      <c r="C40" s="48"/>
      <c r="D40" s="39"/>
      <c r="E40" s="56"/>
      <c r="F40" s="40"/>
      <c r="G40" s="6"/>
      <c r="H40" s="41"/>
      <c r="L40" s="72"/>
      <c r="M40" s="73"/>
    </row>
    <row r="41" ht="84" spans="1:13">
      <c r="A41" s="57">
        <v>1</v>
      </c>
      <c r="B41" s="58" t="s">
        <v>222</v>
      </c>
      <c r="C41" s="45" t="s">
        <v>223</v>
      </c>
      <c r="D41" s="39" t="s">
        <v>75</v>
      </c>
      <c r="E41" s="56">
        <v>1</v>
      </c>
      <c r="F41" s="59">
        <f>6160.87*0+5480*0+2700</f>
        <v>2700</v>
      </c>
      <c r="G41" s="52">
        <f t="shared" si="5"/>
        <v>2700</v>
      </c>
      <c r="H41" s="41"/>
      <c r="L41" s="72"/>
      <c r="M41" s="73"/>
    </row>
    <row r="42" ht="36" spans="1:8">
      <c r="A42" s="57">
        <v>2</v>
      </c>
      <c r="B42" s="58" t="s">
        <v>216</v>
      </c>
      <c r="C42" s="45" t="s">
        <v>217</v>
      </c>
      <c r="D42" s="39" t="s">
        <v>178</v>
      </c>
      <c r="E42" s="56">
        <v>12</v>
      </c>
      <c r="F42" s="59">
        <f>180.09*0+150</f>
        <v>150</v>
      </c>
      <c r="G42" s="52">
        <f t="shared" si="5"/>
        <v>1800</v>
      </c>
      <c r="H42" s="41"/>
    </row>
    <row r="43" spans="1:8">
      <c r="A43" s="57">
        <v>3</v>
      </c>
      <c r="B43" s="58" t="s">
        <v>224</v>
      </c>
      <c r="C43" s="48" t="s">
        <v>225</v>
      </c>
      <c r="D43" s="39" t="s">
        <v>75</v>
      </c>
      <c r="E43" s="56">
        <v>1</v>
      </c>
      <c r="F43" s="59">
        <v>1308</v>
      </c>
      <c r="G43" s="52">
        <f t="shared" si="5"/>
        <v>1308</v>
      </c>
      <c r="H43" s="41"/>
    </row>
    <row r="44" spans="1:8">
      <c r="A44" s="54" t="s">
        <v>226</v>
      </c>
      <c r="B44" s="63" t="s">
        <v>227</v>
      </c>
      <c r="C44" s="64"/>
      <c r="D44" s="62"/>
      <c r="E44" s="62"/>
      <c r="F44" s="65"/>
      <c r="G44" s="6"/>
      <c r="H44" s="41"/>
    </row>
    <row r="45" ht="60" spans="1:8">
      <c r="A45" s="10">
        <v>1</v>
      </c>
      <c r="B45" s="61" t="s">
        <v>211</v>
      </c>
      <c r="C45" s="45" t="s">
        <v>177</v>
      </c>
      <c r="D45" s="62" t="s">
        <v>178</v>
      </c>
      <c r="E45" s="62">
        <v>2</v>
      </c>
      <c r="F45" s="51" t="s">
        <v>179</v>
      </c>
      <c r="G45" s="52">
        <f t="shared" ref="G45:G48" si="6">F45*E45</f>
        <v>5118.26</v>
      </c>
      <c r="H45" s="41"/>
    </row>
    <row r="46" ht="36" spans="1:8">
      <c r="A46" s="10">
        <v>2</v>
      </c>
      <c r="B46" s="61" t="s">
        <v>203</v>
      </c>
      <c r="C46" s="45" t="s">
        <v>204</v>
      </c>
      <c r="D46" s="62" t="s">
        <v>178</v>
      </c>
      <c r="E46" s="62">
        <v>2</v>
      </c>
      <c r="F46" s="59">
        <f>398.09*0+300</f>
        <v>300</v>
      </c>
      <c r="G46" s="52">
        <f t="shared" si="6"/>
        <v>600</v>
      </c>
      <c r="H46" s="41"/>
    </row>
    <row r="47" ht="84" spans="1:8">
      <c r="A47" s="10">
        <v>3</v>
      </c>
      <c r="B47" s="58" t="s">
        <v>214</v>
      </c>
      <c r="C47" s="45" t="s">
        <v>215</v>
      </c>
      <c r="D47" s="39" t="s">
        <v>75</v>
      </c>
      <c r="E47" s="56">
        <v>1</v>
      </c>
      <c r="F47" s="51">
        <f>4833.91*0+2000</f>
        <v>2000</v>
      </c>
      <c r="G47" s="52">
        <f t="shared" si="6"/>
        <v>2000</v>
      </c>
      <c r="H47" s="41"/>
    </row>
    <row r="48" ht="36" spans="1:8">
      <c r="A48" s="10">
        <v>4</v>
      </c>
      <c r="B48" s="61" t="s">
        <v>216</v>
      </c>
      <c r="C48" s="45" t="s">
        <v>217</v>
      </c>
      <c r="D48" s="62" t="s">
        <v>178</v>
      </c>
      <c r="E48" s="62">
        <v>3</v>
      </c>
      <c r="F48" s="59">
        <f>180.09*0+150</f>
        <v>150</v>
      </c>
      <c r="G48" s="52">
        <f t="shared" si="6"/>
        <v>450</v>
      </c>
      <c r="H48" s="41"/>
    </row>
    <row r="49" spans="1:8">
      <c r="A49" s="54" t="s">
        <v>228</v>
      </c>
      <c r="B49" s="55" t="s">
        <v>229</v>
      </c>
      <c r="C49" s="48"/>
      <c r="D49" s="39"/>
      <c r="E49" s="56"/>
      <c r="F49" s="40"/>
      <c r="G49" s="6"/>
      <c r="H49" s="41"/>
    </row>
    <row r="50" ht="72" spans="1:8">
      <c r="A50" s="57">
        <v>1</v>
      </c>
      <c r="B50" s="58" t="s">
        <v>230</v>
      </c>
      <c r="C50" s="45" t="s">
        <v>231</v>
      </c>
      <c r="D50" s="39" t="s">
        <v>75</v>
      </c>
      <c r="E50" s="56">
        <v>1</v>
      </c>
      <c r="F50" s="51" t="s">
        <v>232</v>
      </c>
      <c r="G50" s="52">
        <f t="shared" ref="G50:G57" si="7">F50*E50</f>
        <v>4265.21</v>
      </c>
      <c r="H50" s="41"/>
    </row>
    <row r="51" spans="1:8">
      <c r="A51" s="57">
        <v>2</v>
      </c>
      <c r="B51" s="58" t="s">
        <v>224</v>
      </c>
      <c r="C51" s="48" t="s">
        <v>233</v>
      </c>
      <c r="D51" s="39" t="s">
        <v>75</v>
      </c>
      <c r="E51" s="56">
        <v>1</v>
      </c>
      <c r="F51" s="59">
        <v>1308</v>
      </c>
      <c r="G51" s="52">
        <f t="shared" si="7"/>
        <v>1308</v>
      </c>
      <c r="H51" s="41"/>
    </row>
    <row r="52" spans="1:8">
      <c r="A52" s="54" t="s">
        <v>220</v>
      </c>
      <c r="B52" s="55" t="s">
        <v>234</v>
      </c>
      <c r="C52" s="48"/>
      <c r="D52" s="39"/>
      <c r="E52" s="56"/>
      <c r="F52" s="40"/>
      <c r="G52" s="6"/>
      <c r="H52" s="41"/>
    </row>
    <row r="53" ht="60" spans="1:8">
      <c r="A53" s="57">
        <v>1</v>
      </c>
      <c r="B53" s="58" t="s">
        <v>235</v>
      </c>
      <c r="C53" s="48" t="s">
        <v>236</v>
      </c>
      <c r="D53" s="39" t="s">
        <v>75</v>
      </c>
      <c r="E53" s="56">
        <v>1</v>
      </c>
      <c r="F53" s="51" t="s">
        <v>232</v>
      </c>
      <c r="G53" s="52">
        <f t="shared" si="7"/>
        <v>4265.21</v>
      </c>
      <c r="H53" s="41"/>
    </row>
    <row r="54" ht="72" spans="1:8">
      <c r="A54" s="57">
        <v>2</v>
      </c>
      <c r="B54" s="58" t="s">
        <v>237</v>
      </c>
      <c r="C54" s="48" t="s">
        <v>238</v>
      </c>
      <c r="D54" s="39" t="s">
        <v>75</v>
      </c>
      <c r="E54" s="56">
        <v>4</v>
      </c>
      <c r="F54" s="59">
        <f>9193.91*0+5560</f>
        <v>5560</v>
      </c>
      <c r="G54" s="52">
        <f t="shared" si="7"/>
        <v>22240</v>
      </c>
      <c r="H54" s="41"/>
    </row>
    <row r="55" ht="72" spans="1:8">
      <c r="A55" s="57">
        <v>3</v>
      </c>
      <c r="B55" s="58" t="s">
        <v>239</v>
      </c>
      <c r="C55" s="48" t="s">
        <v>240</v>
      </c>
      <c r="D55" s="39" t="s">
        <v>75</v>
      </c>
      <c r="E55" s="56">
        <v>1</v>
      </c>
      <c r="F55" s="51" t="s">
        <v>241</v>
      </c>
      <c r="G55" s="52">
        <f t="shared" si="7"/>
        <v>3601.74</v>
      </c>
      <c r="H55" s="41"/>
    </row>
    <row r="56" ht="72" spans="1:8">
      <c r="A56" s="57">
        <v>4</v>
      </c>
      <c r="B56" s="58" t="s">
        <v>242</v>
      </c>
      <c r="C56" s="48" t="s">
        <v>243</v>
      </c>
      <c r="D56" s="39" t="s">
        <v>75</v>
      </c>
      <c r="E56" s="56">
        <v>2</v>
      </c>
      <c r="F56" s="51" t="s">
        <v>244</v>
      </c>
      <c r="G56" s="52">
        <f t="shared" si="7"/>
        <v>947.82</v>
      </c>
      <c r="H56" s="41"/>
    </row>
    <row r="57" ht="36" spans="1:8">
      <c r="A57" s="57">
        <v>5</v>
      </c>
      <c r="B57" s="58" t="s">
        <v>203</v>
      </c>
      <c r="C57" s="48" t="s">
        <v>204</v>
      </c>
      <c r="D57" s="39" t="s">
        <v>178</v>
      </c>
      <c r="E57" s="56">
        <v>1</v>
      </c>
      <c r="F57" s="51" t="s">
        <v>245</v>
      </c>
      <c r="G57" s="52">
        <f t="shared" si="7"/>
        <v>398.09</v>
      </c>
      <c r="H57" s="41"/>
    </row>
    <row r="58" spans="1:8">
      <c r="A58" s="16"/>
      <c r="B58" s="17" t="s">
        <v>110</v>
      </c>
      <c r="C58" s="66"/>
      <c r="D58" s="16" t="s">
        <v>111</v>
      </c>
      <c r="E58" s="19">
        <f>SUM(G7:G57)</f>
        <v>358697.03</v>
      </c>
      <c r="F58" s="20"/>
      <c r="G58" s="20"/>
      <c r="H58" s="21"/>
    </row>
  </sheetData>
  <mergeCells count="13">
    <mergeCell ref="A1:H1"/>
    <mergeCell ref="B58:C58"/>
    <mergeCell ref="E58:H58"/>
    <mergeCell ref="A2:A3"/>
    <mergeCell ref="B2:B3"/>
    <mergeCell ref="C2:C3"/>
    <mergeCell ref="D2:D3"/>
    <mergeCell ref="E2:E3"/>
    <mergeCell ref="F2:F3"/>
    <mergeCell ref="F7:F8"/>
    <mergeCell ref="G2:G3"/>
    <mergeCell ref="G7:G8"/>
    <mergeCell ref="H2:H3"/>
  </mergeCells>
  <printOptions horizontalCentered="1"/>
  <pageMargins left="0.708333333333333" right="0.708333333333333" top="0.747916666666667" bottom="0.747916666666667" header="0.314583333333333" footer="0.314583333333333"/>
  <pageSetup paperSize="9" scale="80" fitToHeight="0" orientation="landscape" horizontalDpi="600"/>
  <headerFooter/>
  <rowBreaks count="1" manualBreakCount="1">
    <brk id="39" max="7"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tabSelected="1" view="pageBreakPreview" zoomScale="130" zoomScaleNormal="100" workbookViewId="0">
      <selection activeCell="C6" sqref="C6"/>
    </sheetView>
  </sheetViews>
  <sheetFormatPr defaultColWidth="8.89166666666667" defaultRowHeight="13.5"/>
  <cols>
    <col min="1" max="1" width="5.775" style="1" customWidth="1"/>
    <col min="2" max="2" width="14.6583333333333" style="1" customWidth="1"/>
    <col min="3" max="3" width="50.9083333333333" style="1" customWidth="1"/>
    <col min="4" max="5" width="7.58333333333333" style="1" customWidth="1"/>
    <col min="6" max="6" width="9.725" style="2" customWidth="1"/>
    <col min="7" max="7" width="14" style="2" customWidth="1"/>
    <col min="8" max="8" width="8.89166666666667" style="1"/>
    <col min="10" max="11" width="15.7833333333333" customWidth="1"/>
    <col min="12" max="12" width="11.2166666666667" customWidth="1"/>
    <col min="13" max="13" width="14.2166666666667" customWidth="1"/>
  </cols>
  <sheetData>
    <row r="1" ht="14.25" spans="1:8">
      <c r="A1" s="3" t="s">
        <v>246</v>
      </c>
      <c r="B1" s="3"/>
      <c r="C1" s="3"/>
      <c r="D1" s="3"/>
      <c r="E1" s="3"/>
      <c r="F1" s="4"/>
      <c r="G1" s="4"/>
      <c r="H1" s="3"/>
    </row>
    <row r="2" spans="1:8">
      <c r="A2" s="5" t="s">
        <v>20</v>
      </c>
      <c r="B2" s="5" t="s">
        <v>32</v>
      </c>
      <c r="C2" s="5" t="s">
        <v>33</v>
      </c>
      <c r="D2" s="5" t="s">
        <v>34</v>
      </c>
      <c r="E2" s="5" t="s">
        <v>35</v>
      </c>
      <c r="F2" s="6" t="s">
        <v>36</v>
      </c>
      <c r="G2" s="6" t="s">
        <v>37</v>
      </c>
      <c r="H2" s="5" t="s">
        <v>38</v>
      </c>
    </row>
    <row r="3" spans="1:13">
      <c r="A3" s="5"/>
      <c r="B3" s="5"/>
      <c r="C3" s="5"/>
      <c r="D3" s="5"/>
      <c r="E3" s="5"/>
      <c r="F3" s="6"/>
      <c r="G3" s="6"/>
      <c r="H3" s="5"/>
      <c r="J3" s="22"/>
      <c r="K3" s="23"/>
      <c r="L3" s="22"/>
      <c r="M3" s="22"/>
    </row>
    <row r="4" spans="1:8">
      <c r="A4" s="7" t="s">
        <v>39</v>
      </c>
      <c r="B4" s="8" t="s">
        <v>40</v>
      </c>
      <c r="C4" s="9"/>
      <c r="D4" s="10"/>
      <c r="E4" s="10"/>
      <c r="F4" s="11"/>
      <c r="G4" s="11"/>
      <c r="H4" s="10"/>
    </row>
    <row r="5" ht="38.25" spans="1:13">
      <c r="A5" s="10">
        <v>1</v>
      </c>
      <c r="B5" s="12" t="s">
        <v>247</v>
      </c>
      <c r="C5" s="12" t="s">
        <v>248</v>
      </c>
      <c r="D5" s="13" t="s">
        <v>58</v>
      </c>
      <c r="E5" s="13">
        <v>460</v>
      </c>
      <c r="F5" s="14">
        <f>15.87*0+8.8</f>
        <v>8.8</v>
      </c>
      <c r="G5" s="14">
        <f t="shared" ref="G5:G12" si="0">F5*E5</f>
        <v>4048</v>
      </c>
      <c r="H5" s="10"/>
      <c r="J5" s="22"/>
      <c r="K5" s="22"/>
      <c r="L5" s="24"/>
      <c r="M5" s="24"/>
    </row>
    <row r="6" ht="51" spans="1:13">
      <c r="A6" s="10">
        <v>2</v>
      </c>
      <c r="B6" s="12" t="s">
        <v>96</v>
      </c>
      <c r="C6" s="12" t="s">
        <v>249</v>
      </c>
      <c r="D6" s="13" t="s">
        <v>58</v>
      </c>
      <c r="E6" s="13">
        <v>3500</v>
      </c>
      <c r="F6" s="14">
        <f>4.02*0+3</f>
        <v>3</v>
      </c>
      <c r="G6" s="14">
        <f t="shared" si="0"/>
        <v>10500</v>
      </c>
      <c r="H6" s="10"/>
      <c r="J6" s="22"/>
      <c r="K6" s="22"/>
      <c r="L6" s="24"/>
      <c r="M6" s="24"/>
    </row>
    <row r="7" customFormat="1" ht="51" spans="1:13">
      <c r="A7" s="10">
        <v>3</v>
      </c>
      <c r="B7" s="12" t="s">
        <v>96</v>
      </c>
      <c r="C7" s="12" t="s">
        <v>250</v>
      </c>
      <c r="D7" s="13" t="s">
        <v>58</v>
      </c>
      <c r="E7" s="13">
        <v>500</v>
      </c>
      <c r="F7" s="14">
        <f>6.04*0+3.21</f>
        <v>3.21</v>
      </c>
      <c r="G7" s="14">
        <f t="shared" si="0"/>
        <v>1605</v>
      </c>
      <c r="H7" s="10"/>
      <c r="J7" s="22"/>
      <c r="K7" s="22"/>
      <c r="L7" s="24"/>
      <c r="M7" s="24"/>
    </row>
    <row r="8" ht="63.75" spans="1:13">
      <c r="A8" s="10">
        <v>4</v>
      </c>
      <c r="B8" s="12" t="s">
        <v>56</v>
      </c>
      <c r="C8" s="12" t="s">
        <v>57</v>
      </c>
      <c r="D8" s="13" t="s">
        <v>58</v>
      </c>
      <c r="E8" s="13">
        <f>14487.57+300</f>
        <v>14787.57</v>
      </c>
      <c r="F8" s="14">
        <v>3.23</v>
      </c>
      <c r="G8" s="14">
        <f t="shared" si="0"/>
        <v>47763.8511</v>
      </c>
      <c r="H8" s="10"/>
      <c r="J8" s="22"/>
      <c r="K8" s="22"/>
      <c r="L8" s="24"/>
      <c r="M8" s="24"/>
    </row>
    <row r="9" ht="38.25" spans="1:13">
      <c r="A9" s="10">
        <v>5</v>
      </c>
      <c r="B9" s="12" t="s">
        <v>59</v>
      </c>
      <c r="C9" s="12" t="s">
        <v>251</v>
      </c>
      <c r="D9" s="13" t="s">
        <v>58</v>
      </c>
      <c r="E9" s="13">
        <v>1800</v>
      </c>
      <c r="F9" s="14">
        <v>4.21</v>
      </c>
      <c r="G9" s="14">
        <f t="shared" si="0"/>
        <v>7578</v>
      </c>
      <c r="H9" s="10"/>
      <c r="J9" s="22"/>
      <c r="K9" s="22"/>
      <c r="L9" s="24"/>
      <c r="M9" s="24"/>
    </row>
    <row r="10" ht="38.25" spans="1:13">
      <c r="A10" s="10">
        <v>6</v>
      </c>
      <c r="B10" s="12" t="s">
        <v>59</v>
      </c>
      <c r="C10" s="12" t="s">
        <v>252</v>
      </c>
      <c r="D10" s="13" t="s">
        <v>58</v>
      </c>
      <c r="E10" s="13">
        <v>3800</v>
      </c>
      <c r="F10" s="14">
        <f>9.65*0+8.3</f>
        <v>8.3</v>
      </c>
      <c r="G10" s="14">
        <f t="shared" si="0"/>
        <v>31540</v>
      </c>
      <c r="H10" s="15"/>
      <c r="J10" s="22"/>
      <c r="K10" s="22"/>
      <c r="L10" s="24"/>
      <c r="M10" s="24"/>
    </row>
    <row r="11" spans="1:13">
      <c r="A11" s="10">
        <v>7</v>
      </c>
      <c r="B11" s="12" t="s">
        <v>253</v>
      </c>
      <c r="C11" s="12" t="s">
        <v>254</v>
      </c>
      <c r="D11" s="13" t="s">
        <v>67</v>
      </c>
      <c r="E11" s="13">
        <v>1</v>
      </c>
      <c r="F11" s="14">
        <f>60.16*0+60*0+45</f>
        <v>45</v>
      </c>
      <c r="G11" s="14">
        <f t="shared" si="0"/>
        <v>45</v>
      </c>
      <c r="H11" s="15"/>
      <c r="J11" s="22"/>
      <c r="K11" s="22"/>
      <c r="L11" s="24"/>
      <c r="M11" s="24"/>
    </row>
    <row r="12" spans="1:13">
      <c r="A12" s="10">
        <v>8</v>
      </c>
      <c r="B12" s="12" t="s">
        <v>255</v>
      </c>
      <c r="C12" s="12" t="s">
        <v>255</v>
      </c>
      <c r="D12" s="13" t="s">
        <v>67</v>
      </c>
      <c r="E12" s="13">
        <v>1</v>
      </c>
      <c r="F12" s="14">
        <f>60.16*0+60*0+45</f>
        <v>45</v>
      </c>
      <c r="G12" s="14">
        <f t="shared" si="0"/>
        <v>45</v>
      </c>
      <c r="H12" s="10"/>
      <c r="J12" s="22"/>
      <c r="K12" s="22"/>
      <c r="L12" s="24"/>
      <c r="M12" s="24"/>
    </row>
    <row r="13" spans="1:13">
      <c r="A13" s="16"/>
      <c r="B13" s="17" t="s">
        <v>110</v>
      </c>
      <c r="C13" s="18"/>
      <c r="D13" s="16" t="s">
        <v>111</v>
      </c>
      <c r="E13" s="19">
        <f>SUM(G5:G12)</f>
        <v>103124.8511</v>
      </c>
      <c r="F13" s="20"/>
      <c r="G13" s="20"/>
      <c r="H13" s="21"/>
      <c r="L13" s="25"/>
      <c r="M13" s="26"/>
    </row>
    <row r="14" spans="12:13">
      <c r="L14" s="25"/>
      <c r="M14" s="26"/>
    </row>
  </sheetData>
  <mergeCells count="11">
    <mergeCell ref="A1:H1"/>
    <mergeCell ref="B13:C13"/>
    <mergeCell ref="E13:H13"/>
    <mergeCell ref="A2:A3"/>
    <mergeCell ref="B2:B3"/>
    <mergeCell ref="C2:C3"/>
    <mergeCell ref="D2:D3"/>
    <mergeCell ref="E2:E3"/>
    <mergeCell ref="F2:F3"/>
    <mergeCell ref="G2:G3"/>
    <mergeCell ref="H2:H3"/>
  </mergeCells>
  <pageMargins left="0.75" right="0.75" top="1" bottom="1" header="0.5" footer="0.5"/>
  <pageSetup paperSize="9" scale="5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封面</vt:lpstr>
      <vt:lpstr>汇总表</vt:lpstr>
      <vt:lpstr>综合布线系统</vt:lpstr>
      <vt:lpstr>校园网络系统</vt:lpstr>
      <vt:lpstr>视频监控系统</vt:lpstr>
      <vt:lpstr>校园网络广播系统</vt:lpstr>
      <vt:lpstr>室外线缆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何敏</cp:lastModifiedBy>
  <dcterms:created xsi:type="dcterms:W3CDTF">2006-09-16T00:00:00Z</dcterms:created>
  <cp:lastPrinted>2016-10-26T12:36:00Z</cp:lastPrinted>
  <dcterms:modified xsi:type="dcterms:W3CDTF">2025-08-08T06:12:40Z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F1E559D2F07243FDAC8ED958BEFE65B0_13</vt:lpwstr>
  </property>
  <property fmtid="{D5CDD505-2E9C-101B-9397-08002B2CF9AE}" pid="4" name="KSOReadingLayout">
    <vt:bool>true</vt:bool>
  </property>
</Properties>
</file>