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1" activeTab="3"/>
  </bookViews>
  <sheets>
    <sheet name="封面" sheetId="8" r:id="rId1"/>
    <sheet name="清单说明" sheetId="9" r:id="rId2"/>
    <sheet name="汇总表" sheetId="1" r:id="rId3"/>
    <sheet name="总则" sheetId="2" r:id="rId4"/>
    <sheet name="路基" sheetId="3" r:id="rId5"/>
    <sheet name="路面" sheetId="4" r:id="rId6"/>
    <sheet name="桥涵" sheetId="5" r:id="rId7"/>
    <sheet name="隧道" sheetId="10" r:id="rId8"/>
    <sheet name="沿线设施" sheetId="6" r:id="rId9"/>
    <sheet name="绿化" sheetId="7" r:id="rId10"/>
  </sheets>
  <definedNames>
    <definedName name="_xlnm.Print_Area" localSheetId="3">总则!$A$1:$M$8</definedName>
    <definedName name="_xlnm.Print_Area" localSheetId="8">沿线设施!$A$1:$M$10</definedName>
    <definedName name="_xlnm.Print_Area" localSheetId="9">绿化!$A$1:$M$10</definedName>
    <definedName name="_xlnm.Print_Area" localSheetId="6">桥涵!$A$1:$M$15</definedName>
    <definedName name="_xlnm.Print_Area" localSheetId="0">封面!$A$1:$A$16</definedName>
    <definedName name="_xlnm.Print_Titles">#N/A</definedName>
    <definedName name="_xlnm.Print_Area" localSheetId="1">清单说明!$A$1:$A$9</definedName>
    <definedName name="_xlnm.Print_Titles" localSheetId="1">清单说明!$1:$3</definedName>
    <definedName name="_xlnm.Print_Area" localSheetId="5">路面!$A$1:$M$9</definedName>
    <definedName name="_xlnm.Print_Area" localSheetId="4">路基!$A$1:$M$17</definedName>
    <definedName name="_xlnm.Print_Area" localSheetId="7">隧道!$A$1:$M$17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<sst xmlns="http://schemas.openxmlformats.org/spreadsheetml/2006/main" count="335" uniqueCount="163">
  <si>
    <r>
      <rPr>
        <b/>
        <sz val="22"/>
        <rFont val="Times New Roman"/>
        <charset val="0"/>
      </rPr>
      <t>2025-2026</t>
    </r>
    <r>
      <rPr>
        <b/>
        <sz val="22"/>
        <rFont val="宋体"/>
        <charset val="0"/>
      </rPr>
      <t>年栖霞区国省及县道道路日常养护项目</t>
    </r>
  </si>
  <si>
    <t>日</t>
  </si>
  <si>
    <t>常</t>
  </si>
  <si>
    <t>养</t>
  </si>
  <si>
    <t>护</t>
  </si>
  <si>
    <t>清</t>
  </si>
  <si>
    <t>单</t>
  </si>
  <si>
    <t>采购人：南京市栖霞区公路事业发展中心</t>
  </si>
  <si>
    <t>采购代理：江苏鸿标工程项目管理有限公司</t>
  </si>
  <si>
    <t>二〇二五年四月</t>
  </si>
  <si>
    <t>日常养护清单说明</t>
  </si>
  <si>
    <t>1、日常养护清单应与采购文件等文件结合起来查阅与理解。</t>
  </si>
  <si>
    <t>2、日常养护清单中所列需求数量是估算的预计数量，仅作为采购的共同基础，不能作为最终结算与支付的依据。</t>
  </si>
  <si>
    <t>3、除非合同另有规定，日常养护清单中有标价的单价和总额价均已包含了为实施和完成合同所需的劳务、材料、机械、质检（自检）、安装、缺陷修复、管理、保险、税费、利润等费用，以及合同明示或暗示的所有责任、义务和一般风险。</t>
  </si>
  <si>
    <t>4、日常养护清单中的每一个细目都需填入单价。对于没有填入单价或合价的细目，其费用应视为已包括在日常养护清单的其他单价或合价中，报价人必须按采购人指令完成日常养护清单中未填入单价或合价的项目细目，但不能得到结算与支付。</t>
  </si>
  <si>
    <t>5、符合合同条款规定的全部费用应认为已被计入有标价的日常养护清单所列各细目之中，未列细目不予计量的工作，其费用应视为已分摊在本合同的有关细目的单价或合价之中。</t>
  </si>
  <si>
    <t>6、日常养护清单中所列清单量的变动，丝毫不会降低或影响合同条款的效力，也不免除报价人按规定的标准完成任务和修复缺陷的责任。</t>
  </si>
  <si>
    <t>7、日常养护清单中各项金额均以人民币（元）结算。</t>
  </si>
  <si>
    <t>日常养护清单汇总表</t>
  </si>
  <si>
    <t>项目名称：2025-2026年栖霞区国省及县道道路日常养护项目</t>
  </si>
  <si>
    <t>货币单位：人民币元</t>
  </si>
  <si>
    <t>序号</t>
  </si>
  <si>
    <t>章次</t>
  </si>
  <si>
    <t>科目名称</t>
  </si>
  <si>
    <t>基价类</t>
  </si>
  <si>
    <t>单价类</t>
  </si>
  <si>
    <t>金额（元）</t>
  </si>
  <si>
    <t>备注</t>
  </si>
  <si>
    <t>/</t>
  </si>
  <si>
    <t>总则</t>
  </si>
  <si>
    <t>路基</t>
  </si>
  <si>
    <t>路面</t>
  </si>
  <si>
    <t>桥涵</t>
  </si>
  <si>
    <t>隧道</t>
  </si>
  <si>
    <t>沿线设施</t>
  </si>
  <si>
    <t>绿化</t>
  </si>
  <si>
    <r>
      <rPr>
        <sz val="10"/>
        <color theme="1"/>
        <rFont val="宋体"/>
        <charset val="134"/>
      </rPr>
      <t>（</t>
    </r>
    <r>
      <rPr>
        <sz val="10"/>
        <color theme="1"/>
        <rFont val="Times New Roman"/>
        <charset val="134"/>
      </rPr>
      <t>1</t>
    </r>
    <r>
      <rPr>
        <sz val="10"/>
        <color theme="1"/>
        <rFont val="宋体"/>
        <charset val="134"/>
      </rPr>
      <t>）</t>
    </r>
    <r>
      <rPr>
        <sz val="10"/>
        <color theme="1"/>
        <rFont val="Times New Roman"/>
        <charset val="134"/>
      </rPr>
      <t>-</t>
    </r>
    <r>
      <rPr>
        <sz val="10"/>
        <color theme="1"/>
        <rFont val="宋体"/>
        <charset val="134"/>
      </rPr>
      <t>（</t>
    </r>
    <r>
      <rPr>
        <sz val="10"/>
        <color theme="1"/>
        <rFont val="Times New Roman"/>
        <charset val="134"/>
      </rPr>
      <t>7</t>
    </r>
    <r>
      <rPr>
        <sz val="10"/>
        <color theme="1"/>
        <rFont val="宋体"/>
        <charset val="134"/>
      </rPr>
      <t>）项清单小计</t>
    </r>
  </si>
  <si>
    <r>
      <rPr>
        <sz val="10"/>
        <color theme="1"/>
        <rFont val="宋体"/>
        <charset val="134"/>
      </rPr>
      <t>暂列金（</t>
    </r>
    <r>
      <rPr>
        <sz val="10"/>
        <color theme="1"/>
        <rFont val="Times New Roman"/>
        <charset val="134"/>
      </rPr>
      <t>8</t>
    </r>
    <r>
      <rPr>
        <sz val="10"/>
        <color theme="1"/>
        <rFont val="宋体"/>
        <charset val="134"/>
      </rPr>
      <t>）</t>
    </r>
    <r>
      <rPr>
        <sz val="10"/>
        <color theme="1"/>
        <rFont val="Times New Roman"/>
        <charset val="134"/>
      </rPr>
      <t>×8%</t>
    </r>
  </si>
  <si>
    <r>
      <rPr>
        <sz val="10"/>
        <color theme="1"/>
        <rFont val="宋体"/>
        <charset val="134"/>
      </rPr>
      <t>安全生产费</t>
    </r>
    <r>
      <rPr>
        <sz val="10"/>
        <color theme="1"/>
        <rFont val="Times New Roman"/>
        <charset val="134"/>
      </rPr>
      <t>[</t>
    </r>
    <r>
      <rPr>
        <sz val="10"/>
        <color theme="1"/>
        <rFont val="宋体"/>
        <charset val="134"/>
      </rPr>
      <t>（</t>
    </r>
    <r>
      <rPr>
        <sz val="10"/>
        <color theme="1"/>
        <rFont val="Times New Roman"/>
        <charset val="134"/>
      </rPr>
      <t>8</t>
    </r>
    <r>
      <rPr>
        <sz val="10"/>
        <color theme="1"/>
        <rFont val="宋体"/>
        <charset val="134"/>
      </rPr>
      <t>）</t>
    </r>
    <r>
      <rPr>
        <sz val="10"/>
        <color theme="1"/>
        <rFont val="Times New Roman"/>
        <charset val="134"/>
      </rPr>
      <t>+</t>
    </r>
    <r>
      <rPr>
        <sz val="10"/>
        <color theme="1"/>
        <rFont val="宋体"/>
        <charset val="134"/>
      </rPr>
      <t>（</t>
    </r>
    <r>
      <rPr>
        <sz val="10"/>
        <color theme="1"/>
        <rFont val="Times New Roman"/>
        <charset val="134"/>
      </rPr>
      <t>9</t>
    </r>
    <r>
      <rPr>
        <sz val="10"/>
        <color theme="1"/>
        <rFont val="宋体"/>
        <charset val="134"/>
      </rPr>
      <t>）</t>
    </r>
    <r>
      <rPr>
        <sz val="10"/>
        <color theme="1"/>
        <rFont val="Times New Roman"/>
        <charset val="134"/>
      </rPr>
      <t>]×2%</t>
    </r>
  </si>
  <si>
    <r>
      <rPr>
        <sz val="10"/>
        <color theme="1"/>
        <rFont val="宋体"/>
        <charset val="134"/>
      </rPr>
      <t>（</t>
    </r>
    <r>
      <rPr>
        <sz val="10"/>
        <color theme="1"/>
        <rFont val="Times New Roman"/>
        <charset val="134"/>
      </rPr>
      <t>8</t>
    </r>
    <r>
      <rPr>
        <sz val="10"/>
        <color theme="1"/>
        <rFont val="宋体"/>
        <charset val="134"/>
      </rPr>
      <t>）</t>
    </r>
    <r>
      <rPr>
        <sz val="10"/>
        <color theme="1"/>
        <rFont val="Times New Roman"/>
        <charset val="134"/>
      </rPr>
      <t>-</t>
    </r>
    <r>
      <rPr>
        <sz val="10"/>
        <color theme="1"/>
        <rFont val="宋体"/>
        <charset val="134"/>
      </rPr>
      <t>（</t>
    </r>
    <r>
      <rPr>
        <sz val="10"/>
        <color theme="1"/>
        <rFont val="Times New Roman"/>
        <charset val="134"/>
      </rPr>
      <t>10</t>
    </r>
    <r>
      <rPr>
        <sz val="10"/>
        <color theme="1"/>
        <rFont val="宋体"/>
        <charset val="134"/>
      </rPr>
      <t>）项清单合计</t>
    </r>
  </si>
  <si>
    <t>报价</t>
  </si>
  <si>
    <t>日常养护清单</t>
  </si>
  <si>
    <r>
      <rPr>
        <sz val="10"/>
        <rFont val="宋体"/>
        <charset val="134"/>
      </rPr>
      <t>货币单位：人民币元</t>
    </r>
  </si>
  <si>
    <r>
      <rPr>
        <sz val="10"/>
        <rFont val="宋体"/>
        <charset val="134"/>
      </rPr>
      <t>总则</t>
    </r>
  </si>
  <si>
    <r>
      <rPr>
        <sz val="10"/>
        <rFont val="宋体"/>
        <charset val="134"/>
      </rPr>
      <t>基价类</t>
    </r>
  </si>
  <si>
    <r>
      <rPr>
        <sz val="10"/>
        <rFont val="宋体"/>
        <charset val="134"/>
      </rPr>
      <t>单价类</t>
    </r>
  </si>
  <si>
    <r>
      <rPr>
        <sz val="10"/>
        <rFont val="宋体"/>
        <charset val="134"/>
      </rPr>
      <t>项目编号</t>
    </r>
  </si>
  <si>
    <r>
      <rPr>
        <sz val="10"/>
        <rFont val="宋体"/>
        <charset val="134"/>
      </rPr>
      <t>项目名称</t>
    </r>
  </si>
  <si>
    <r>
      <rPr>
        <sz val="10"/>
        <rFont val="宋体"/>
        <charset val="134"/>
      </rPr>
      <t>单位</t>
    </r>
  </si>
  <si>
    <r>
      <rPr>
        <sz val="10"/>
        <rFont val="宋体"/>
        <charset val="134"/>
      </rPr>
      <t>数量</t>
    </r>
  </si>
  <si>
    <r>
      <rPr>
        <sz val="10"/>
        <rFont val="宋体"/>
        <charset val="134"/>
      </rPr>
      <t>单价</t>
    </r>
  </si>
  <si>
    <r>
      <rPr>
        <sz val="10"/>
        <rFont val="宋体"/>
        <charset val="134"/>
      </rPr>
      <t>合价</t>
    </r>
  </si>
  <si>
    <r>
      <rPr>
        <sz val="10"/>
        <rFont val="宋体"/>
        <charset val="134"/>
      </rPr>
      <t>公路标志服</t>
    </r>
  </si>
  <si>
    <r>
      <rPr>
        <sz val="10"/>
        <rFont val="宋体"/>
        <charset val="134"/>
      </rPr>
      <t>总额</t>
    </r>
  </si>
  <si>
    <r>
      <rPr>
        <sz val="8"/>
        <rFont val="Times New Roman"/>
        <charset val="134"/>
      </rPr>
      <t>1</t>
    </r>
    <r>
      <rPr>
        <sz val="8"/>
        <rFont val="宋体"/>
        <charset val="134"/>
      </rPr>
      <t>年，养护工人作业服装，每年春秋、冬、夏共</t>
    </r>
    <r>
      <rPr>
        <sz val="8"/>
        <rFont val="Times New Roman"/>
        <charset val="134"/>
      </rPr>
      <t>3</t>
    </r>
    <r>
      <rPr>
        <sz val="8"/>
        <rFont val="宋体"/>
        <charset val="134"/>
      </rPr>
      <t>套</t>
    </r>
  </si>
  <si>
    <r>
      <rPr>
        <sz val="10"/>
        <rFont val="宋体"/>
        <charset val="134"/>
      </rPr>
      <t>工伤保险费（最高投标限价的</t>
    </r>
    <r>
      <rPr>
        <sz val="10"/>
        <rFont val="Times New Roman"/>
        <charset val="134"/>
      </rPr>
      <t xml:space="preserve"> 3‰</t>
    </r>
    <r>
      <rPr>
        <sz val="10"/>
        <rFont val="宋体"/>
        <charset val="134"/>
      </rPr>
      <t>，固定值）</t>
    </r>
  </si>
  <si>
    <r>
      <rPr>
        <sz val="10"/>
        <rFont val="宋体"/>
        <charset val="134"/>
      </rPr>
      <t>基价类小计（结转至清单汇总表）</t>
    </r>
  </si>
  <si>
    <t>项目编号</t>
  </si>
  <si>
    <t>项目名称</t>
  </si>
  <si>
    <t>单位</t>
  </si>
  <si>
    <t>数量</t>
  </si>
  <si>
    <t>单价</t>
  </si>
  <si>
    <t>合价</t>
  </si>
  <si>
    <t>清除中分带、路肩杂物</t>
  </si>
  <si>
    <t>km</t>
  </si>
  <si>
    <r>
      <rPr>
        <sz val="10"/>
        <rFont val="Times New Roman"/>
        <charset val="134"/>
      </rPr>
      <t>1</t>
    </r>
    <r>
      <rPr>
        <sz val="10"/>
        <rFont val="宋体"/>
        <charset val="134"/>
      </rPr>
      <t>年养护期，每周</t>
    </r>
    <r>
      <rPr>
        <sz val="10"/>
        <rFont val="Times New Roman"/>
        <charset val="134"/>
      </rPr>
      <t>3</t>
    </r>
    <r>
      <rPr>
        <sz val="10"/>
        <rFont val="宋体"/>
        <charset val="134"/>
      </rPr>
      <t>次人工清扫、捡拾</t>
    </r>
  </si>
  <si>
    <t>清理边沟、排水沟、截水沟</t>
  </si>
  <si>
    <t>m</t>
  </si>
  <si>
    <r>
      <rPr>
        <sz val="10"/>
        <rFont val="Times New Roman"/>
        <charset val="134"/>
      </rPr>
      <t>1</t>
    </r>
    <r>
      <rPr>
        <sz val="10"/>
        <rFont val="宋体"/>
        <charset val="134"/>
      </rPr>
      <t>年养护期，每月</t>
    </r>
    <r>
      <rPr>
        <sz val="10"/>
        <rFont val="Times New Roman"/>
        <charset val="134"/>
      </rPr>
      <t>2</t>
    </r>
    <r>
      <rPr>
        <sz val="10"/>
        <rFont val="宋体"/>
        <charset val="134"/>
      </rPr>
      <t>次</t>
    </r>
  </si>
  <si>
    <t>中分带绿化修剪除草维护</t>
  </si>
  <si>
    <t>-a</t>
  </si>
  <si>
    <t>中分带绿化修剪除草维护（国省）</t>
  </si>
  <si>
    <r>
      <rPr>
        <sz val="10"/>
        <rFont val="Times New Roman"/>
        <charset val="134"/>
      </rPr>
      <t>1</t>
    </r>
    <r>
      <rPr>
        <sz val="10"/>
        <rFont val="宋体"/>
        <charset val="134"/>
      </rPr>
      <t>年养护期，每年</t>
    </r>
    <r>
      <rPr>
        <sz val="10"/>
        <rFont val="Times New Roman"/>
        <charset val="134"/>
      </rPr>
      <t>8</t>
    </r>
    <r>
      <rPr>
        <sz val="10"/>
        <rFont val="宋体"/>
        <charset val="134"/>
      </rPr>
      <t>次（国省）</t>
    </r>
  </si>
  <si>
    <t>-b</t>
  </si>
  <si>
    <t>中分带绿化修剪除草维护（县道）</t>
  </si>
  <si>
    <r>
      <rPr>
        <sz val="10"/>
        <rFont val="Times New Roman"/>
        <charset val="134"/>
      </rPr>
      <t>1</t>
    </r>
    <r>
      <rPr>
        <sz val="10"/>
        <rFont val="宋体"/>
        <charset val="134"/>
      </rPr>
      <t>年养护期，每年</t>
    </r>
    <r>
      <rPr>
        <sz val="10"/>
        <rFont val="Times New Roman"/>
        <charset val="134"/>
      </rPr>
      <t>6</t>
    </r>
    <r>
      <rPr>
        <sz val="10"/>
        <rFont val="宋体"/>
        <charset val="134"/>
      </rPr>
      <t>次（县道）</t>
    </r>
  </si>
  <si>
    <t>清除杂草</t>
  </si>
  <si>
    <t>路肩割草及绿化修剪（国省）</t>
  </si>
  <si>
    <r>
      <rPr>
        <sz val="10"/>
        <rFont val="Times New Roman"/>
        <charset val="134"/>
      </rPr>
      <t>m</t>
    </r>
    <r>
      <rPr>
        <vertAlign val="superscript"/>
        <sz val="10"/>
        <rFont val="Times New Roman"/>
        <charset val="134"/>
      </rPr>
      <t>2</t>
    </r>
  </si>
  <si>
    <t>路肩割草及绿化修剪（县道）</t>
  </si>
  <si>
    <t>m2</t>
  </si>
  <si>
    <t>-c</t>
  </si>
  <si>
    <t>边坡割草及绿化修剪（国省）</t>
  </si>
  <si>
    <t>整修土质路肩</t>
  </si>
  <si>
    <t>1年养护期，符合公路养护技术标准</t>
  </si>
  <si>
    <t>修整边坡</t>
  </si>
  <si>
    <r>
      <rPr>
        <sz val="10"/>
        <rFont val="Times New Roman"/>
        <charset val="134"/>
      </rPr>
      <t>1</t>
    </r>
    <r>
      <rPr>
        <sz val="10"/>
        <rFont val="宋体"/>
        <charset val="134"/>
      </rPr>
      <t>年养护期，符合公路养护技术标准</t>
    </r>
  </si>
  <si>
    <t>基价类小计（结转至清单汇总表）</t>
  </si>
  <si>
    <t>301</t>
  </si>
  <si>
    <t>路面保洁（含桥面）</t>
  </si>
  <si>
    <t>计日工</t>
  </si>
  <si>
    <t>人工清扫(重点路段)</t>
  </si>
  <si>
    <r>
      <rPr>
        <sz val="10"/>
        <rFont val="Times New Roman"/>
        <charset val="134"/>
      </rPr>
      <t>1</t>
    </r>
    <r>
      <rPr>
        <sz val="10"/>
        <rFont val="宋体"/>
        <charset val="134"/>
      </rPr>
      <t>年养护期，作业频次</t>
    </r>
    <r>
      <rPr>
        <sz val="10"/>
        <rFont val="Times New Roman"/>
        <charset val="134"/>
      </rPr>
      <t>1</t>
    </r>
    <r>
      <rPr>
        <sz val="10"/>
        <rFont val="宋体"/>
        <charset val="134"/>
      </rPr>
      <t>次</t>
    </r>
    <r>
      <rPr>
        <sz val="10"/>
        <rFont val="Times New Roman"/>
        <charset val="134"/>
      </rPr>
      <t>/</t>
    </r>
    <r>
      <rPr>
        <sz val="10"/>
        <rFont val="宋体"/>
        <charset val="134"/>
      </rPr>
      <t>天</t>
    </r>
  </si>
  <si>
    <t>-01</t>
  </si>
  <si>
    <t>工程车</t>
  </si>
  <si>
    <t>台班</t>
  </si>
  <si>
    <t>人工清扫(非重点路段)</t>
  </si>
  <si>
    <r>
      <rPr>
        <sz val="10"/>
        <rFont val="Times New Roman"/>
        <charset val="134"/>
      </rPr>
      <t>1</t>
    </r>
    <r>
      <rPr>
        <sz val="10"/>
        <rFont val="宋体"/>
        <charset val="134"/>
      </rPr>
      <t>年养护期，作业频次</t>
    </r>
    <r>
      <rPr>
        <sz val="10"/>
        <rFont val="Times New Roman"/>
        <charset val="134"/>
      </rPr>
      <t>4</t>
    </r>
    <r>
      <rPr>
        <sz val="10"/>
        <rFont val="宋体"/>
        <charset val="134"/>
      </rPr>
      <t>次</t>
    </r>
    <r>
      <rPr>
        <sz val="10"/>
        <rFont val="Times New Roman"/>
        <charset val="134"/>
      </rPr>
      <t>/</t>
    </r>
    <r>
      <rPr>
        <sz val="10"/>
        <rFont val="宋体"/>
        <charset val="134"/>
      </rPr>
      <t>周</t>
    </r>
  </si>
  <si>
    <t>-02</t>
  </si>
  <si>
    <t>应急人工</t>
  </si>
  <si>
    <t>工日</t>
  </si>
  <si>
    <t>单价类小计（结转至清单汇总表）</t>
  </si>
  <si>
    <t>401</t>
  </si>
  <si>
    <t>桥伸缩缝清理保养</t>
  </si>
  <si>
    <r>
      <rPr>
        <sz val="10"/>
        <rFont val="Times New Roman"/>
        <charset val="134"/>
      </rPr>
      <t>1</t>
    </r>
    <r>
      <rPr>
        <sz val="10"/>
        <rFont val="宋体"/>
        <charset val="134"/>
      </rPr>
      <t>年养护期，每两月</t>
    </r>
    <r>
      <rPr>
        <sz val="10"/>
        <rFont val="Times New Roman"/>
        <charset val="134"/>
      </rPr>
      <t>1</t>
    </r>
    <r>
      <rPr>
        <sz val="10"/>
        <rFont val="宋体"/>
        <charset val="134"/>
      </rPr>
      <t>次</t>
    </r>
  </si>
  <si>
    <t>402</t>
  </si>
  <si>
    <t>疏通泄水孔</t>
  </si>
  <si>
    <t>道</t>
  </si>
  <si>
    <r>
      <rPr>
        <sz val="10"/>
        <rFont val="Times New Roman"/>
        <charset val="134"/>
      </rPr>
      <t>1</t>
    </r>
    <r>
      <rPr>
        <sz val="10"/>
        <rFont val="宋体"/>
        <charset val="134"/>
      </rPr>
      <t>年养护期，每月</t>
    </r>
    <r>
      <rPr>
        <sz val="10"/>
        <rFont val="Times New Roman"/>
        <charset val="134"/>
      </rPr>
      <t>1</t>
    </r>
    <r>
      <rPr>
        <sz val="10"/>
        <rFont val="宋体"/>
        <charset val="134"/>
      </rPr>
      <t>次</t>
    </r>
  </si>
  <si>
    <t>404</t>
  </si>
  <si>
    <t>桥梁栏杆系清洗</t>
  </si>
  <si>
    <t>延米</t>
  </si>
  <si>
    <t>405</t>
  </si>
  <si>
    <t>桥扶手护栏保洁</t>
  </si>
  <si>
    <t>基础数据</t>
  </si>
  <si>
    <t>道路实际数量</t>
  </si>
  <si>
    <t>计算频率</t>
  </si>
  <si>
    <t>侧墙墙面清洗（人工清洗）</t>
  </si>
  <si>
    <r>
      <rPr>
        <sz val="10"/>
        <rFont val="宋体"/>
        <charset val="134"/>
      </rPr>
      <t>每月</t>
    </r>
    <r>
      <rPr>
        <sz val="10"/>
        <rFont val="Times New Roman"/>
        <charset val="134"/>
      </rPr>
      <t>1</t>
    </r>
    <r>
      <rPr>
        <sz val="10"/>
        <rFont val="宋体"/>
        <charset val="134"/>
      </rPr>
      <t>次</t>
    </r>
  </si>
  <si>
    <r>
      <rPr>
        <sz val="10"/>
        <rFont val="Times New Roman"/>
        <charset val="134"/>
      </rPr>
      <t>5169</t>
    </r>
    <r>
      <rPr>
        <sz val="10"/>
        <rFont val="宋体"/>
        <charset val="134"/>
      </rPr>
      <t>㎡</t>
    </r>
  </si>
  <si>
    <t>每月一次</t>
  </si>
  <si>
    <t>中隔墙保洁（人工清洗）</t>
  </si>
  <si>
    <r>
      <rPr>
        <sz val="10"/>
        <rFont val="宋体"/>
        <charset val="134"/>
      </rPr>
      <t>每两月</t>
    </r>
    <r>
      <rPr>
        <sz val="10"/>
        <rFont val="Times New Roman"/>
        <charset val="134"/>
      </rPr>
      <t>1</t>
    </r>
    <r>
      <rPr>
        <sz val="10"/>
        <rFont val="宋体"/>
        <charset val="134"/>
      </rPr>
      <t>次</t>
    </r>
  </si>
  <si>
    <r>
      <rPr>
        <sz val="10"/>
        <rFont val="Times New Roman"/>
        <charset val="134"/>
      </rPr>
      <t>984</t>
    </r>
    <r>
      <rPr>
        <sz val="10"/>
        <rFont val="宋体"/>
        <charset val="134"/>
      </rPr>
      <t>㎡</t>
    </r>
  </si>
  <si>
    <t>两月一次</t>
  </si>
  <si>
    <t>横截沟清理</t>
  </si>
  <si>
    <t>52m</t>
  </si>
  <si>
    <t>侧沟清理</t>
  </si>
  <si>
    <r>
      <rPr>
        <sz val="10"/>
        <rFont val="宋体"/>
        <charset val="134"/>
      </rPr>
      <t>每周</t>
    </r>
    <r>
      <rPr>
        <sz val="10"/>
        <rFont val="Times New Roman"/>
        <charset val="134"/>
      </rPr>
      <t>1</t>
    </r>
    <r>
      <rPr>
        <sz val="10"/>
        <rFont val="宋体"/>
        <charset val="134"/>
      </rPr>
      <t>次</t>
    </r>
  </si>
  <si>
    <t>1160m</t>
  </si>
  <si>
    <t>每周一次</t>
  </si>
  <si>
    <r>
      <rPr>
        <sz val="10"/>
        <rFont val="宋体"/>
        <charset val="134"/>
      </rPr>
      <t>根据《</t>
    </r>
    <r>
      <rPr>
        <sz val="10"/>
        <rFont val="Times New Roman"/>
        <charset val="134"/>
      </rPr>
      <t>2020</t>
    </r>
    <r>
      <rPr>
        <sz val="10"/>
        <rFont val="宋体"/>
        <charset val="134"/>
      </rPr>
      <t>南京市农村公路养护规范》</t>
    </r>
    <r>
      <rPr>
        <sz val="10"/>
        <rFont val="Times New Roman"/>
        <charset val="134"/>
      </rPr>
      <t>P7</t>
    </r>
    <r>
      <rPr>
        <sz val="10"/>
        <rFont val="宋体"/>
        <charset val="134"/>
      </rPr>
      <t>第</t>
    </r>
    <r>
      <rPr>
        <sz val="10"/>
        <rFont val="Times New Roman"/>
        <charset val="134"/>
      </rPr>
      <t>9.3.1</t>
    </r>
    <r>
      <rPr>
        <sz val="10"/>
        <rFont val="宋体"/>
        <charset val="134"/>
      </rPr>
      <t>表</t>
    </r>
    <r>
      <rPr>
        <sz val="10"/>
        <rFont val="Times New Roman"/>
        <charset val="134"/>
      </rPr>
      <t>2“</t>
    </r>
    <r>
      <rPr>
        <sz val="10"/>
        <rFont val="宋体"/>
        <charset val="134"/>
      </rPr>
      <t>县道日常养护工作内容及频率</t>
    </r>
    <r>
      <rPr>
        <sz val="10"/>
        <rFont val="Times New Roman"/>
        <charset val="134"/>
      </rPr>
      <t>”</t>
    </r>
    <r>
      <rPr>
        <sz val="10"/>
        <rFont val="宋体"/>
        <charset val="134"/>
      </rPr>
      <t>规定的频率如下</t>
    </r>
  </si>
  <si>
    <t>601</t>
  </si>
  <si>
    <r>
      <rPr>
        <sz val="10"/>
        <rFont val="宋体"/>
        <charset val="134"/>
      </rPr>
      <t>里程碑、百米桩、界碑、警示桩、防眩板保洁扶正</t>
    </r>
  </si>
  <si>
    <r>
      <rPr>
        <sz val="10"/>
        <rFont val="宋体"/>
        <charset val="134"/>
      </rPr>
      <t>个</t>
    </r>
  </si>
  <si>
    <t>标志牌保洁</t>
  </si>
  <si>
    <r>
      <rPr>
        <sz val="10"/>
        <rFont val="宋体"/>
        <charset val="134"/>
      </rPr>
      <t>块</t>
    </r>
  </si>
  <si>
    <t>（需要调查的数量）*12</t>
  </si>
  <si>
    <r>
      <rPr>
        <sz val="10"/>
        <rFont val="Times New Roman"/>
        <charset val="134"/>
      </rPr>
      <t>4776</t>
    </r>
    <r>
      <rPr>
        <sz val="10"/>
        <rFont val="宋体"/>
        <charset val="134"/>
      </rPr>
      <t>个</t>
    </r>
  </si>
  <si>
    <t>无</t>
  </si>
  <si>
    <t>602</t>
  </si>
  <si>
    <r>
      <rPr>
        <sz val="10"/>
        <rFont val="宋体"/>
        <charset val="134"/>
      </rPr>
      <t>波形钢板护拦保洁（人工配合机械）</t>
    </r>
  </si>
  <si>
    <r>
      <rPr>
        <sz val="10"/>
        <rFont val="宋体"/>
        <charset val="134"/>
      </rPr>
      <t>每季度</t>
    </r>
    <r>
      <rPr>
        <sz val="10"/>
        <rFont val="Times New Roman"/>
        <charset val="134"/>
      </rPr>
      <t>1</t>
    </r>
    <r>
      <rPr>
        <sz val="10"/>
        <rFont val="宋体"/>
        <charset val="134"/>
      </rPr>
      <t>次</t>
    </r>
  </si>
  <si>
    <r>
      <rPr>
        <sz val="10"/>
        <rFont val="宋体"/>
        <charset val="134"/>
      </rPr>
      <t>（需要调查的数量）</t>
    </r>
    <r>
      <rPr>
        <sz val="10"/>
        <rFont val="Times New Roman"/>
        <charset val="134"/>
      </rPr>
      <t>*4</t>
    </r>
  </si>
  <si>
    <t>53865m</t>
  </si>
  <si>
    <t>每季度一次</t>
  </si>
  <si>
    <t>603</t>
  </si>
  <si>
    <r>
      <rPr>
        <sz val="10"/>
        <rFont val="宋体"/>
        <charset val="134"/>
      </rPr>
      <t>声屏障保洁</t>
    </r>
  </si>
  <si>
    <t>（需要调查的数量）</t>
  </si>
  <si>
    <r>
      <rPr>
        <sz val="10"/>
        <rFont val="Times New Roman"/>
        <charset val="134"/>
      </rPr>
      <t>33360</t>
    </r>
    <r>
      <rPr>
        <sz val="10"/>
        <rFont val="宋体"/>
        <charset val="134"/>
      </rPr>
      <t>㎡</t>
    </r>
  </si>
  <si>
    <t>604</t>
  </si>
  <si>
    <r>
      <rPr>
        <sz val="10"/>
        <rFont val="宋体"/>
        <charset val="134"/>
      </rPr>
      <t>隔离栏清理</t>
    </r>
  </si>
  <si>
    <r>
      <rPr>
        <sz val="10"/>
        <rFont val="Times New Roman"/>
        <charset val="134"/>
      </rPr>
      <t>2098m</t>
    </r>
    <r>
      <rPr>
        <sz val="10"/>
        <rFont val="宋体"/>
        <charset val="134"/>
      </rPr>
      <t>（机非护栏、京式护栏）</t>
    </r>
  </si>
  <si>
    <r>
      <rPr>
        <sz val="10"/>
        <rFont val="宋体"/>
        <charset val="134"/>
      </rPr>
      <t>绿化</t>
    </r>
  </si>
  <si>
    <t>乔木修剪</t>
  </si>
  <si>
    <r>
      <rPr>
        <sz val="10"/>
        <rFont val="宋体"/>
        <charset val="134"/>
      </rPr>
      <t>乔木</t>
    </r>
  </si>
  <si>
    <r>
      <rPr>
        <sz val="10"/>
        <rFont val="宋体"/>
        <charset val="134"/>
      </rPr>
      <t>株</t>
    </r>
  </si>
  <si>
    <r>
      <rPr>
        <sz val="10"/>
        <color rgb="FF000000"/>
        <rFont val="宋体"/>
        <charset val="134"/>
      </rPr>
      <t>胸径</t>
    </r>
    <r>
      <rPr>
        <sz val="10"/>
        <color rgb="FF000000"/>
        <rFont val="Times New Roman"/>
        <charset val="134"/>
      </rPr>
      <t>10cm</t>
    </r>
    <r>
      <rPr>
        <sz val="10"/>
        <color rgb="FF000000"/>
        <rFont val="宋体"/>
        <charset val="134"/>
      </rPr>
      <t>以下</t>
    </r>
  </si>
  <si>
    <t>不需要登高车</t>
  </si>
  <si>
    <r>
      <rPr>
        <sz val="10"/>
        <rFont val="宋体"/>
        <charset val="134"/>
      </rPr>
      <t>胸径</t>
    </r>
    <r>
      <rPr>
        <sz val="10"/>
        <rFont val="Times New Roman"/>
        <charset val="134"/>
      </rPr>
      <t>10-20cm</t>
    </r>
  </si>
  <si>
    <t>需要登高车</t>
  </si>
  <si>
    <t>乔木</t>
  </si>
  <si>
    <r>
      <rPr>
        <sz val="10"/>
        <color theme="1"/>
        <rFont val="宋体"/>
        <charset val="134"/>
      </rPr>
      <t>胸径</t>
    </r>
    <r>
      <rPr>
        <sz val="10"/>
        <color theme="1"/>
        <rFont val="Times New Roman"/>
        <charset val="134"/>
      </rPr>
      <t>20cm</t>
    </r>
    <r>
      <rPr>
        <sz val="10"/>
        <color theme="1"/>
        <rFont val="宋体"/>
        <charset val="134"/>
      </rPr>
      <t>以上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</si>
</sst>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_ "/>
    <numFmt numFmtId="179" formatCode="0_);[Red]\(0\)"/>
    <numFmt numFmtId="180" formatCode="###0;###0"/>
    <numFmt numFmtId="181" formatCode="###0.00;###0.00"/>
  </numFmts>
  <fonts count="57">
    <font>
      <sz val="11"/>
      <color theme="1"/>
      <name val="宋体"/>
      <charset val="134"/>
      <scheme val="minor"/>
    </font>
    <font>
      <sz val="10"/>
      <name val="Times New Roman"/>
      <charset val="134"/>
    </font>
    <font>
      <sz val="11"/>
      <name val="Times New Roman"/>
      <charset val="134"/>
    </font>
    <font>
      <b/>
      <sz val="14"/>
      <color theme="1"/>
      <name val="宋体"/>
      <charset val="134"/>
    </font>
    <font>
      <b/>
      <sz val="14"/>
      <color theme="1"/>
      <name val="Times New Roman"/>
      <charset val="134"/>
    </font>
    <font>
      <sz val="10"/>
      <name val="宋体"/>
      <charset val="134"/>
    </font>
    <font>
      <sz val="10"/>
      <color theme="1"/>
      <name val="Times New Roman"/>
      <charset val="134"/>
    </font>
    <font>
      <sz val="10"/>
      <color indexed="8"/>
      <name val="Times New Roman"/>
      <charset val="134"/>
    </font>
    <font>
      <sz val="10"/>
      <color rgb="FF000000"/>
      <name val="宋体"/>
      <charset val="134"/>
    </font>
    <font>
      <sz val="10"/>
      <color theme="1"/>
      <name val="宋体"/>
      <charset val="134"/>
    </font>
    <font>
      <b/>
      <sz val="11"/>
      <name val="Times New Roman"/>
      <charset val="134"/>
    </font>
    <font>
      <b/>
      <sz val="14"/>
      <name val="宋体"/>
      <charset val="134"/>
    </font>
    <font>
      <b/>
      <sz val="14"/>
      <name val="Times New Roman"/>
      <charset val="134"/>
    </font>
    <font>
      <b/>
      <sz val="10"/>
      <name val="宋体"/>
      <charset val="134"/>
    </font>
    <font>
      <sz val="10"/>
      <name val="Calibri"/>
      <charset val="134"/>
    </font>
    <font>
      <sz val="10"/>
      <name val="Times New Roman"/>
      <charset val="0"/>
    </font>
    <font>
      <sz val="12"/>
      <name val="Times New Roman"/>
      <charset val="134"/>
    </font>
    <font>
      <sz val="8"/>
      <name val="Times New Roman"/>
      <charset val="134"/>
    </font>
    <font>
      <sz val="11"/>
      <color theme="1"/>
      <name val="Times New Roman"/>
      <charset val="134"/>
    </font>
    <font>
      <sz val="10"/>
      <name val="宋体"/>
      <charset val="0"/>
    </font>
    <font>
      <sz val="12"/>
      <name val="宋体"/>
      <charset val="134"/>
    </font>
    <font>
      <b/>
      <sz val="16"/>
      <name val="宋体"/>
      <charset val="134"/>
    </font>
    <font>
      <sz val="12"/>
      <name val="Times New Roman"/>
      <charset val="0"/>
    </font>
    <font>
      <sz val="22"/>
      <name val="Times New Roman"/>
      <charset val="0"/>
    </font>
    <font>
      <b/>
      <sz val="22"/>
      <name val="Times New Roman"/>
      <charset val="0"/>
    </font>
    <font>
      <sz val="18"/>
      <color rgb="FF000000"/>
      <name val="黑体"/>
      <charset val="134"/>
    </font>
    <font>
      <b/>
      <sz val="18"/>
      <name val="Times New Roman"/>
      <charset val="0"/>
    </font>
    <font>
      <sz val="18"/>
      <name val="Times New Roman"/>
      <charset val="0"/>
    </font>
    <font>
      <sz val="15"/>
      <name val="Times New Roman"/>
      <charset val="0"/>
    </font>
    <font>
      <b/>
      <sz val="32"/>
      <name val="宋体"/>
      <charset val="134"/>
    </font>
    <font>
      <b/>
      <sz val="56"/>
      <name val="Times New Roman"/>
      <charset val="0"/>
    </font>
    <font>
      <b/>
      <sz val="20"/>
      <name val="Times New Roman"/>
      <charset val="0"/>
    </font>
    <font>
      <b/>
      <sz val="18"/>
      <name val="宋体"/>
      <charset val="134"/>
    </font>
    <font>
      <sz val="16"/>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8"/>
      <name val="宋体"/>
      <charset val="134"/>
    </font>
    <font>
      <vertAlign val="superscript"/>
      <sz val="10"/>
      <name val="Times New Roman"/>
      <charset val="134"/>
    </font>
    <font>
      <b/>
      <sz val="22"/>
      <name val="宋体"/>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4" borderId="11" applyNumberFormat="0" applyAlignment="0" applyProtection="0">
      <alignment vertical="center"/>
    </xf>
    <xf numFmtId="0" fontId="43" fillId="5" borderId="12" applyNumberFormat="0" applyAlignment="0" applyProtection="0">
      <alignment vertical="center"/>
    </xf>
    <xf numFmtId="0" fontId="44" fillId="5" borderId="11" applyNumberFormat="0" applyAlignment="0" applyProtection="0">
      <alignment vertical="center"/>
    </xf>
    <xf numFmtId="0" fontId="45" fillId="6"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20" fillId="0" borderId="0"/>
    <xf numFmtId="0" fontId="20" fillId="0" borderId="0">
      <alignment vertical="center"/>
    </xf>
    <xf numFmtId="0" fontId="20" fillId="0" borderId="0"/>
    <xf numFmtId="0" fontId="5" fillId="0" borderId="0"/>
    <xf numFmtId="0" fontId="5" fillId="0" borderId="0"/>
    <xf numFmtId="0" fontId="0" fillId="0" borderId="0">
      <alignment vertical="center"/>
    </xf>
  </cellStyleXfs>
  <cellXfs count="146">
    <xf numFmtId="0" fontId="0" fillId="0" borderId="0" xfId="0">
      <alignment vertical="center"/>
    </xf>
    <xf numFmtId="0" fontId="1" fillId="0" borderId="0" xfId="0" applyFont="1" applyFill="1" applyProtection="1">
      <alignment vertical="center"/>
    </xf>
    <xf numFmtId="0" fontId="2" fillId="0" borderId="0" xfId="0" applyFont="1" applyFill="1" applyProtection="1">
      <alignment vertical="center"/>
    </xf>
    <xf numFmtId="0" fontId="0" fillId="0" borderId="0" xfId="0"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xf>
    <xf numFmtId="176" fontId="6" fillId="0" borderId="1" xfId="51" applyNumberFormat="1" applyFont="1" applyFill="1" applyBorder="1" applyAlignment="1" applyProtection="1">
      <alignment horizontal="center" vertical="center" wrapText="1"/>
    </xf>
    <xf numFmtId="177" fontId="7" fillId="0" borderId="1" xfId="5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1" fillId="0" borderId="1" xfId="0" applyFont="1" applyFill="1" applyBorder="1" applyAlignment="1" applyProtection="1">
      <alignment horizontal="right" vertical="center" wrapText="1"/>
    </xf>
    <xf numFmtId="178" fontId="7" fillId="0" borderId="1" xfId="5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right" vertical="center" wrapText="1"/>
    </xf>
    <xf numFmtId="0" fontId="5" fillId="0" borderId="1" xfId="0" applyFont="1" applyFill="1" applyBorder="1" applyAlignment="1" applyProtection="1">
      <alignment horizontal="center" vertical="center"/>
    </xf>
    <xf numFmtId="178" fontId="1" fillId="0" borderId="1"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177" fontId="7" fillId="0" borderId="1" xfId="50" applyNumberFormat="1" applyFont="1" applyFill="1" applyBorder="1" applyAlignment="1" applyProtection="1">
      <alignment horizontal="center" vertical="center" wrapText="1"/>
      <protection locked="0"/>
    </xf>
    <xf numFmtId="177" fontId="8" fillId="0" borderId="1" xfId="50" applyNumberFormat="1" applyFont="1" applyFill="1" applyBorder="1" applyAlignment="1" applyProtection="1">
      <alignment horizontal="center" vertical="center" wrapText="1"/>
    </xf>
    <xf numFmtId="0" fontId="5" fillId="0" borderId="0" xfId="0" applyFont="1" applyFill="1" applyProtection="1">
      <alignment vertical="center"/>
    </xf>
    <xf numFmtId="0" fontId="1"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10" fillId="0" borderId="0" xfId="0" applyFont="1" applyFill="1" applyProtection="1">
      <alignment vertical="center"/>
    </xf>
    <xf numFmtId="0" fontId="2"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177" fontId="1" fillId="0" borderId="1" xfId="50" applyNumberFormat="1" applyFont="1" applyFill="1" applyBorder="1" applyAlignment="1" applyProtection="1">
      <alignment horizontal="center" vertical="center" wrapText="1"/>
    </xf>
    <xf numFmtId="177" fontId="1" fillId="0" borderId="1" xfId="50" applyNumberFormat="1" applyFont="1" applyFill="1" applyBorder="1" applyAlignment="1" applyProtection="1">
      <alignment horizontal="center" vertical="center" wrapText="1"/>
      <protection locked="0"/>
    </xf>
    <xf numFmtId="178" fontId="1" fillId="0" borderId="1" xfId="50" applyNumberFormat="1" applyFont="1" applyFill="1" applyBorder="1" applyAlignment="1" applyProtection="1">
      <alignment horizontal="center" vertical="center" wrapText="1"/>
    </xf>
    <xf numFmtId="178" fontId="5" fillId="0" borderId="1" xfId="5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xf>
    <xf numFmtId="0" fontId="5" fillId="0" borderId="5" xfId="0" applyFont="1" applyFill="1" applyBorder="1" applyAlignment="1" applyProtection="1">
      <alignment vertical="center" wrapText="1"/>
    </xf>
    <xf numFmtId="0" fontId="1" fillId="0" borderId="5" xfId="0" applyFont="1" applyFill="1" applyBorder="1" applyAlignment="1" applyProtection="1">
      <alignment horizontal="left" vertical="center" wrapText="1" indent="1"/>
    </xf>
    <xf numFmtId="0" fontId="1"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 fillId="0" borderId="5" xfId="0" applyFont="1" applyFill="1" applyBorder="1" applyAlignment="1" applyProtection="1">
      <alignment vertical="center" wrapText="1"/>
    </xf>
    <xf numFmtId="0" fontId="1" fillId="0" borderId="1" xfId="0" applyFont="1" applyFill="1" applyBorder="1" applyAlignment="1" applyProtection="1">
      <alignment vertical="center" wrapText="1"/>
    </xf>
    <xf numFmtId="176" fontId="5" fillId="0" borderId="1" xfId="51" applyNumberFormat="1" applyFont="1" applyFill="1" applyBorder="1" applyAlignment="1" applyProtection="1">
      <alignment horizontal="center" vertical="center" wrapText="1"/>
    </xf>
    <xf numFmtId="176" fontId="1" fillId="0" borderId="1" xfId="51" applyNumberFormat="1"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xf>
    <xf numFmtId="0" fontId="1" fillId="0" borderId="5" xfId="0" applyFont="1" applyFill="1" applyBorder="1" applyAlignment="1" applyProtection="1">
      <alignment horizontal="center" vertical="center" wrapText="1"/>
      <protection locked="0"/>
    </xf>
    <xf numFmtId="0" fontId="1" fillId="0" borderId="1" xfId="0" applyFont="1" applyFill="1" applyBorder="1" applyProtection="1">
      <alignment vertical="center"/>
    </xf>
    <xf numFmtId="0" fontId="13" fillId="0" borderId="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indent="1"/>
    </xf>
    <xf numFmtId="0" fontId="14" fillId="0" borderId="5" xfId="0" applyFont="1" applyFill="1" applyBorder="1" applyAlignment="1" applyProtection="1">
      <alignment vertical="center" wrapText="1"/>
    </xf>
    <xf numFmtId="0" fontId="14" fillId="0" borderId="5" xfId="0" applyFont="1" applyFill="1" applyBorder="1" applyAlignment="1" applyProtection="1">
      <alignment horizontal="left" vertical="center" wrapText="1" indent="1"/>
    </xf>
    <xf numFmtId="176" fontId="1" fillId="2" borderId="1" xfId="51" applyNumberFormat="1" applyFont="1" applyFill="1" applyBorder="1" applyAlignment="1" applyProtection="1">
      <alignment horizontal="center" vertical="center" wrapText="1"/>
    </xf>
    <xf numFmtId="0" fontId="1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5" fillId="0" borderId="0" xfId="0" applyFont="1" applyFill="1" applyAlignment="1">
      <alignment vertical="center"/>
    </xf>
    <xf numFmtId="0" fontId="1" fillId="0" borderId="0" xfId="0" applyFont="1" applyFill="1" applyAlignment="1">
      <alignment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xf>
    <xf numFmtId="177" fontId="15" fillId="0" borderId="1" xfId="0" applyNumberFormat="1" applyFont="1" applyFill="1" applyBorder="1" applyAlignment="1" applyProtection="1">
      <alignment horizontal="center" vertical="center"/>
      <protection locked="0"/>
    </xf>
    <xf numFmtId="0" fontId="1" fillId="0" borderId="1" xfId="0" applyFont="1" applyFill="1" applyBorder="1">
      <alignment vertical="center"/>
    </xf>
    <xf numFmtId="178"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center" vertical="center"/>
    </xf>
    <xf numFmtId="0" fontId="5" fillId="0" borderId="6"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0" xfId="0" applyFont="1" applyFill="1" applyAlignment="1">
      <alignment horizontal="center" vertical="center"/>
    </xf>
    <xf numFmtId="179"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righ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78" fontId="1" fillId="0" borderId="2" xfId="0" applyNumberFormat="1"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1" fontId="1"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xf>
    <xf numFmtId="178" fontId="5" fillId="0" borderId="1"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4" fillId="0" borderId="1" xfId="0" applyFont="1" applyFill="1" applyBorder="1" applyAlignment="1" applyProtection="1">
      <alignment horizontal="center" vertical="center" wrapText="1"/>
    </xf>
    <xf numFmtId="0" fontId="16" fillId="0" borderId="0" xfId="0" applyFont="1" applyFill="1" applyAlignment="1" applyProtection="1">
      <alignment vertical="center"/>
    </xf>
    <xf numFmtId="0" fontId="1" fillId="0" borderId="2" xfId="0" applyFont="1" applyFill="1" applyBorder="1" applyAlignment="1" applyProtection="1">
      <alignment horizontal="center" vertical="center"/>
    </xf>
    <xf numFmtId="179" fontId="1" fillId="0" borderId="1" xfId="0" applyNumberFormat="1" applyFont="1" applyFill="1" applyBorder="1" applyAlignment="1" applyProtection="1">
      <alignment horizontal="center" vertical="center" wrapText="1"/>
      <protection locked="0"/>
    </xf>
    <xf numFmtId="179" fontId="17"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6" fillId="0" borderId="1" xfId="0" applyFont="1" applyFill="1" applyBorder="1" applyAlignment="1" applyProtection="1">
      <alignment vertical="center"/>
    </xf>
    <xf numFmtId="178" fontId="18" fillId="0" borderId="0" xfId="0" applyNumberFormat="1" applyFont="1" applyFill="1">
      <alignment vertical="center"/>
    </xf>
    <xf numFmtId="178" fontId="18"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9" fillId="0" borderId="0" xfId="0" applyNumberFormat="1" applyFont="1" applyFill="1" applyAlignment="1">
      <alignment horizontal="left" vertical="center"/>
    </xf>
    <xf numFmtId="178" fontId="6" fillId="0" borderId="0" xfId="0" applyNumberFormat="1" applyFont="1" applyFill="1" applyAlignment="1">
      <alignment horizontal="left" vertical="center"/>
    </xf>
    <xf numFmtId="178" fontId="9" fillId="0" borderId="0" xfId="0" applyNumberFormat="1" applyFont="1" applyFill="1" applyAlignment="1">
      <alignment horizontal="center" vertical="center"/>
    </xf>
    <xf numFmtId="178" fontId="6" fillId="0" borderId="0" xfId="0" applyNumberFormat="1" applyFont="1" applyFill="1" applyAlignment="1">
      <alignment horizontal="center" vertical="center"/>
    </xf>
    <xf numFmtId="178" fontId="9"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178" fontId="6" fillId="0" borderId="1" xfId="0" applyNumberFormat="1" applyFont="1" applyFill="1" applyBorder="1" applyAlignment="1">
      <alignment vertical="center"/>
    </xf>
    <xf numFmtId="178" fontId="6" fillId="0" borderId="2" xfId="0" applyNumberFormat="1" applyFont="1" applyFill="1" applyBorder="1" applyAlignment="1">
      <alignment horizontal="center" vertical="center"/>
    </xf>
    <xf numFmtId="178" fontId="6" fillId="0" borderId="3" xfId="0" applyNumberFormat="1" applyFont="1" applyFill="1" applyBorder="1" applyAlignment="1">
      <alignment horizontal="center" vertical="center"/>
    </xf>
    <xf numFmtId="0" fontId="20" fillId="0" borderId="0" xfId="0" applyFont="1" applyFill="1" applyBorder="1" applyAlignment="1"/>
    <xf numFmtId="0" fontId="20" fillId="0" borderId="0" xfId="53" applyFont="1" applyFill="1" applyBorder="1" applyAlignment="1"/>
    <xf numFmtId="0" fontId="21" fillId="0" borderId="0" xfId="53" applyFont="1" applyFill="1" applyBorder="1" applyAlignment="1">
      <alignment horizontal="center" vertical="center"/>
    </xf>
    <xf numFmtId="0" fontId="20" fillId="0" borderId="0" xfId="53" applyFont="1" applyFill="1" applyBorder="1" applyAlignment="1">
      <alignment horizontal="justify" vertical="center"/>
    </xf>
    <xf numFmtId="0" fontId="20" fillId="0" borderId="0" xfId="53" applyFont="1" applyFill="1" applyBorder="1" applyAlignment="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2" fillId="0" borderId="0" xfId="0" applyFont="1" applyFill="1" applyBorder="1" applyAlignment="1" applyProtection="1"/>
    <xf numFmtId="0" fontId="24" fillId="0" borderId="0" xfId="0" applyFont="1" applyFill="1" applyBorder="1" applyAlignment="1" applyProtection="1">
      <alignment horizontal="center" vertical="center" wrapText="1"/>
    </xf>
    <xf numFmtId="0" fontId="25" fillId="0" borderId="0" xfId="0" applyFont="1" applyFill="1" applyBorder="1" applyAlignment="1">
      <alignment horizontal="justify" vertical="center"/>
    </xf>
    <xf numFmtId="0" fontId="26"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57" fontId="33" fillId="0" borderId="0" xfId="0" applyNumberFormat="1" applyFont="1" applyFill="1" applyBorder="1" applyAlignment="1" applyProtection="1">
      <alignment horizontal="center"/>
    </xf>
    <xf numFmtId="0" fontId="22" fillId="0" borderId="0" xfId="0" applyFont="1" applyFill="1" applyBorder="1" applyAlignment="1" applyProtection="1">
      <alignment wrapText="1"/>
    </xf>
    <xf numFmtId="49" fontId="1" fillId="0" borderId="1" xfId="0" applyNumberFormat="1" applyFont="1" applyFill="1" applyBorder="1" applyAlignment="1" applyProtection="1" quotePrefix="1">
      <alignment horizontal="right" vertical="center" wrapText="1"/>
    </xf>
    <xf numFmtId="0" fontId="1" fillId="0" borderId="1" xfId="0" applyFont="1" applyFill="1" applyBorder="1" applyAlignment="1" quotePrefix="1">
      <alignment horizontal="right" vertical="center"/>
    </xf>
    <xf numFmtId="0" fontId="1" fillId="0" borderId="1" xfId="0" applyFont="1" applyFill="1" applyBorder="1" applyAlignment="1" applyProtection="1" quotePrefix="1">
      <alignment horizontal="righ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 name="0,0_x000d__x000a_NA_x000d__x000a_" xfId="51"/>
    <cellStyle name="常规_苏州市轨道交通1号线II-TS-13标星海街站 2" xfId="52"/>
    <cellStyle name="常规 10" xfId="53"/>
    <cellStyle name="常规 10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6"/>
  <sheetViews>
    <sheetView view="pageBreakPreview" zoomScale="70" zoomScaleNormal="70" workbookViewId="0">
      <selection activeCell="A9" sqref="A9"/>
    </sheetView>
  </sheetViews>
  <sheetFormatPr defaultColWidth="9" defaultRowHeight="15.75" outlineLevelCol="4"/>
  <cols>
    <col min="1" max="1" width="87.75" style="134" customWidth="1"/>
    <col min="2" max="16384" width="9" style="134"/>
  </cols>
  <sheetData>
    <row r="1" ht="20.1" customHeight="1"/>
    <row r="2" ht="107.1" customHeight="1" spans="1:5">
      <c r="A2" s="135" t="s">
        <v>0</v>
      </c>
      <c r="E2" s="136"/>
    </row>
    <row r="3" ht="25" customHeight="1" spans="1:1">
      <c r="A3" s="137"/>
    </row>
    <row r="4" ht="24" customHeight="1" spans="1:1">
      <c r="A4" s="138"/>
    </row>
    <row r="5" ht="12" customHeight="1" spans="1:1">
      <c r="A5" s="139"/>
    </row>
    <row r="6" ht="53.65" customHeight="1" spans="1:1">
      <c r="A6" s="140" t="s">
        <v>1</v>
      </c>
    </row>
    <row r="7" ht="53.65" customHeight="1" spans="1:1">
      <c r="A7" s="140" t="s">
        <v>2</v>
      </c>
    </row>
    <row r="8" ht="53.65" customHeight="1" spans="1:1">
      <c r="A8" s="140" t="s">
        <v>3</v>
      </c>
    </row>
    <row r="9" ht="53.65" customHeight="1" spans="1:1">
      <c r="A9" s="140" t="s">
        <v>4</v>
      </c>
    </row>
    <row r="10" ht="53.65" customHeight="1" spans="1:1">
      <c r="A10" s="140" t="s">
        <v>5</v>
      </c>
    </row>
    <row r="11" ht="53.65" customHeight="1" spans="1:1">
      <c r="A11" s="140" t="s">
        <v>6</v>
      </c>
    </row>
    <row r="12" ht="29.1" customHeight="1" spans="1:1">
      <c r="A12" s="141"/>
    </row>
    <row r="13" ht="39" customHeight="1" spans="1:1">
      <c r="A13" s="142"/>
    </row>
    <row r="14" ht="30" customHeight="1" spans="1:1">
      <c r="A14" s="143" t="s">
        <v>7</v>
      </c>
    </row>
    <row r="15" ht="30" customHeight="1" spans="1:1">
      <c r="A15" s="143" t="s">
        <v>8</v>
      </c>
    </row>
    <row r="16" ht="30" customHeight="1" spans="1:1">
      <c r="A16" s="143" t="s">
        <v>9</v>
      </c>
    </row>
    <row r="17" ht="30" customHeight="1" spans="1:1">
      <c r="A17" s="144"/>
    </row>
    <row r="18" ht="30" customHeight="1"/>
    <row r="20" ht="102.75" customHeight="1"/>
    <row r="21" s="132" customFormat="1" ht="49.5" customHeight="1"/>
    <row r="22" ht="49.5" customHeight="1"/>
    <row r="23" ht="49.5" customHeight="1"/>
    <row r="24" ht="49.5" customHeight="1"/>
    <row r="25" ht="49.5" customHeight="1"/>
    <row r="26" ht="49.5" customHeight="1"/>
    <row r="27" ht="49.5" customHeight="1"/>
    <row r="28" ht="49.5" customHeight="1"/>
    <row r="29" ht="49.5" customHeight="1"/>
    <row r="30" s="132" customFormat="1" ht="49.5" customHeight="1"/>
    <row r="31" s="132" customFormat="1" ht="49.5" customHeight="1"/>
    <row r="32" s="132" customFormat="1" ht="49.5"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ht="39" customHeight="1"/>
    <row r="79" s="133" customFormat="1" ht="39" customHeight="1"/>
    <row r="80" s="133" customFormat="1" ht="39" customHeight="1"/>
    <row r="81" s="133" customFormat="1" ht="39" customHeight="1"/>
    <row r="82" s="133" customFormat="1" ht="39" customHeight="1"/>
    <row r="83" s="133" customFormat="1" ht="39" customHeight="1"/>
    <row r="84" s="133" customFormat="1" ht="39" customHeight="1"/>
    <row r="85" s="133" customFormat="1" ht="39" customHeight="1"/>
    <row r="86" s="133" customFormat="1" ht="39" customHeight="1"/>
    <row r="87" s="133" customFormat="1" ht="39" customHeight="1"/>
    <row r="88" s="133" customFormat="1" ht="39" customHeight="1"/>
    <row r="89" s="133" customFormat="1" ht="39" customHeight="1"/>
    <row r="90" s="133" customFormat="1" ht="39" customHeight="1"/>
    <row r="91" s="133" customFormat="1" ht="39" customHeight="1"/>
    <row r="92" s="133" customFormat="1" ht="39" customHeight="1"/>
    <row r="93" s="133" customFormat="1" ht="39" customHeight="1"/>
    <row r="94" s="133" customFormat="1" ht="39" customHeight="1"/>
    <row r="95" s="133" customFormat="1" ht="57" customHeight="1"/>
    <row r="96" s="133" customFormat="1" ht="39" customHeight="1"/>
    <row r="97" s="133" customFormat="1" ht="39" customHeight="1"/>
    <row r="98" s="133" customFormat="1" ht="39" customHeight="1"/>
    <row r="99" s="133" customFormat="1" ht="39" customHeight="1"/>
    <row r="100" s="133" customFormat="1" ht="39" customHeight="1"/>
    <row r="101" s="133" customFormat="1" ht="39" customHeight="1"/>
    <row r="102" s="133" customFormat="1" ht="39" customHeight="1"/>
    <row r="103" s="133" customFormat="1" ht="39" customHeight="1"/>
    <row r="104" s="133" customFormat="1" ht="39" customHeight="1"/>
    <row r="105" s="133" customFormat="1" ht="39" customHeight="1"/>
    <row r="106" s="133" customFormat="1" ht="39" customHeight="1"/>
    <row r="107" s="133" customFormat="1" ht="39" customHeight="1"/>
    <row r="108" s="133" customFormat="1" ht="39" customHeight="1"/>
    <row r="109" s="133" customFormat="1" ht="39" customHeight="1"/>
    <row r="110" s="133" customFormat="1" ht="39" customHeight="1"/>
    <row r="111" s="133" customFormat="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39" customHeight="1"/>
    <row r="179" ht="58.5"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39" customHeight="1"/>
    <row r="204" ht="58.5" customHeight="1"/>
    <row r="205" ht="63" customHeight="1"/>
    <row r="206" ht="39" customHeight="1"/>
    <row r="207" ht="39" customHeight="1"/>
    <row r="208" ht="39" customHeight="1"/>
    <row r="209" ht="39" customHeight="1"/>
    <row r="210" ht="39" customHeight="1"/>
    <row r="211" ht="39" customHeight="1"/>
    <row r="212" ht="39" customHeight="1"/>
    <row r="213" ht="39" customHeight="1"/>
    <row r="214" ht="39" customHeight="1"/>
    <row r="215" ht="66" customHeight="1"/>
    <row r="216" ht="60" customHeight="1"/>
    <row r="217" ht="58.5" customHeight="1"/>
    <row r="218" ht="58.5" customHeight="1"/>
    <row r="219" ht="70.5"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39" customHeight="1"/>
    <row r="275" ht="54"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39" customHeight="1"/>
    <row r="291" ht="60"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ht="39" customHeight="1"/>
    <row r="321" ht="39" customHeight="1"/>
    <row r="322" ht="39" customHeight="1"/>
    <row r="323" ht="39" customHeight="1"/>
    <row r="324" ht="39" customHeight="1"/>
    <row r="325" ht="39" customHeight="1"/>
    <row r="326" ht="39" customHeight="1"/>
    <row r="327" ht="39" customHeight="1"/>
    <row r="328" ht="39" customHeight="1"/>
    <row r="329" ht="39" customHeight="1"/>
    <row r="330" ht="39" customHeight="1"/>
    <row r="331" ht="39" customHeight="1"/>
    <row r="332" ht="39" customHeight="1"/>
    <row r="333" ht="39" customHeight="1"/>
    <row r="334" ht="39" customHeight="1"/>
    <row r="335" ht="39" customHeight="1"/>
    <row r="336" ht="39" customHeight="1"/>
    <row r="337" ht="39" customHeight="1"/>
    <row r="338" ht="39" customHeight="1"/>
    <row r="339" ht="39" customHeight="1"/>
    <row r="340" ht="39" customHeight="1"/>
    <row r="341" ht="39" customHeight="1"/>
    <row r="342" ht="39" customHeight="1"/>
    <row r="343" ht="39" customHeight="1"/>
    <row r="344" ht="39" customHeight="1"/>
    <row r="345" ht="39" customHeight="1"/>
    <row r="346" ht="39" customHeight="1"/>
    <row r="347" ht="39" customHeight="1"/>
    <row r="348" ht="39" customHeight="1"/>
    <row r="349" ht="39" customHeight="1"/>
    <row r="350" ht="39" customHeight="1"/>
    <row r="351" ht="39" customHeight="1"/>
    <row r="352" ht="39" customHeight="1"/>
    <row r="353" ht="39" customHeight="1"/>
    <row r="354" ht="39" customHeight="1"/>
    <row r="355" ht="39" customHeight="1"/>
    <row r="356" ht="39" customHeight="1"/>
    <row r="357" ht="39" customHeight="1"/>
    <row r="358" ht="39" customHeight="1"/>
    <row r="359" ht="39" customHeight="1"/>
    <row r="360" ht="39" customHeight="1"/>
    <row r="361" ht="39" customHeight="1"/>
    <row r="362" ht="39" customHeight="1"/>
    <row r="363" ht="39" customHeight="1"/>
    <row r="364" ht="39" customHeight="1"/>
    <row r="365" ht="39" customHeight="1"/>
    <row r="366" ht="39" customHeight="1"/>
    <row r="367" ht="39" customHeight="1"/>
    <row r="368" ht="39" customHeight="1"/>
    <row r="369" ht="39" customHeight="1"/>
    <row r="370" ht="39" customHeight="1"/>
    <row r="371" ht="39" customHeight="1"/>
    <row r="372" ht="39" customHeight="1"/>
    <row r="373" ht="39" customHeight="1"/>
    <row r="374" ht="39" customHeight="1"/>
    <row r="375" ht="39" customHeight="1"/>
    <row r="376" ht="39" customHeight="1"/>
    <row r="377" ht="39" customHeight="1"/>
    <row r="378" ht="39" customHeight="1"/>
    <row r="379" ht="39" customHeight="1"/>
    <row r="380" ht="39" customHeight="1"/>
    <row r="381" ht="39" customHeight="1"/>
    <row r="382" ht="39" customHeight="1"/>
    <row r="383" ht="39" customHeight="1"/>
    <row r="384" ht="39" customHeight="1"/>
    <row r="385" ht="39" customHeight="1"/>
    <row r="386" ht="39" customHeight="1"/>
    <row r="387" ht="39" customHeight="1"/>
    <row r="388" ht="39" customHeight="1"/>
    <row r="389" ht="39" customHeight="1"/>
    <row r="390" ht="39" customHeight="1"/>
    <row r="391" ht="39" customHeight="1"/>
    <row r="392" ht="39" customHeight="1"/>
    <row r="393" ht="39" customHeight="1"/>
    <row r="394" ht="39" customHeight="1"/>
    <row r="395" ht="39" customHeight="1"/>
    <row r="396" ht="39" customHeight="1"/>
    <row r="397" ht="39" customHeight="1"/>
    <row r="398" ht="39" customHeight="1"/>
    <row r="399" ht="39" customHeight="1"/>
    <row r="400" ht="39" customHeight="1"/>
    <row r="401" ht="39" customHeight="1"/>
    <row r="402" ht="39" customHeight="1"/>
    <row r="403" ht="39" customHeight="1"/>
    <row r="404" ht="39" customHeight="1"/>
    <row r="405" ht="39" customHeight="1"/>
    <row r="406" ht="39" customHeight="1"/>
    <row r="407" ht="39" customHeight="1"/>
    <row r="408" ht="34.5" customHeight="1"/>
    <row r="409" ht="34.5" customHeight="1"/>
    <row r="410" ht="34.5" customHeight="1"/>
    <row r="411" ht="34.5" customHeight="1"/>
    <row r="412" ht="34.5" customHeight="1"/>
    <row r="413" ht="34.5" customHeight="1"/>
    <row r="414" ht="34.5" customHeight="1"/>
    <row r="415" ht="34.5" customHeight="1"/>
    <row r="416" ht="34.5" customHeight="1"/>
    <row r="417" ht="34.5" customHeight="1"/>
    <row r="418" ht="34.5" customHeight="1"/>
    <row r="419" ht="34.5" customHeight="1"/>
    <row r="420" ht="34.5" customHeight="1"/>
    <row r="421" ht="34.5" customHeight="1"/>
    <row r="422" ht="34.5" customHeight="1"/>
    <row r="423" ht="34.5" customHeight="1"/>
    <row r="424" ht="34.5" customHeight="1"/>
    <row r="425" ht="34.5" customHeight="1"/>
    <row r="426" ht="34.5" customHeight="1"/>
    <row r="427" ht="34.5" customHeight="1"/>
    <row r="428" ht="34.5" customHeight="1"/>
    <row r="429" ht="34.5" customHeight="1"/>
    <row r="430" ht="34.5" customHeight="1"/>
    <row r="431" ht="34.5" customHeight="1"/>
    <row r="432" ht="34.5" customHeight="1"/>
    <row r="433" ht="34.5" customHeight="1"/>
    <row r="434" ht="34.5" customHeight="1"/>
    <row r="435" ht="34.5" customHeight="1"/>
    <row r="436" ht="34.5" customHeight="1"/>
    <row r="437" ht="34.5" customHeight="1"/>
    <row r="438" ht="34.5" customHeight="1"/>
    <row r="439" ht="34.5" customHeight="1"/>
    <row r="440" ht="34.5" customHeight="1"/>
    <row r="441" ht="34.5" customHeight="1"/>
    <row r="442" ht="34.5" customHeight="1"/>
    <row r="443" ht="34.5" customHeight="1"/>
    <row r="444" ht="34.5" customHeight="1"/>
    <row r="445" ht="34.5" customHeight="1"/>
    <row r="446" spans="1:3">
      <c r="A446" s="145"/>
      <c r="B446" s="145"/>
      <c r="C446" s="145"/>
    </row>
  </sheetData>
  <sheetProtection algorithmName="SHA-512" hashValue="xAQCfiSh14tMKH56MDhQJpF+veUZkT5w6ZWHi95TuJ32XwjRyFgvcvYbzw8Aq1nFGmZjBhU9/z4uKeZvEzdplQ==" saltValue="5OCKa9QYBzmIgbGa0U2y9w==" spinCount="100000" sheet="1" formatColumns="0" formatRows="0"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view="pageBreakPreview" zoomScaleNormal="100" workbookViewId="0">
      <selection activeCell="A7" sqref="A7"/>
    </sheetView>
  </sheetViews>
  <sheetFormatPr defaultColWidth="9" defaultRowHeight="14.25"/>
  <cols>
    <col min="1" max="1" width="84.7583333333333" style="127" customWidth="1"/>
    <col min="2" max="16384" width="9" style="127"/>
  </cols>
  <sheetData>
    <row r="1" s="127" customFormat="1" spans="1:1">
      <c r="A1" s="128"/>
    </row>
    <row r="2" s="127" customFormat="1" ht="20.25" spans="1:1">
      <c r="A2" s="129" t="s">
        <v>10</v>
      </c>
    </row>
    <row r="3" s="127" customFormat="1" ht="35.25" customHeight="1" spans="1:1">
      <c r="A3" s="130" t="s">
        <v>11</v>
      </c>
    </row>
    <row r="4" s="127" customFormat="1" ht="38.25" customHeight="1" spans="1:1">
      <c r="A4" s="130" t="s">
        <v>12</v>
      </c>
    </row>
    <row r="5" s="127" customFormat="1" ht="68.1" customHeight="1" spans="1:1">
      <c r="A5" s="130" t="s">
        <v>13</v>
      </c>
    </row>
    <row r="6" s="127" customFormat="1" ht="53.25" customHeight="1" spans="1:1">
      <c r="A6" s="130" t="s">
        <v>14</v>
      </c>
    </row>
    <row r="7" s="127" customFormat="1" ht="41.25" customHeight="1" spans="1:1">
      <c r="A7" s="130" t="s">
        <v>15</v>
      </c>
    </row>
    <row r="8" s="127" customFormat="1" ht="42.75" customHeight="1" spans="1:1">
      <c r="A8" s="130" t="s">
        <v>16</v>
      </c>
    </row>
    <row r="9" s="127" customFormat="1" ht="21" customHeight="1" spans="1:1">
      <c r="A9" s="131" t="s">
        <v>17</v>
      </c>
    </row>
  </sheetData>
  <sheetProtection algorithmName="SHA-512" hashValue="6TzHvSel8WlYrTYoXMTOUM1vkMPoe2IZ7sHPu7DIfF9acvjsRqfDwSmUNGfrJMbj1B/KweK0WIJbCEO6qOvgfw==" saltValue="g6vIK5W7cYeKbjLfqJ7QNA==" spinCount="100000" sheet="1" formatColumns="0" formatRows="0" objects="1"/>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showZeros="0" view="pageBreakPreview" zoomScaleNormal="100" workbookViewId="0">
      <selection activeCell="C10" sqref="C10"/>
    </sheetView>
  </sheetViews>
  <sheetFormatPr defaultColWidth="9" defaultRowHeight="15" outlineLevelCol="6"/>
  <cols>
    <col min="1" max="1" width="12.375" style="111" customWidth="1"/>
    <col min="2" max="2" width="15.75" style="111" customWidth="1"/>
    <col min="3" max="3" width="30.5" style="110" customWidth="1"/>
    <col min="4" max="7" width="18.5" style="111" customWidth="1"/>
    <col min="8" max="8" width="12.8916666666667" style="110"/>
    <col min="9" max="9" width="11.775" style="110"/>
    <col min="10" max="10" width="21.5" style="110" customWidth="1"/>
    <col min="11" max="16384" width="9" style="110"/>
  </cols>
  <sheetData>
    <row r="1" ht="30" customHeight="1" spans="1:7">
      <c r="A1" s="112" t="s">
        <v>18</v>
      </c>
      <c r="B1" s="113"/>
      <c r="C1" s="113"/>
      <c r="D1" s="113"/>
      <c r="E1" s="113"/>
      <c r="F1" s="113"/>
      <c r="G1" s="113"/>
    </row>
    <row r="2" ht="26" customHeight="1" spans="1:7">
      <c r="A2" s="114" t="s">
        <v>19</v>
      </c>
      <c r="B2" s="115"/>
      <c r="C2" s="115"/>
      <c r="D2" s="115"/>
      <c r="E2" s="115"/>
      <c r="F2" s="116" t="s">
        <v>20</v>
      </c>
      <c r="G2" s="117"/>
    </row>
    <row r="3" ht="25" customHeight="1" spans="1:7">
      <c r="A3" s="118" t="s">
        <v>21</v>
      </c>
      <c r="B3" s="118" t="s">
        <v>22</v>
      </c>
      <c r="C3" s="118" t="s">
        <v>23</v>
      </c>
      <c r="D3" s="118" t="s">
        <v>24</v>
      </c>
      <c r="E3" s="119"/>
      <c r="F3" s="118" t="s">
        <v>25</v>
      </c>
      <c r="G3" s="119"/>
    </row>
    <row r="4" ht="25" customHeight="1" spans="1:7">
      <c r="A4" s="119"/>
      <c r="B4" s="119"/>
      <c r="C4" s="119"/>
      <c r="D4" s="118" t="s">
        <v>26</v>
      </c>
      <c r="E4" s="118" t="s">
        <v>27</v>
      </c>
      <c r="F4" s="118" t="s">
        <v>26</v>
      </c>
      <c r="G4" s="118" t="s">
        <v>27</v>
      </c>
    </row>
    <row r="5" ht="25" customHeight="1" spans="1:7">
      <c r="A5" s="119">
        <v>1</v>
      </c>
      <c r="B5" s="119" t="s">
        <v>28</v>
      </c>
      <c r="C5" s="120" t="s">
        <v>29</v>
      </c>
      <c r="D5" s="119">
        <f>总则!F8</f>
        <v>11547</v>
      </c>
      <c r="E5" s="119"/>
      <c r="F5" s="119" t="s">
        <v>28</v>
      </c>
      <c r="G5" s="119"/>
    </row>
    <row r="6" ht="25" customHeight="1" spans="1:7">
      <c r="A6" s="119">
        <v>2</v>
      </c>
      <c r="B6" s="119" t="s">
        <v>28</v>
      </c>
      <c r="C6" s="121" t="s">
        <v>30</v>
      </c>
      <c r="D6" s="119">
        <f>路基!F17</f>
        <v>0</v>
      </c>
      <c r="E6" s="119"/>
      <c r="F6" s="119" t="s">
        <v>28</v>
      </c>
      <c r="G6" s="119"/>
    </row>
    <row r="7" ht="25" customHeight="1" spans="1:7">
      <c r="A7" s="119">
        <v>3</v>
      </c>
      <c r="B7" s="119" t="s">
        <v>28</v>
      </c>
      <c r="C7" s="121" t="s">
        <v>31</v>
      </c>
      <c r="D7" s="119">
        <f>路面!F9</f>
        <v>0</v>
      </c>
      <c r="E7" s="119"/>
      <c r="F7" s="119">
        <f>路面!M9</f>
        <v>0</v>
      </c>
      <c r="G7" s="119"/>
    </row>
    <row r="8" ht="25" customHeight="1" spans="1:7">
      <c r="A8" s="119">
        <v>4</v>
      </c>
      <c r="B8" s="119" t="s">
        <v>28</v>
      </c>
      <c r="C8" s="120" t="s">
        <v>32</v>
      </c>
      <c r="D8" s="119">
        <f>桥涵!F15</f>
        <v>0</v>
      </c>
      <c r="E8" s="119"/>
      <c r="F8" s="119" t="s">
        <v>28</v>
      </c>
      <c r="G8" s="119"/>
    </row>
    <row r="9" ht="25" customHeight="1" spans="1:7">
      <c r="A9" s="119">
        <v>5</v>
      </c>
      <c r="B9" s="119" t="s">
        <v>28</v>
      </c>
      <c r="C9" s="120" t="s">
        <v>33</v>
      </c>
      <c r="D9" s="119">
        <f>隧道!F17</f>
        <v>0</v>
      </c>
      <c r="E9" s="119"/>
      <c r="F9" s="119" t="s">
        <v>28</v>
      </c>
      <c r="G9" s="119"/>
    </row>
    <row r="10" ht="25" customHeight="1" spans="1:7">
      <c r="A10" s="119">
        <v>6</v>
      </c>
      <c r="B10" s="119" t="s">
        <v>28</v>
      </c>
      <c r="C10" s="120" t="s">
        <v>34</v>
      </c>
      <c r="D10" s="119">
        <f>沿线设施!F10</f>
        <v>0</v>
      </c>
      <c r="E10" s="119"/>
      <c r="F10" s="119">
        <f>沿线设施!M10</f>
        <v>0</v>
      </c>
      <c r="G10" s="119"/>
    </row>
    <row r="11" ht="25" customHeight="1" spans="1:7">
      <c r="A11" s="119">
        <v>7</v>
      </c>
      <c r="B11" s="119" t="s">
        <v>28</v>
      </c>
      <c r="C11" s="121" t="s">
        <v>35</v>
      </c>
      <c r="D11" s="119" t="s">
        <v>28</v>
      </c>
      <c r="E11" s="119"/>
      <c r="F11" s="119">
        <f>绿化!L10</f>
        <v>0</v>
      </c>
      <c r="G11" s="119"/>
    </row>
    <row r="12" ht="25" customHeight="1" spans="1:7">
      <c r="A12" s="119">
        <v>8</v>
      </c>
      <c r="B12" s="118" t="s">
        <v>36</v>
      </c>
      <c r="C12" s="119"/>
      <c r="D12" s="119">
        <f>SUM(D5:D11)</f>
        <v>11547</v>
      </c>
      <c r="E12" s="119"/>
      <c r="F12" s="119">
        <f>SUM(F5:F11)</f>
        <v>0</v>
      </c>
      <c r="G12" s="119"/>
    </row>
    <row r="13" ht="25" customHeight="1" spans="1:7">
      <c r="A13" s="119">
        <v>9</v>
      </c>
      <c r="B13" s="122" t="s">
        <v>37</v>
      </c>
      <c r="C13" s="123"/>
      <c r="D13" s="119">
        <f>D12*8%</f>
        <v>923.76</v>
      </c>
      <c r="E13" s="119"/>
      <c r="F13" s="119">
        <f>F12*8%</f>
        <v>0</v>
      </c>
      <c r="G13" s="119"/>
    </row>
    <row r="14" ht="25" customHeight="1" spans="1:7">
      <c r="A14" s="119">
        <v>10</v>
      </c>
      <c r="B14" s="118" t="s">
        <v>38</v>
      </c>
      <c r="C14" s="119"/>
      <c r="D14" s="119">
        <f>(D12+D13)*2%</f>
        <v>249.4152</v>
      </c>
      <c r="E14" s="119"/>
      <c r="F14" s="119">
        <f>(F12+F13)*2%</f>
        <v>0</v>
      </c>
      <c r="G14" s="119"/>
    </row>
    <row r="15" s="110" customFormat="1" ht="25" customHeight="1" spans="1:7">
      <c r="A15" s="119">
        <v>11</v>
      </c>
      <c r="B15" s="122" t="s">
        <v>39</v>
      </c>
      <c r="C15" s="123"/>
      <c r="D15" s="119">
        <f>D12+D13+D14</f>
        <v>12720.1752</v>
      </c>
      <c r="E15" s="119"/>
      <c r="F15" s="119">
        <f>F12+F13+F14</f>
        <v>0</v>
      </c>
      <c r="G15" s="124"/>
    </row>
    <row r="16" ht="25" customHeight="1" spans="1:7">
      <c r="A16" s="119">
        <v>12</v>
      </c>
      <c r="B16" s="118" t="s">
        <v>40</v>
      </c>
      <c r="C16" s="119"/>
      <c r="D16" s="125">
        <f>D15+F15</f>
        <v>12720.1752</v>
      </c>
      <c r="E16" s="126"/>
      <c r="F16" s="123"/>
      <c r="G16" s="124"/>
    </row>
  </sheetData>
  <sheetProtection algorithmName="SHA-512" hashValue="9a8V+C1kGbKNfw80Zy4ZKOoL0jNOPxr3KP6voxvSlcXY9WzayaOSAXaoPrrHQxhzKVQvaZ+cGKNH0t50hurOIg==" saltValue="UNiq2opmr6retdNwT0utwQ==" spinCount="100000" sheet="1" formatColumns="0" formatRows="0" objects="1"/>
  <mergeCells count="14">
    <mergeCell ref="A1:G1"/>
    <mergeCell ref="A2:E2"/>
    <mergeCell ref="F2:G2"/>
    <mergeCell ref="D3:E3"/>
    <mergeCell ref="F3:G3"/>
    <mergeCell ref="B12:C12"/>
    <mergeCell ref="B13:C13"/>
    <mergeCell ref="B14:C14"/>
    <mergeCell ref="B15:C15"/>
    <mergeCell ref="B16:C16"/>
    <mergeCell ref="D16:F16"/>
    <mergeCell ref="A3:A4"/>
    <mergeCell ref="B3:B4"/>
    <mergeCell ref="C3:C4"/>
  </mergeCells>
  <pageMargins left="0.700694444444445" right="0.700694444444445" top="0.751388888888889" bottom="0.55486111111111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Zeros="0" tabSelected="1" view="pageBreakPreview" zoomScaleNormal="100" workbookViewId="0">
      <selection activeCell="F7" sqref="F7"/>
    </sheetView>
  </sheetViews>
  <sheetFormatPr defaultColWidth="9" defaultRowHeight="15"/>
  <cols>
    <col min="1" max="1" width="9.775" style="29" customWidth="1"/>
    <col min="2" max="2" width="23.375" style="29" customWidth="1"/>
    <col min="3" max="4" width="7.875" style="29" customWidth="1"/>
    <col min="5" max="5" width="10" style="29" customWidth="1"/>
    <col min="6" max="7" width="10.625" style="29" customWidth="1"/>
    <col min="8" max="8" width="9.775" style="29" customWidth="1"/>
    <col min="9" max="9" width="16.625" style="29" customWidth="1"/>
    <col min="10" max="10" width="7.625" style="29" customWidth="1"/>
    <col min="11" max="11" width="7.775" style="29" customWidth="1"/>
    <col min="12" max="12" width="9.75" style="29" customWidth="1"/>
    <col min="13" max="13" width="10.375" style="29" customWidth="1"/>
    <col min="14" max="16384" width="9" style="2"/>
  </cols>
  <sheetData>
    <row r="1" s="28" customFormat="1" ht="30" customHeight="1" spans="1:13">
      <c r="A1" s="30" t="s">
        <v>41</v>
      </c>
      <c r="B1" s="31"/>
      <c r="C1" s="31"/>
      <c r="D1" s="31"/>
      <c r="E1" s="31"/>
      <c r="F1" s="31"/>
      <c r="G1" s="31"/>
      <c r="H1" s="31"/>
      <c r="I1" s="31"/>
      <c r="J1" s="31"/>
      <c r="K1" s="31"/>
      <c r="L1" s="31"/>
      <c r="M1" s="31"/>
    </row>
    <row r="2" s="1" customFormat="1" ht="24" customHeight="1" spans="1:13">
      <c r="A2" s="7" t="str">
        <f>汇总表!A2</f>
        <v>项目名称：2025-2026年栖霞区国省及县道道路日常养护项目</v>
      </c>
      <c r="B2" s="7"/>
      <c r="C2" s="7"/>
      <c r="D2" s="7"/>
      <c r="E2" s="7"/>
      <c r="F2" s="7"/>
      <c r="G2" s="7"/>
      <c r="H2" s="7"/>
      <c r="I2" s="7"/>
      <c r="J2" s="8"/>
      <c r="K2" s="8" t="s">
        <v>42</v>
      </c>
      <c r="L2" s="8"/>
      <c r="M2" s="8"/>
    </row>
    <row r="3" s="1" customFormat="1" ht="24" customHeight="1" spans="1:13">
      <c r="A3" s="9" t="s">
        <v>43</v>
      </c>
      <c r="B3" s="9"/>
      <c r="C3" s="9"/>
      <c r="D3" s="9"/>
      <c r="E3" s="9"/>
      <c r="F3" s="9"/>
      <c r="G3" s="9"/>
      <c r="H3" s="9"/>
      <c r="I3" s="9"/>
      <c r="J3" s="9"/>
      <c r="K3" s="9"/>
      <c r="L3" s="9"/>
      <c r="M3" s="9"/>
    </row>
    <row r="4" s="1" customFormat="1" ht="24" customHeight="1" spans="1:13">
      <c r="A4" s="105" t="s">
        <v>44</v>
      </c>
      <c r="B4" s="98"/>
      <c r="C4" s="98"/>
      <c r="D4" s="98"/>
      <c r="E4" s="98"/>
      <c r="F4" s="98"/>
      <c r="G4" s="99"/>
      <c r="H4" s="9" t="s">
        <v>45</v>
      </c>
      <c r="I4" s="9"/>
      <c r="J4" s="9"/>
      <c r="K4" s="9"/>
      <c r="L4" s="9"/>
      <c r="M4" s="9"/>
    </row>
    <row r="5" s="1" customFormat="1" ht="24" customHeight="1" spans="1:13">
      <c r="A5" s="9" t="s">
        <v>46</v>
      </c>
      <c r="B5" s="9" t="s">
        <v>47</v>
      </c>
      <c r="C5" s="9" t="s">
        <v>48</v>
      </c>
      <c r="D5" s="9" t="s">
        <v>49</v>
      </c>
      <c r="E5" s="9" t="s">
        <v>50</v>
      </c>
      <c r="F5" s="9" t="s">
        <v>51</v>
      </c>
      <c r="G5" s="19" t="s">
        <v>27</v>
      </c>
      <c r="H5" s="9" t="s">
        <v>46</v>
      </c>
      <c r="I5" s="9" t="s">
        <v>47</v>
      </c>
      <c r="J5" s="9" t="s">
        <v>48</v>
      </c>
      <c r="K5" s="9" t="s">
        <v>49</v>
      </c>
      <c r="L5" s="9" t="s">
        <v>50</v>
      </c>
      <c r="M5" s="9" t="s">
        <v>51</v>
      </c>
    </row>
    <row r="6" s="1" customFormat="1" ht="51" customHeight="1" spans="1:13">
      <c r="A6" s="9">
        <v>103</v>
      </c>
      <c r="B6" s="47" t="s">
        <v>52</v>
      </c>
      <c r="C6" s="9" t="s">
        <v>53</v>
      </c>
      <c r="D6" s="9">
        <v>1</v>
      </c>
      <c r="E6" s="106"/>
      <c r="F6" s="84">
        <f>E6*D6</f>
        <v>0</v>
      </c>
      <c r="G6" s="107" t="s">
        <v>54</v>
      </c>
      <c r="H6" s="9"/>
      <c r="I6" s="9"/>
      <c r="J6" s="9"/>
      <c r="K6" s="9"/>
      <c r="L6" s="9"/>
      <c r="M6" s="9"/>
    </row>
    <row r="7" s="104" customFormat="1" ht="34" customHeight="1" spans="1:13">
      <c r="A7" s="9">
        <v>105</v>
      </c>
      <c r="B7" s="15" t="s">
        <v>55</v>
      </c>
      <c r="C7" s="11" t="s">
        <v>53</v>
      </c>
      <c r="D7" s="11">
        <v>1</v>
      </c>
      <c r="E7" s="84">
        <f>3848834*0.3%</f>
        <v>11546.502</v>
      </c>
      <c r="F7" s="84">
        <f>IF(D7="","",ROUND(D7*E7,0))</f>
        <v>11547</v>
      </c>
      <c r="G7" s="84"/>
      <c r="H7" s="108"/>
      <c r="I7" s="109"/>
      <c r="J7" s="109"/>
      <c r="K7" s="109"/>
      <c r="L7" s="109"/>
      <c r="M7" s="109"/>
    </row>
    <row r="8" s="1" customFormat="1" ht="24" customHeight="1" spans="1:13">
      <c r="A8" s="105" t="s">
        <v>56</v>
      </c>
      <c r="B8" s="98"/>
      <c r="C8" s="98"/>
      <c r="D8" s="98"/>
      <c r="E8" s="99"/>
      <c r="F8" s="9">
        <f>SUM(F6:F7)</f>
        <v>11547</v>
      </c>
      <c r="G8" s="105"/>
      <c r="H8" s="32"/>
      <c r="I8" s="98"/>
      <c r="J8" s="98"/>
      <c r="K8" s="98"/>
      <c r="L8" s="99"/>
      <c r="M8" s="9">
        <f>SUM(M6:M6)</f>
        <v>0</v>
      </c>
    </row>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sheetData>
  <sheetProtection algorithmName="SHA-512" hashValue="X+Eo5C+7PMyYZn9T52VsiXL8qBcn935Kq4cnpzmO2J8e9LbJ2lykx993cs9OKQ28aQUPVeBmWNK8FmMgfd4SgQ==" saltValue="gUq7WWgz0+ELMNwLkh6bxg==" spinCount="100000" sheet="1" formatColumns="0" formatRows="0" objects="1"/>
  <mergeCells count="7">
    <mergeCell ref="A1:M1"/>
    <mergeCell ref="K2:M2"/>
    <mergeCell ref="A3:M3"/>
    <mergeCell ref="A4:G4"/>
    <mergeCell ref="H4:M4"/>
    <mergeCell ref="A8:E8"/>
    <mergeCell ref="H8:L8"/>
  </mergeCells>
  <pageMargins left="0.503472222222222" right="0.503472222222222" top="0.747916666666667" bottom="0.747916666666667" header="0.298611111111111" footer="0.298611111111111"/>
  <pageSetup paperSize="9" scale="9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showZeros="0" view="pageBreakPreview" zoomScaleNormal="100" workbookViewId="0">
      <selection activeCell="D14" sqref="D14"/>
    </sheetView>
  </sheetViews>
  <sheetFormatPr defaultColWidth="9" defaultRowHeight="15"/>
  <cols>
    <col min="1" max="1" width="9.775" style="2" customWidth="1"/>
    <col min="2" max="2" width="22.75" style="2" customWidth="1"/>
    <col min="3" max="3" width="7.875" style="2" customWidth="1"/>
    <col min="4" max="5" width="9.25" style="2" customWidth="1"/>
    <col min="6" max="6" width="10.625" style="2" customWidth="1"/>
    <col min="7" max="7" width="22.5" style="2" customWidth="1"/>
    <col min="8" max="8" width="8.53333333333333" style="2" customWidth="1"/>
    <col min="9" max="9" width="12.35" style="2" customWidth="1"/>
    <col min="10" max="10" width="6.125" style="2" customWidth="1"/>
    <col min="11" max="11" width="6.375" style="2" customWidth="1"/>
    <col min="12" max="12" width="9" style="2" customWidth="1"/>
    <col min="13" max="13" width="8.38333333333333" style="2" customWidth="1"/>
    <col min="14" max="16384" width="9" style="2"/>
  </cols>
  <sheetData>
    <row r="1" s="28" customFormat="1" ht="30" customHeight="1" spans="1:13">
      <c r="A1" s="30" t="s">
        <v>41</v>
      </c>
      <c r="B1" s="31"/>
      <c r="C1" s="31"/>
      <c r="D1" s="31"/>
      <c r="E1" s="31"/>
      <c r="F1" s="31"/>
      <c r="G1" s="31"/>
      <c r="H1" s="31"/>
      <c r="I1" s="31"/>
      <c r="J1" s="31"/>
      <c r="K1" s="31"/>
      <c r="L1" s="31"/>
      <c r="M1" s="31"/>
    </row>
    <row r="2" s="1" customFormat="1" ht="24" customHeight="1" spans="1:13">
      <c r="A2" s="6" t="str">
        <f>汇总表!A2</f>
        <v>项目名称：2025-2026年栖霞区国省及县道道路日常养护项目</v>
      </c>
      <c r="B2" s="7"/>
      <c r="C2" s="7"/>
      <c r="D2" s="7"/>
      <c r="E2" s="7"/>
      <c r="F2" s="7"/>
      <c r="G2" s="7"/>
      <c r="H2" s="7"/>
      <c r="I2" s="8"/>
      <c r="J2" s="8"/>
      <c r="K2" s="21" t="s">
        <v>20</v>
      </c>
      <c r="L2" s="8"/>
      <c r="M2" s="8"/>
    </row>
    <row r="3" s="1" customFormat="1" ht="24" customHeight="1" spans="1:13">
      <c r="A3" s="19" t="s">
        <v>30</v>
      </c>
      <c r="B3" s="9"/>
      <c r="C3" s="9"/>
      <c r="D3" s="9"/>
      <c r="E3" s="9"/>
      <c r="F3" s="9"/>
      <c r="G3" s="9"/>
      <c r="H3" s="9"/>
      <c r="I3" s="9"/>
      <c r="J3" s="9"/>
      <c r="K3" s="9"/>
      <c r="L3" s="9"/>
      <c r="M3" s="9"/>
    </row>
    <row r="4" s="1" customFormat="1" ht="24" customHeight="1" spans="1:13">
      <c r="A4" s="32" t="s">
        <v>24</v>
      </c>
      <c r="B4" s="33"/>
      <c r="C4" s="33"/>
      <c r="D4" s="33"/>
      <c r="E4" s="33"/>
      <c r="F4" s="33"/>
      <c r="G4" s="34"/>
      <c r="H4" s="19" t="s">
        <v>25</v>
      </c>
      <c r="I4" s="9"/>
      <c r="J4" s="9"/>
      <c r="K4" s="9"/>
      <c r="L4" s="9"/>
      <c r="M4" s="9"/>
    </row>
    <row r="5" s="1" customFormat="1" ht="30" customHeight="1" spans="1:13">
      <c r="A5" s="19" t="s">
        <v>57</v>
      </c>
      <c r="B5" s="19" t="s">
        <v>58</v>
      </c>
      <c r="C5" s="19" t="s">
        <v>59</v>
      </c>
      <c r="D5" s="19" t="s">
        <v>60</v>
      </c>
      <c r="E5" s="19" t="s">
        <v>61</v>
      </c>
      <c r="F5" s="19" t="s">
        <v>62</v>
      </c>
      <c r="G5" s="19" t="s">
        <v>27</v>
      </c>
      <c r="H5" s="19" t="s">
        <v>57</v>
      </c>
      <c r="I5" s="19" t="s">
        <v>58</v>
      </c>
      <c r="J5" s="19" t="s">
        <v>59</v>
      </c>
      <c r="K5" s="19" t="s">
        <v>60</v>
      </c>
      <c r="L5" s="19" t="s">
        <v>61</v>
      </c>
      <c r="M5" s="19" t="s">
        <v>62</v>
      </c>
    </row>
    <row r="6" s="8" customFormat="1" ht="32" customHeight="1" spans="1:13">
      <c r="A6" s="9">
        <v>201</v>
      </c>
      <c r="B6" s="15" t="s">
        <v>63</v>
      </c>
      <c r="C6" s="9" t="s">
        <v>64</v>
      </c>
      <c r="D6" s="20">
        <f>48.628*52*3</f>
        <v>7585.968</v>
      </c>
      <c r="E6" s="93"/>
      <c r="F6" s="20">
        <f>E6*D6</f>
        <v>0</v>
      </c>
      <c r="G6" s="94" t="s">
        <v>65</v>
      </c>
      <c r="H6" s="9"/>
      <c r="I6" s="15"/>
      <c r="J6" s="9"/>
      <c r="K6" s="9"/>
      <c r="L6" s="101"/>
      <c r="M6" s="20"/>
    </row>
    <row r="7" s="8" customFormat="1" ht="24" customHeight="1" spans="1:13">
      <c r="A7" s="9">
        <v>202</v>
      </c>
      <c r="B7" s="15" t="s">
        <v>66</v>
      </c>
      <c r="C7" s="9" t="s">
        <v>67</v>
      </c>
      <c r="D7" s="20">
        <f>32000*24</f>
        <v>768000</v>
      </c>
      <c r="E7" s="93"/>
      <c r="F7" s="20">
        <f>E7*D7</f>
        <v>0</v>
      </c>
      <c r="G7" s="94" t="s">
        <v>68</v>
      </c>
      <c r="H7" s="9"/>
      <c r="I7" s="15"/>
      <c r="J7" s="9"/>
      <c r="K7" s="9"/>
      <c r="L7" s="101"/>
      <c r="M7" s="20"/>
    </row>
    <row r="8" s="8" customFormat="1" ht="24" customHeight="1" spans="1:13">
      <c r="A8" s="9">
        <v>203</v>
      </c>
      <c r="B8" s="15" t="s">
        <v>69</v>
      </c>
      <c r="C8" s="9"/>
      <c r="D8" s="20"/>
      <c r="E8" s="93"/>
      <c r="F8" s="20"/>
      <c r="G8" s="94"/>
      <c r="H8" s="9"/>
      <c r="I8" s="15"/>
      <c r="J8" s="9"/>
      <c r="K8" s="9"/>
      <c r="L8" s="101"/>
      <c r="M8" s="20"/>
    </row>
    <row r="9" s="8" customFormat="1" ht="30" customHeight="1" spans="1:13">
      <c r="A9" s="146" t="s">
        <v>70</v>
      </c>
      <c r="B9" s="15" t="s">
        <v>71</v>
      </c>
      <c r="C9" s="11" t="s">
        <v>67</v>
      </c>
      <c r="D9" s="20">
        <f>25870*8</f>
        <v>206960</v>
      </c>
      <c r="E9" s="95"/>
      <c r="F9" s="20">
        <f>E9*D9</f>
        <v>0</v>
      </c>
      <c r="G9" s="94" t="s">
        <v>72</v>
      </c>
      <c r="H9" s="9"/>
      <c r="I9" s="15"/>
      <c r="J9" s="9"/>
      <c r="K9" s="9"/>
      <c r="L9" s="101"/>
      <c r="M9" s="20"/>
    </row>
    <row r="10" s="8" customFormat="1" ht="30" customHeight="1" spans="1:13">
      <c r="A10" s="146" t="s">
        <v>73</v>
      </c>
      <c r="B10" s="15" t="s">
        <v>74</v>
      </c>
      <c r="C10" s="11" t="s">
        <v>67</v>
      </c>
      <c r="D10" s="20">
        <f>1185*6</f>
        <v>7110</v>
      </c>
      <c r="E10" s="95"/>
      <c r="F10" s="20">
        <f>E10*D10</f>
        <v>0</v>
      </c>
      <c r="G10" s="94" t="s">
        <v>75</v>
      </c>
      <c r="H10" s="9"/>
      <c r="I10" s="15"/>
      <c r="J10" s="9"/>
      <c r="K10" s="9"/>
      <c r="L10" s="101"/>
      <c r="M10" s="20"/>
    </row>
    <row r="11" s="8" customFormat="1" ht="24" customHeight="1" spans="1:13">
      <c r="A11" s="9">
        <v>204</v>
      </c>
      <c r="B11" s="15" t="s">
        <v>76</v>
      </c>
      <c r="C11" s="11"/>
      <c r="D11" s="9"/>
      <c r="E11" s="25"/>
      <c r="F11" s="20">
        <f t="shared" ref="F11:F16" si="0">E11*D11</f>
        <v>0</v>
      </c>
      <c r="G11" s="94"/>
      <c r="H11" s="9"/>
      <c r="I11" s="15"/>
      <c r="J11" s="9"/>
      <c r="K11" s="9"/>
      <c r="L11" s="101"/>
      <c r="M11" s="20"/>
    </row>
    <row r="12" s="8" customFormat="1" ht="24" customHeight="1" spans="1:13">
      <c r="A12" s="146" t="s">
        <v>70</v>
      </c>
      <c r="B12" s="15" t="s">
        <v>77</v>
      </c>
      <c r="C12" s="11" t="s">
        <v>78</v>
      </c>
      <c r="D12" s="20">
        <f>29471*8</f>
        <v>235768</v>
      </c>
      <c r="E12" s="93"/>
      <c r="F12" s="20">
        <f t="shared" si="0"/>
        <v>0</v>
      </c>
      <c r="G12" s="94" t="s">
        <v>72</v>
      </c>
      <c r="H12" s="9"/>
      <c r="I12" s="15"/>
      <c r="J12" s="11"/>
      <c r="K12" s="9"/>
      <c r="L12" s="101"/>
      <c r="M12" s="20"/>
    </row>
    <row r="13" s="8" customFormat="1" ht="24" customHeight="1" spans="1:13">
      <c r="A13" s="146" t="s">
        <v>73</v>
      </c>
      <c r="B13" s="15" t="s">
        <v>79</v>
      </c>
      <c r="C13" s="11" t="s">
        <v>80</v>
      </c>
      <c r="D13" s="20">
        <f>44620*6</f>
        <v>267720</v>
      </c>
      <c r="E13" s="93"/>
      <c r="F13" s="20">
        <f t="shared" si="0"/>
        <v>0</v>
      </c>
      <c r="G13" s="94" t="s">
        <v>75</v>
      </c>
      <c r="H13" s="9"/>
      <c r="I13" s="15"/>
      <c r="J13" s="11"/>
      <c r="K13" s="9"/>
      <c r="L13" s="101"/>
      <c r="M13" s="20"/>
    </row>
    <row r="14" s="8" customFormat="1" ht="24" customHeight="1" spans="1:13">
      <c r="A14" s="146" t="s">
        <v>81</v>
      </c>
      <c r="B14" s="15" t="s">
        <v>82</v>
      </c>
      <c r="C14" s="11" t="s">
        <v>78</v>
      </c>
      <c r="D14" s="20">
        <f>137838*8</f>
        <v>1102704</v>
      </c>
      <c r="E14" s="93"/>
      <c r="F14" s="20">
        <f t="shared" si="0"/>
        <v>0</v>
      </c>
      <c r="G14" s="94" t="s">
        <v>72</v>
      </c>
      <c r="H14" s="9"/>
      <c r="I14" s="15"/>
      <c r="J14" s="11"/>
      <c r="K14" s="9"/>
      <c r="L14" s="101"/>
      <c r="M14" s="20"/>
    </row>
    <row r="15" s="8" customFormat="1" ht="32" customHeight="1" spans="1:13">
      <c r="A15" s="9">
        <v>205</v>
      </c>
      <c r="B15" s="96" t="s">
        <v>83</v>
      </c>
      <c r="C15" s="11" t="s">
        <v>78</v>
      </c>
      <c r="D15" s="9">
        <v>50871</v>
      </c>
      <c r="E15" s="25"/>
      <c r="F15" s="20">
        <f t="shared" si="0"/>
        <v>0</v>
      </c>
      <c r="G15" s="97" t="s">
        <v>84</v>
      </c>
      <c r="H15" s="9"/>
      <c r="I15" s="102"/>
      <c r="J15" s="9"/>
      <c r="K15" s="9"/>
      <c r="L15" s="103"/>
      <c r="M15" s="20"/>
    </row>
    <row r="16" s="8" customFormat="1" ht="33" customHeight="1" spans="1:13">
      <c r="A16" s="9">
        <v>206</v>
      </c>
      <c r="B16" s="96" t="s">
        <v>85</v>
      </c>
      <c r="C16" s="11" t="s">
        <v>78</v>
      </c>
      <c r="D16" s="9">
        <v>147154</v>
      </c>
      <c r="E16" s="73"/>
      <c r="F16" s="20">
        <f t="shared" si="0"/>
        <v>0</v>
      </c>
      <c r="G16" s="94" t="s">
        <v>86</v>
      </c>
      <c r="H16" s="9"/>
      <c r="I16" s="102"/>
      <c r="J16" s="9"/>
      <c r="K16" s="9"/>
      <c r="L16" s="103"/>
      <c r="M16" s="20"/>
    </row>
    <row r="17" s="1" customFormat="1" ht="24" customHeight="1" spans="1:13">
      <c r="A17" s="32" t="s">
        <v>87</v>
      </c>
      <c r="B17" s="98"/>
      <c r="C17" s="98"/>
      <c r="D17" s="98"/>
      <c r="E17" s="99"/>
      <c r="F17" s="20">
        <f>SUM(F6:F16)</f>
        <v>0</v>
      </c>
      <c r="G17" s="100"/>
      <c r="H17" s="32"/>
      <c r="I17" s="98"/>
      <c r="J17" s="98"/>
      <c r="K17" s="98"/>
      <c r="L17" s="99"/>
      <c r="M17" s="20"/>
    </row>
    <row r="18" s="1" customFormat="1" ht="24" customHeight="1"/>
    <row r="19" s="1" customFormat="1" ht="24" customHeight="1"/>
    <row r="20" s="1" customFormat="1" ht="12.75"/>
    <row r="21" s="1" customFormat="1" ht="12.75"/>
  </sheetData>
  <sheetProtection algorithmName="SHA-512" hashValue="1fFQxB3dXAGoNdXMsPJVkXjOR2Z6kKk1CtCB3SZK2A8q+I4dizzax95OxhwIRbaaVLnnbxvpfuHV/MvpdMeAxw==" saltValue="KCssj3HGn1DFONkEOzcG7g==" spinCount="100000" sheet="1" formatColumns="0" formatRows="0" objects="1"/>
  <protectedRanges>
    <protectedRange sqref="E16" name="区域1"/>
  </protectedRanges>
  <mergeCells count="7">
    <mergeCell ref="A1:M1"/>
    <mergeCell ref="K2:M2"/>
    <mergeCell ref="A3:M3"/>
    <mergeCell ref="A4:G4"/>
    <mergeCell ref="H4:M4"/>
    <mergeCell ref="A17:E17"/>
    <mergeCell ref="H17:L17"/>
  </mergeCells>
  <pageMargins left="0.503472222222222" right="0.503472222222222" top="0.747916666666667" bottom="0.747916666666667" header="0.298611111111111" footer="0.298611111111111"/>
  <pageSetup paperSize="9" scale="9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
  <sheetViews>
    <sheetView showZeros="0" view="pageBreakPreview" zoomScaleNormal="100" workbookViewId="0">
      <selection activeCell="H7" sqref="H7"/>
    </sheetView>
  </sheetViews>
  <sheetFormatPr defaultColWidth="8.89166666666667" defaultRowHeight="15"/>
  <cols>
    <col min="1" max="1" width="9.775" style="62" customWidth="1"/>
    <col min="2" max="2" width="19.375" style="62" customWidth="1"/>
    <col min="3" max="3" width="6.875" style="83" customWidth="1"/>
    <col min="4" max="4" width="9.775" style="83" customWidth="1"/>
    <col min="5" max="5" width="9.5" style="83" customWidth="1"/>
    <col min="6" max="7" width="12" style="83" customWidth="1"/>
    <col min="8" max="8" width="8.125" style="62" customWidth="1"/>
    <col min="9" max="9" width="16.75" style="62" customWidth="1"/>
    <col min="10" max="10" width="7.625" style="83" customWidth="1"/>
    <col min="11" max="11" width="7.75" style="83" customWidth="1"/>
    <col min="12" max="12" width="9.75" style="83" customWidth="1"/>
    <col min="13" max="13" width="10.375" style="83" customWidth="1"/>
    <col min="14" max="16384" width="8.89166666666667" style="62"/>
  </cols>
  <sheetData>
    <row r="1" s="60" customFormat="1" ht="30" customHeight="1" spans="1:13">
      <c r="A1" s="63" t="s">
        <v>41</v>
      </c>
      <c r="B1" s="64"/>
      <c r="C1" s="64"/>
      <c r="D1" s="64"/>
      <c r="E1" s="64"/>
      <c r="F1" s="64"/>
      <c r="G1" s="64"/>
      <c r="H1" s="64"/>
      <c r="I1" s="64"/>
      <c r="J1" s="64"/>
      <c r="K1" s="64"/>
      <c r="L1" s="64"/>
      <c r="M1" s="64"/>
    </row>
    <row r="2" s="61" customFormat="1" ht="23" customHeight="1" spans="1:13">
      <c r="A2" s="65" t="str">
        <f>汇总表!A2</f>
        <v>项目名称：2025-2026年栖霞区国省及县道道路日常养护项目</v>
      </c>
      <c r="B2" s="66"/>
      <c r="C2" s="66"/>
      <c r="D2" s="66"/>
      <c r="E2" s="66"/>
      <c r="F2" s="66"/>
      <c r="G2" s="66"/>
      <c r="H2" s="66"/>
      <c r="I2" s="76"/>
      <c r="J2" s="76"/>
      <c r="K2" s="77" t="s">
        <v>20</v>
      </c>
      <c r="L2" s="76"/>
      <c r="M2" s="76"/>
    </row>
    <row r="3" s="61" customFormat="1" ht="23" customHeight="1" spans="1:13">
      <c r="A3" s="67" t="s">
        <v>31</v>
      </c>
      <c r="B3" s="68"/>
      <c r="C3" s="68"/>
      <c r="D3" s="68"/>
      <c r="E3" s="68"/>
      <c r="F3" s="68"/>
      <c r="G3" s="68"/>
      <c r="H3" s="68"/>
      <c r="I3" s="68"/>
      <c r="J3" s="68"/>
      <c r="K3" s="68"/>
      <c r="L3" s="68"/>
      <c r="M3" s="68"/>
    </row>
    <row r="4" s="61" customFormat="1" ht="23" customHeight="1" spans="1:13">
      <c r="A4" s="69" t="s">
        <v>24</v>
      </c>
      <c r="B4" s="70"/>
      <c r="C4" s="70"/>
      <c r="D4" s="70"/>
      <c r="E4" s="70"/>
      <c r="F4" s="70"/>
      <c r="G4" s="71"/>
      <c r="H4" s="67" t="s">
        <v>25</v>
      </c>
      <c r="I4" s="68"/>
      <c r="J4" s="68"/>
      <c r="K4" s="68"/>
      <c r="L4" s="68"/>
      <c r="M4" s="68"/>
    </row>
    <row r="5" s="61" customFormat="1" ht="23" customHeight="1" spans="1:13">
      <c r="A5" s="67" t="s">
        <v>57</v>
      </c>
      <c r="B5" s="67" t="s">
        <v>58</v>
      </c>
      <c r="C5" s="67" t="s">
        <v>59</v>
      </c>
      <c r="D5" s="67" t="s">
        <v>60</v>
      </c>
      <c r="E5" s="67" t="s">
        <v>61</v>
      </c>
      <c r="F5" s="67" t="s">
        <v>62</v>
      </c>
      <c r="G5" s="67" t="s">
        <v>27</v>
      </c>
      <c r="H5" s="67" t="s">
        <v>57</v>
      </c>
      <c r="I5" s="67" t="s">
        <v>58</v>
      </c>
      <c r="J5" s="67" t="s">
        <v>59</v>
      </c>
      <c r="K5" s="67" t="s">
        <v>60</v>
      </c>
      <c r="L5" s="67" t="s">
        <v>61</v>
      </c>
      <c r="M5" s="67" t="s">
        <v>62</v>
      </c>
    </row>
    <row r="6" s="61" customFormat="1" ht="23" customHeight="1" spans="1:13">
      <c r="A6" s="35" t="s">
        <v>88</v>
      </c>
      <c r="B6" s="15" t="s">
        <v>89</v>
      </c>
      <c r="C6" s="11"/>
      <c r="D6" s="84"/>
      <c r="E6" s="49"/>
      <c r="F6" s="36" t="str">
        <f>IF(D6="","",ROUND(D6*E6,2))</f>
        <v/>
      </c>
      <c r="G6" s="36"/>
      <c r="H6" s="68">
        <v>1</v>
      </c>
      <c r="I6" s="82" t="s">
        <v>90</v>
      </c>
      <c r="J6" s="68"/>
      <c r="K6" s="68"/>
      <c r="L6" s="68"/>
      <c r="M6" s="75">
        <f t="shared" ref="M6:M8" si="0">L6*K6</f>
        <v>0</v>
      </c>
    </row>
    <row r="7" s="61" customFormat="1" ht="34" customHeight="1" spans="1:13">
      <c r="A7" s="16" t="s">
        <v>70</v>
      </c>
      <c r="B7" s="15" t="s">
        <v>91</v>
      </c>
      <c r="C7" s="11" t="s">
        <v>64</v>
      </c>
      <c r="D7" s="11">
        <f>47.017*365</f>
        <v>17161.205</v>
      </c>
      <c r="E7" s="37"/>
      <c r="F7" s="38">
        <f>IF(D7="","",ROUND(D7*E7,0))</f>
        <v>0</v>
      </c>
      <c r="G7" s="38" t="s">
        <v>92</v>
      </c>
      <c r="H7" s="147" t="s">
        <v>93</v>
      </c>
      <c r="I7" s="89" t="s">
        <v>94</v>
      </c>
      <c r="J7" s="90" t="s">
        <v>95</v>
      </c>
      <c r="K7" s="91">
        <v>100</v>
      </c>
      <c r="L7" s="92"/>
      <c r="M7" s="75">
        <f t="shared" si="0"/>
        <v>0</v>
      </c>
    </row>
    <row r="8" s="61" customFormat="1" ht="34" customHeight="1" spans="1:13">
      <c r="A8" s="148" t="s">
        <v>73</v>
      </c>
      <c r="B8" s="15" t="s">
        <v>96</v>
      </c>
      <c r="C8" s="11" t="s">
        <v>64</v>
      </c>
      <c r="D8" s="36">
        <f>62.784*52*4</f>
        <v>13059.072</v>
      </c>
      <c r="E8" s="37"/>
      <c r="F8" s="38">
        <f>IF(D8="","",ROUND(D8*E8,0))</f>
        <v>0</v>
      </c>
      <c r="G8" s="38" t="s">
        <v>97</v>
      </c>
      <c r="H8" s="147" t="s">
        <v>98</v>
      </c>
      <c r="I8" s="89" t="s">
        <v>99</v>
      </c>
      <c r="J8" s="90" t="s">
        <v>100</v>
      </c>
      <c r="K8" s="91">
        <v>300</v>
      </c>
      <c r="L8" s="92"/>
      <c r="M8" s="75">
        <f t="shared" si="0"/>
        <v>0</v>
      </c>
    </row>
    <row r="9" s="61" customFormat="1" ht="23" customHeight="1" spans="1:13">
      <c r="A9" s="69" t="s">
        <v>87</v>
      </c>
      <c r="B9" s="86"/>
      <c r="C9" s="86"/>
      <c r="D9" s="86"/>
      <c r="E9" s="87"/>
      <c r="F9" s="75">
        <f>SUM(F7:F8)</f>
        <v>0</v>
      </c>
      <c r="G9" s="88"/>
      <c r="H9" s="67" t="s">
        <v>101</v>
      </c>
      <c r="I9" s="68"/>
      <c r="J9" s="68"/>
      <c r="K9" s="68"/>
      <c r="L9" s="68"/>
      <c r="M9" s="75">
        <f>SUM(M7:M8)</f>
        <v>0</v>
      </c>
    </row>
    <row r="10" s="61" customFormat="1" ht="24" customHeight="1" spans="3:13">
      <c r="C10" s="76"/>
      <c r="D10" s="76"/>
      <c r="E10" s="76"/>
      <c r="F10" s="76"/>
      <c r="G10" s="76"/>
      <c r="J10" s="76"/>
      <c r="K10" s="76"/>
      <c r="L10" s="76"/>
      <c r="M10" s="76"/>
    </row>
    <row r="11" s="61" customFormat="1" ht="24" customHeight="1" spans="3:13">
      <c r="C11" s="76"/>
      <c r="D11" s="76"/>
      <c r="E11" s="76"/>
      <c r="F11" s="76"/>
      <c r="G11" s="76"/>
      <c r="J11" s="76"/>
      <c r="K11" s="76"/>
      <c r="L11" s="76"/>
      <c r="M11" s="76"/>
    </row>
    <row r="12" s="61" customFormat="1" ht="12.75" spans="3:13">
      <c r="C12" s="76"/>
      <c r="D12" s="76"/>
      <c r="E12" s="76"/>
      <c r="F12" s="76"/>
      <c r="G12" s="76"/>
      <c r="J12" s="76"/>
      <c r="K12" s="76"/>
      <c r="L12" s="76"/>
      <c r="M12" s="76"/>
    </row>
    <row r="13" s="61" customFormat="1" ht="12.75" spans="3:13">
      <c r="C13" s="76"/>
      <c r="D13" s="76"/>
      <c r="E13" s="76"/>
      <c r="F13" s="76"/>
      <c r="G13" s="76"/>
      <c r="J13" s="76"/>
      <c r="K13" s="76"/>
      <c r="L13" s="76"/>
      <c r="M13" s="76"/>
    </row>
  </sheetData>
  <sheetProtection algorithmName="SHA-512" hashValue="UvZS8RhDueruZQrSTzVBqCf20rdWOKwHFHLP58XvCc2bnrF2nxXdRCTnO4Do0KV0PUSaCVLnyFa1p1sMj0qHvw==" saltValue="eQ+TxJfwFfmpss688Zldng==" spinCount="100000" sheet="1" formatColumns="0" formatRows="0" objects="1"/>
  <mergeCells count="7">
    <mergeCell ref="A1:M1"/>
    <mergeCell ref="K2:M2"/>
    <mergeCell ref="A3:M3"/>
    <mergeCell ref="A4:G4"/>
    <mergeCell ref="H4:M4"/>
    <mergeCell ref="A9:E9"/>
    <mergeCell ref="H9:L9"/>
  </mergeCells>
  <pageMargins left="0.503472222222222" right="0.503472222222222" top="0.747916666666667" bottom="0.550694444444444" header="0.298611111111111" footer="0.298611111111111"/>
  <pageSetup paperSize="9" scale="9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Zeros="0" view="pageBreakPreview" zoomScale="85" zoomScaleNormal="100" workbookViewId="0">
      <selection activeCell="G7" sqref="G7"/>
    </sheetView>
  </sheetViews>
  <sheetFormatPr defaultColWidth="8.89166666666667" defaultRowHeight="15"/>
  <cols>
    <col min="1" max="1" width="9.775" style="62" customWidth="1"/>
    <col min="2" max="2" width="17.35" style="62" customWidth="1"/>
    <col min="3" max="3" width="7.875" style="62" customWidth="1"/>
    <col min="4" max="4" width="9.775" style="62" customWidth="1"/>
    <col min="5" max="5" width="10" style="62" customWidth="1"/>
    <col min="6" max="6" width="10.625" style="62" customWidth="1"/>
    <col min="7" max="7" width="11.9083333333333" style="62" customWidth="1"/>
    <col min="8" max="8" width="8.95833333333333" style="62" customWidth="1"/>
    <col min="9" max="9" width="16.3166666666667" style="62" customWidth="1"/>
    <col min="10" max="10" width="7.625" style="62" customWidth="1"/>
    <col min="11" max="11" width="9.775" style="62" customWidth="1"/>
    <col min="12" max="12" width="9.75" style="62" customWidth="1"/>
    <col min="13" max="13" width="10.375" style="62" customWidth="1"/>
    <col min="14" max="16384" width="8.89166666666667" style="62"/>
  </cols>
  <sheetData>
    <row r="1" s="60" customFormat="1" ht="30" customHeight="1" spans="1:13">
      <c r="A1" s="63" t="s">
        <v>41</v>
      </c>
      <c r="B1" s="64"/>
      <c r="C1" s="64"/>
      <c r="D1" s="64"/>
      <c r="E1" s="64"/>
      <c r="F1" s="64"/>
      <c r="G1" s="64"/>
      <c r="H1" s="64"/>
      <c r="I1" s="64"/>
      <c r="J1" s="64"/>
      <c r="K1" s="64"/>
      <c r="L1" s="64"/>
      <c r="M1" s="64"/>
    </row>
    <row r="2" s="61" customFormat="1" ht="24" customHeight="1" spans="1:13">
      <c r="A2" s="65" t="str">
        <f>汇总表!A2</f>
        <v>项目名称：2025-2026年栖霞区国省及县道道路日常养护项目</v>
      </c>
      <c r="B2" s="66"/>
      <c r="C2" s="66"/>
      <c r="D2" s="66"/>
      <c r="E2" s="66"/>
      <c r="F2" s="66"/>
      <c r="G2" s="66"/>
      <c r="H2" s="66"/>
      <c r="I2" s="76"/>
      <c r="J2" s="76"/>
      <c r="K2" s="77" t="s">
        <v>20</v>
      </c>
      <c r="L2" s="76"/>
      <c r="M2" s="76"/>
    </row>
    <row r="3" s="61" customFormat="1" ht="24" customHeight="1" spans="1:13">
      <c r="A3" s="67" t="s">
        <v>32</v>
      </c>
      <c r="B3" s="68"/>
      <c r="C3" s="68"/>
      <c r="D3" s="68"/>
      <c r="E3" s="68"/>
      <c r="F3" s="68"/>
      <c r="G3" s="68"/>
      <c r="H3" s="68"/>
      <c r="I3" s="68"/>
      <c r="J3" s="68"/>
      <c r="K3" s="68"/>
      <c r="L3" s="68"/>
      <c r="M3" s="68"/>
    </row>
    <row r="4" s="61" customFormat="1" ht="24" customHeight="1" spans="1:13">
      <c r="A4" s="69" t="s">
        <v>24</v>
      </c>
      <c r="B4" s="70"/>
      <c r="C4" s="70"/>
      <c r="D4" s="70"/>
      <c r="E4" s="70"/>
      <c r="F4" s="70"/>
      <c r="G4" s="71"/>
      <c r="H4" s="67" t="s">
        <v>25</v>
      </c>
      <c r="I4" s="68"/>
      <c r="J4" s="68"/>
      <c r="K4" s="68"/>
      <c r="L4" s="68"/>
      <c r="M4" s="68"/>
    </row>
    <row r="5" s="61" customFormat="1" ht="75" customHeight="1" spans="1:13">
      <c r="A5" s="67" t="s">
        <v>57</v>
      </c>
      <c r="B5" s="67" t="s">
        <v>58</v>
      </c>
      <c r="C5" s="67" t="s">
        <v>59</v>
      </c>
      <c r="D5" s="67" t="s">
        <v>60</v>
      </c>
      <c r="E5" s="67" t="s">
        <v>61</v>
      </c>
      <c r="F5" s="67" t="s">
        <v>62</v>
      </c>
      <c r="G5" s="67" t="s">
        <v>27</v>
      </c>
      <c r="H5" s="67" t="s">
        <v>57</v>
      </c>
      <c r="I5" s="67" t="s">
        <v>58</v>
      </c>
      <c r="J5" s="67" t="s">
        <v>59</v>
      </c>
      <c r="K5" s="67" t="s">
        <v>60</v>
      </c>
      <c r="L5" s="67" t="s">
        <v>61</v>
      </c>
      <c r="M5" s="67" t="s">
        <v>62</v>
      </c>
    </row>
    <row r="6" s="61" customFormat="1" ht="38" customHeight="1" spans="1:13">
      <c r="A6" s="35" t="s">
        <v>102</v>
      </c>
      <c r="B6" s="15" t="s">
        <v>103</v>
      </c>
      <c r="C6" s="11" t="s">
        <v>67</v>
      </c>
      <c r="D6" s="36">
        <f>12123*6</f>
        <v>72738</v>
      </c>
      <c r="E6" s="37"/>
      <c r="F6" s="38">
        <f>IF(D6="","",ROUND(D6*E6,0))</f>
        <v>0</v>
      </c>
      <c r="G6" s="38" t="s">
        <v>104</v>
      </c>
      <c r="H6" s="35"/>
      <c r="I6" s="78"/>
      <c r="J6" s="68"/>
      <c r="K6" s="79"/>
      <c r="L6" s="79"/>
      <c r="M6" s="79"/>
    </row>
    <row r="7" s="61" customFormat="1" ht="38" customHeight="1" spans="1:13">
      <c r="A7" s="35" t="s">
        <v>105</v>
      </c>
      <c r="B7" s="15" t="s">
        <v>106</v>
      </c>
      <c r="C7" s="45" t="s">
        <v>107</v>
      </c>
      <c r="D7" s="36">
        <f>2577*12</f>
        <v>30924</v>
      </c>
      <c r="E7" s="37"/>
      <c r="F7" s="38">
        <f>IF(D7="","",ROUND(D7*E7,0))</f>
        <v>0</v>
      </c>
      <c r="G7" s="38" t="s">
        <v>108</v>
      </c>
      <c r="H7" s="35"/>
      <c r="I7" s="80"/>
      <c r="J7" s="79"/>
      <c r="K7" s="79"/>
      <c r="L7" s="79"/>
      <c r="M7" s="79"/>
    </row>
    <row r="8" s="61" customFormat="1" ht="38" customHeight="1" spans="1:13">
      <c r="A8" s="35" t="s">
        <v>109</v>
      </c>
      <c r="B8" s="15" t="s">
        <v>110</v>
      </c>
      <c r="C8" s="45" t="s">
        <v>111</v>
      </c>
      <c r="D8" s="36">
        <f>3350*12</f>
        <v>40200</v>
      </c>
      <c r="E8" s="37"/>
      <c r="F8" s="38">
        <f>IF(D8="","",ROUND(D8*E8,0))</f>
        <v>0</v>
      </c>
      <c r="G8" s="38" t="s">
        <v>108</v>
      </c>
      <c r="H8" s="35"/>
      <c r="I8" s="78"/>
      <c r="J8" s="68"/>
      <c r="K8" s="81"/>
      <c r="L8" s="81"/>
      <c r="M8" s="79"/>
    </row>
    <row r="9" s="61" customFormat="1" ht="38" customHeight="1" spans="1:13">
      <c r="A9" s="35" t="s">
        <v>112</v>
      </c>
      <c r="B9" s="72" t="s">
        <v>113</v>
      </c>
      <c r="C9" s="67" t="s">
        <v>67</v>
      </c>
      <c r="D9" s="67">
        <f>4453*12</f>
        <v>53436</v>
      </c>
      <c r="E9" s="73"/>
      <c r="F9" s="38">
        <f>IF(D9="","",ROUND(D9*E9,0))</f>
        <v>0</v>
      </c>
      <c r="G9" s="38" t="s">
        <v>108</v>
      </c>
      <c r="H9" s="35"/>
      <c r="I9" s="82"/>
      <c r="J9" s="68"/>
      <c r="K9" s="68"/>
      <c r="L9" s="68"/>
      <c r="M9" s="79"/>
    </row>
    <row r="10" s="61" customFormat="1" ht="26" customHeight="1" spans="1:13">
      <c r="A10" s="35"/>
      <c r="B10" s="72"/>
      <c r="C10" s="67"/>
      <c r="D10" s="67"/>
      <c r="E10" s="67"/>
      <c r="F10" s="38"/>
      <c r="G10" s="38"/>
      <c r="H10" s="35"/>
      <c r="I10" s="82"/>
      <c r="J10" s="68"/>
      <c r="K10" s="68"/>
      <c r="L10" s="68"/>
      <c r="M10" s="79"/>
    </row>
    <row r="11" s="61" customFormat="1" ht="26" customHeight="1" spans="1:13">
      <c r="A11" s="67"/>
      <c r="B11" s="67"/>
      <c r="C11" s="67"/>
      <c r="D11" s="67"/>
      <c r="E11" s="67"/>
      <c r="F11" s="67"/>
      <c r="G11" s="67"/>
      <c r="H11" s="35"/>
      <c r="I11" s="82"/>
      <c r="J11" s="68"/>
      <c r="K11" s="68"/>
      <c r="L11" s="68"/>
      <c r="M11" s="79"/>
    </row>
    <row r="12" s="61" customFormat="1" ht="26" customHeight="1" spans="1:13">
      <c r="A12" s="67"/>
      <c r="B12" s="67"/>
      <c r="C12" s="67"/>
      <c r="D12" s="67"/>
      <c r="E12" s="67"/>
      <c r="F12" s="67"/>
      <c r="G12" s="67"/>
      <c r="H12" s="35"/>
      <c r="I12" s="82"/>
      <c r="J12" s="67"/>
      <c r="K12" s="68"/>
      <c r="L12" s="68"/>
      <c r="M12" s="79"/>
    </row>
    <row r="13" s="61" customFormat="1" ht="24" customHeight="1" spans="1:13">
      <c r="A13" s="74"/>
      <c r="B13" s="74"/>
      <c r="C13" s="74"/>
      <c r="D13" s="74"/>
      <c r="E13" s="74"/>
      <c r="F13" s="74"/>
      <c r="G13" s="74"/>
      <c r="H13" s="35"/>
      <c r="I13" s="82"/>
      <c r="J13" s="67"/>
      <c r="K13" s="68"/>
      <c r="L13" s="68"/>
      <c r="M13" s="79"/>
    </row>
    <row r="14" s="61" customFormat="1" ht="24" customHeight="1" spans="1:13">
      <c r="A14" s="74"/>
      <c r="B14" s="74"/>
      <c r="C14" s="74"/>
      <c r="D14" s="74"/>
      <c r="E14" s="74"/>
      <c r="F14" s="74"/>
      <c r="G14" s="74"/>
      <c r="H14" s="35"/>
      <c r="I14" s="82"/>
      <c r="J14" s="79"/>
      <c r="K14" s="68"/>
      <c r="L14" s="68"/>
      <c r="M14" s="79"/>
    </row>
    <row r="15" s="61" customFormat="1" ht="24" customHeight="1" spans="1:13">
      <c r="A15" s="67" t="s">
        <v>87</v>
      </c>
      <c r="B15" s="68"/>
      <c r="C15" s="68"/>
      <c r="D15" s="68"/>
      <c r="E15" s="68"/>
      <c r="F15" s="75">
        <f>SUM(F6:F9)</f>
        <v>0</v>
      </c>
      <c r="G15" s="75"/>
      <c r="H15" s="67"/>
      <c r="I15" s="68"/>
      <c r="J15" s="68"/>
      <c r="K15" s="68"/>
      <c r="L15" s="68"/>
      <c r="M15" s="75"/>
    </row>
    <row r="16" s="61" customFormat="1" ht="24" customHeight="1"/>
    <row r="17" s="61" customFormat="1" ht="24" customHeight="1"/>
    <row r="18" s="61" customFormat="1" ht="24" customHeight="1"/>
    <row r="19" s="61" customFormat="1" ht="24" customHeight="1"/>
    <row r="20" s="61" customFormat="1" ht="24" customHeight="1"/>
    <row r="21" s="61" customFormat="1" ht="24" customHeight="1"/>
    <row r="22" s="61" customFormat="1" ht="24" customHeight="1"/>
    <row r="23" s="61" customFormat="1" ht="24" customHeight="1"/>
    <row r="24" s="61" customFormat="1" ht="24" customHeight="1"/>
    <row r="25" s="61" customFormat="1" ht="12.75"/>
    <row r="26" s="61" customFormat="1" ht="12.75"/>
  </sheetData>
  <sheetProtection algorithmName="SHA-512" hashValue="AOg/nubpHtHJApC5QpU4ZAhj9DDiNNfja8bb244GQZsE5OdxPOqYwe2uXUi0RhgJD2EgdtS3JPKhEQIK716oyQ==" saltValue="Ef2859ZyhCh/hlohgF8KDg==" spinCount="100000" sheet="1" formatColumns="0" formatRows="0" objects="1"/>
  <protectedRanges>
    <protectedRange sqref="E6" name="区域1_2"/>
    <protectedRange sqref="E6" name="区域1_2_1"/>
    <protectedRange sqref="E6" name="区域1_2_2"/>
    <protectedRange sqref="E6" name="区域1_2_1_1"/>
    <protectedRange sqref="E6:E8" name="区域1_1"/>
    <protectedRange sqref="E6:E8" name="区域1_2_3"/>
    <protectedRange sqref="E6:E8" name="区域1_1_1"/>
    <protectedRange sqref="E6:E8" name="区域1_2_1_2"/>
    <protectedRange sqref="E6:E8" name="区域1_1_2"/>
    <protectedRange sqref="E6:E8" name="区域1_2_2_1"/>
    <protectedRange sqref="E6:E8" name="区域1_1_1_1"/>
    <protectedRange sqref="E6:E8" name="区域1_2_1_1_1"/>
  </protectedRanges>
  <mergeCells count="7">
    <mergeCell ref="A1:M1"/>
    <mergeCell ref="K2:M2"/>
    <mergeCell ref="A3:M3"/>
    <mergeCell ref="A4:G4"/>
    <mergeCell ref="H4:M4"/>
    <mergeCell ref="A15:E15"/>
    <mergeCell ref="H15:L15"/>
  </mergeCells>
  <pageMargins left="0.503472222222222" right="0.503472222222222" top="0.747916666666667" bottom="0.747916666666667" header="0.298611111111111" footer="0.298611111111111"/>
  <pageSetup paperSize="9" scale="9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Zeros="0" view="pageBreakPreview" zoomScale="85" zoomScaleNormal="115" workbookViewId="0">
      <selection activeCell="G7" sqref="G7"/>
    </sheetView>
  </sheetViews>
  <sheetFormatPr defaultColWidth="8.89166666666667" defaultRowHeight="15"/>
  <cols>
    <col min="1" max="1" width="9.775" style="29" customWidth="1"/>
    <col min="2" max="2" width="20.7333333333333" style="29" customWidth="1"/>
    <col min="3" max="3" width="7.875" style="29" customWidth="1"/>
    <col min="4" max="4" width="8.75" style="29" customWidth="1"/>
    <col min="5" max="5" width="9.125" style="29" customWidth="1"/>
    <col min="6" max="7" width="10.625" style="29" customWidth="1"/>
    <col min="8" max="8" width="9.11666666666667" style="29" customWidth="1"/>
    <col min="9" max="9" width="11.625" style="29" customWidth="1"/>
    <col min="10" max="10" width="6.46666666666667" style="29" customWidth="1"/>
    <col min="11" max="11" width="8.08333333333333" style="29" customWidth="1"/>
    <col min="12" max="12" width="8.375" style="29" customWidth="1"/>
    <col min="13" max="13" width="8.75" style="29" customWidth="1"/>
    <col min="14" max="17" width="10.625" style="29" customWidth="1"/>
    <col min="18" max="16384" width="8.89166666666667" style="2"/>
  </cols>
  <sheetData>
    <row r="1" s="28" customFormat="1" ht="30" customHeight="1" spans="1:17">
      <c r="A1" s="30" t="s">
        <v>41</v>
      </c>
      <c r="B1" s="31"/>
      <c r="C1" s="31"/>
      <c r="D1" s="31"/>
      <c r="E1" s="31"/>
      <c r="F1" s="31"/>
      <c r="G1" s="31"/>
      <c r="H1" s="31"/>
      <c r="I1" s="31"/>
      <c r="J1" s="31"/>
      <c r="K1" s="31"/>
      <c r="L1" s="31"/>
      <c r="M1" s="31"/>
      <c r="N1" s="31"/>
      <c r="O1" s="31"/>
      <c r="P1" s="31"/>
      <c r="Q1" s="31"/>
    </row>
    <row r="2" s="1" customFormat="1" ht="24" customHeight="1" spans="1:17">
      <c r="A2" s="6" t="str">
        <f>汇总表!A2</f>
        <v>项目名称：2025-2026年栖霞区国省及县道道路日常养护项目</v>
      </c>
      <c r="B2" s="7"/>
      <c r="C2" s="7"/>
      <c r="D2" s="7"/>
      <c r="E2" s="7"/>
      <c r="F2" s="7"/>
      <c r="G2" s="7"/>
      <c r="H2" s="7"/>
      <c r="I2" s="8"/>
      <c r="J2" s="8"/>
      <c r="K2" s="21" t="s">
        <v>20</v>
      </c>
      <c r="L2" s="8"/>
      <c r="M2" s="8"/>
      <c r="N2" s="7"/>
      <c r="O2" s="7"/>
      <c r="P2" s="7"/>
      <c r="Q2" s="7"/>
    </row>
    <row r="3" s="1" customFormat="1" ht="24" customHeight="1" spans="1:17">
      <c r="A3" s="19" t="s">
        <v>33</v>
      </c>
      <c r="B3" s="9"/>
      <c r="C3" s="9"/>
      <c r="D3" s="9"/>
      <c r="E3" s="9"/>
      <c r="F3" s="9"/>
      <c r="G3" s="9"/>
      <c r="H3" s="9"/>
      <c r="I3" s="9"/>
      <c r="J3" s="9"/>
      <c r="K3" s="9"/>
      <c r="L3" s="9"/>
      <c r="M3" s="9"/>
      <c r="N3" s="9"/>
      <c r="O3" s="9"/>
      <c r="P3" s="9"/>
      <c r="Q3" s="9"/>
    </row>
    <row r="4" s="1" customFormat="1" ht="24" customHeight="1" spans="1:17">
      <c r="A4" s="32" t="s">
        <v>24</v>
      </c>
      <c r="B4" s="33"/>
      <c r="C4" s="33"/>
      <c r="D4" s="33"/>
      <c r="E4" s="33"/>
      <c r="F4" s="33"/>
      <c r="G4" s="34"/>
      <c r="H4" s="19" t="s">
        <v>25</v>
      </c>
      <c r="I4" s="9"/>
      <c r="J4" s="9"/>
      <c r="K4" s="9"/>
      <c r="L4" s="9"/>
      <c r="M4" s="9"/>
      <c r="N4" s="9"/>
      <c r="O4" s="9"/>
      <c r="P4" s="9"/>
      <c r="Q4" s="9"/>
    </row>
    <row r="5" s="1" customFormat="1" ht="24" customHeight="1" spans="1:17">
      <c r="A5" s="19" t="s">
        <v>57</v>
      </c>
      <c r="B5" s="19" t="s">
        <v>58</v>
      </c>
      <c r="C5" s="19" t="s">
        <v>59</v>
      </c>
      <c r="D5" s="19" t="s">
        <v>60</v>
      </c>
      <c r="E5" s="19" t="s">
        <v>61</v>
      </c>
      <c r="F5" s="19" t="s">
        <v>62</v>
      </c>
      <c r="G5" s="19" t="s">
        <v>27</v>
      </c>
      <c r="H5" s="19" t="s">
        <v>57</v>
      </c>
      <c r="I5" s="19" t="s">
        <v>58</v>
      </c>
      <c r="J5" s="19" t="s">
        <v>59</v>
      </c>
      <c r="K5" s="19" t="s">
        <v>60</v>
      </c>
      <c r="L5" s="19" t="s">
        <v>61</v>
      </c>
      <c r="M5" s="19" t="s">
        <v>62</v>
      </c>
      <c r="N5" s="41" t="s">
        <v>114</v>
      </c>
      <c r="O5" s="53" t="s">
        <v>115</v>
      </c>
      <c r="P5" s="41" t="s">
        <v>116</v>
      </c>
      <c r="Q5" s="10"/>
    </row>
    <row r="6" s="1" customFormat="1" ht="24" customHeight="1" spans="1:17">
      <c r="A6" s="44">
        <v>501</v>
      </c>
      <c r="B6" s="50" t="s">
        <v>117</v>
      </c>
      <c r="C6" s="9" t="s">
        <v>78</v>
      </c>
      <c r="D6" s="44">
        <f>5169*12</f>
        <v>62028</v>
      </c>
      <c r="E6" s="51"/>
      <c r="F6" s="38">
        <f>D6*E6</f>
        <v>0</v>
      </c>
      <c r="G6" s="39" t="s">
        <v>118</v>
      </c>
      <c r="H6" s="9"/>
      <c r="I6" s="42"/>
      <c r="J6" s="9"/>
      <c r="K6" s="54"/>
      <c r="L6" s="55"/>
      <c r="M6" s="9"/>
      <c r="N6" s="11"/>
      <c r="O6" s="11" t="s">
        <v>119</v>
      </c>
      <c r="P6" s="19" t="s">
        <v>120</v>
      </c>
      <c r="Q6" s="9"/>
    </row>
    <row r="7" s="1" customFormat="1" ht="24" customHeight="1" spans="1:17">
      <c r="A7" s="44">
        <v>502</v>
      </c>
      <c r="B7" s="50" t="s">
        <v>121</v>
      </c>
      <c r="C7" s="9" t="s">
        <v>78</v>
      </c>
      <c r="D7" s="44">
        <f>984*6</f>
        <v>5904</v>
      </c>
      <c r="E7" s="51"/>
      <c r="F7" s="38">
        <f>D7*E7</f>
        <v>0</v>
      </c>
      <c r="G7" s="39" t="s">
        <v>122</v>
      </c>
      <c r="H7" s="9"/>
      <c r="I7" s="42"/>
      <c r="J7" s="9"/>
      <c r="K7" s="54"/>
      <c r="L7" s="55"/>
      <c r="M7" s="9"/>
      <c r="N7" s="49"/>
      <c r="O7" s="49" t="s">
        <v>123</v>
      </c>
      <c r="P7" s="19" t="s">
        <v>124</v>
      </c>
      <c r="Q7" s="9"/>
    </row>
    <row r="8" s="1" customFormat="1" ht="24" customHeight="1" spans="1:17">
      <c r="A8" s="44">
        <v>503</v>
      </c>
      <c r="B8" s="50" t="s">
        <v>125</v>
      </c>
      <c r="C8" s="44" t="s">
        <v>67</v>
      </c>
      <c r="D8" s="44">
        <f>52*6</f>
        <v>312</v>
      </c>
      <c r="E8" s="51"/>
      <c r="F8" s="38">
        <f>D8*E8</f>
        <v>0</v>
      </c>
      <c r="G8" s="39" t="s">
        <v>122</v>
      </c>
      <c r="H8" s="9"/>
      <c r="I8" s="42"/>
      <c r="J8" s="56"/>
      <c r="K8" s="54"/>
      <c r="L8" s="54"/>
      <c r="M8" s="9"/>
      <c r="N8" s="11"/>
      <c r="O8" s="11" t="s">
        <v>126</v>
      </c>
      <c r="P8" s="9" t="s">
        <v>124</v>
      </c>
      <c r="Q8" s="9"/>
    </row>
    <row r="9" s="1" customFormat="1" ht="24" customHeight="1" spans="1:17">
      <c r="A9" s="44">
        <v>504</v>
      </c>
      <c r="B9" s="50" t="s">
        <v>127</v>
      </c>
      <c r="C9" s="44" t="s">
        <v>67</v>
      </c>
      <c r="D9" s="44">
        <f>1160*52</f>
        <v>60320</v>
      </c>
      <c r="E9" s="51"/>
      <c r="F9" s="38">
        <f>D9*E9</f>
        <v>0</v>
      </c>
      <c r="G9" s="39" t="s">
        <v>128</v>
      </c>
      <c r="H9" s="9"/>
      <c r="I9" s="57"/>
      <c r="J9" s="58"/>
      <c r="K9" s="54"/>
      <c r="L9" s="57"/>
      <c r="M9" s="54"/>
      <c r="N9" s="59"/>
      <c r="O9" s="59" t="s">
        <v>129</v>
      </c>
      <c r="P9" s="19" t="s">
        <v>130</v>
      </c>
      <c r="Q9" s="9"/>
    </row>
    <row r="10" s="1" customFormat="1" ht="24" customHeight="1" spans="1:17">
      <c r="A10" s="52"/>
      <c r="B10" s="52"/>
      <c r="C10" s="52"/>
      <c r="D10" s="52"/>
      <c r="E10" s="52"/>
      <c r="F10" s="52"/>
      <c r="G10" s="52"/>
      <c r="H10" s="9"/>
      <c r="I10" s="47"/>
      <c r="J10" s="9"/>
      <c r="K10" s="9"/>
      <c r="L10" s="9"/>
      <c r="M10" s="9"/>
      <c r="N10" s="49"/>
      <c r="O10" s="49"/>
      <c r="P10" s="9"/>
      <c r="Q10" s="9"/>
    </row>
    <row r="11" s="1" customFormat="1" ht="24" customHeight="1" spans="1:17">
      <c r="A11" s="52"/>
      <c r="B11" s="52"/>
      <c r="C11" s="52"/>
      <c r="D11" s="52"/>
      <c r="E11" s="52"/>
      <c r="F11" s="52"/>
      <c r="G11" s="52"/>
      <c r="H11" s="9"/>
      <c r="I11" s="47"/>
      <c r="J11" s="11"/>
      <c r="K11" s="9"/>
      <c r="L11" s="9"/>
      <c r="M11" s="9"/>
      <c r="N11" s="52"/>
      <c r="O11" s="52"/>
      <c r="P11" s="52"/>
      <c r="Q11" s="52"/>
    </row>
    <row r="12" s="1" customFormat="1" ht="24" customHeight="1" spans="1:17">
      <c r="A12" s="52"/>
      <c r="B12" s="52"/>
      <c r="C12" s="52"/>
      <c r="D12" s="52"/>
      <c r="E12" s="52"/>
      <c r="F12" s="52"/>
      <c r="G12" s="52"/>
      <c r="H12" s="9"/>
      <c r="I12" s="10"/>
      <c r="J12" s="11"/>
      <c r="K12" s="9"/>
      <c r="L12" s="9"/>
      <c r="M12" s="9"/>
      <c r="N12" s="52"/>
      <c r="O12" s="52"/>
      <c r="P12" s="52"/>
      <c r="Q12" s="52"/>
    </row>
    <row r="13" s="1" customFormat="1" ht="24" customHeight="1" spans="1:17">
      <c r="A13" s="9"/>
      <c r="B13" s="9"/>
      <c r="C13" s="9"/>
      <c r="D13" s="9"/>
      <c r="E13" s="9"/>
      <c r="F13" s="9"/>
      <c r="G13" s="9"/>
      <c r="H13" s="9"/>
      <c r="I13" s="10"/>
      <c r="J13" s="11"/>
      <c r="K13" s="9"/>
      <c r="L13" s="9"/>
      <c r="M13" s="9"/>
      <c r="N13" s="9"/>
      <c r="O13" s="9"/>
      <c r="P13" s="9"/>
      <c r="Q13" s="9"/>
    </row>
    <row r="14" s="1" customFormat="1" ht="24" customHeight="1" spans="1:17">
      <c r="A14" s="9"/>
      <c r="B14" s="9"/>
      <c r="C14" s="9"/>
      <c r="D14" s="9"/>
      <c r="E14" s="9"/>
      <c r="F14" s="9"/>
      <c r="G14" s="9"/>
      <c r="H14" s="9"/>
      <c r="I14" s="10"/>
      <c r="J14" s="9"/>
      <c r="K14" s="9"/>
      <c r="L14" s="9"/>
      <c r="M14" s="9"/>
      <c r="N14" s="9"/>
      <c r="O14" s="9"/>
      <c r="P14" s="9"/>
      <c r="Q14" s="9"/>
    </row>
    <row r="15" s="1" customFormat="1" ht="24" customHeight="1" spans="1:17">
      <c r="A15" s="9"/>
      <c r="B15" s="9"/>
      <c r="C15" s="9"/>
      <c r="D15" s="9"/>
      <c r="E15" s="9"/>
      <c r="F15" s="9"/>
      <c r="G15" s="9"/>
      <c r="H15" s="9"/>
      <c r="I15" s="10"/>
      <c r="J15" s="9"/>
      <c r="K15" s="9"/>
      <c r="L15" s="9"/>
      <c r="M15" s="9"/>
      <c r="N15" s="9"/>
      <c r="O15" s="9"/>
      <c r="P15" s="9"/>
      <c r="Q15" s="9"/>
    </row>
    <row r="16" s="1" customFormat="1" ht="24" customHeight="1" spans="1:17">
      <c r="A16" s="9"/>
      <c r="B16" s="9"/>
      <c r="C16" s="9"/>
      <c r="D16" s="9"/>
      <c r="E16" s="9"/>
      <c r="F16" s="9"/>
      <c r="G16" s="9"/>
      <c r="H16" s="9"/>
      <c r="I16" s="15"/>
      <c r="J16" s="9"/>
      <c r="K16" s="9"/>
      <c r="L16" s="9"/>
      <c r="M16" s="9"/>
      <c r="N16" s="9"/>
      <c r="O16" s="9"/>
      <c r="P16" s="9"/>
      <c r="Q16" s="9"/>
    </row>
    <row r="17" s="1" customFormat="1" ht="24" customHeight="1" spans="1:17">
      <c r="A17" s="19" t="s">
        <v>87</v>
      </c>
      <c r="B17" s="9"/>
      <c r="C17" s="9"/>
      <c r="D17" s="9"/>
      <c r="E17" s="9"/>
      <c r="F17" s="9">
        <f>SUM(F6:F9)</f>
        <v>0</v>
      </c>
      <c r="G17" s="9"/>
      <c r="H17" s="19"/>
      <c r="I17" s="9"/>
      <c r="J17" s="9"/>
      <c r="K17" s="9"/>
      <c r="L17" s="9"/>
      <c r="M17" s="9"/>
      <c r="N17" s="9"/>
      <c r="O17" s="9"/>
      <c r="P17" s="9"/>
      <c r="Q17" s="9"/>
    </row>
    <row r="18" s="1" customFormat="1" ht="24" customHeight="1" spans="1:17">
      <c r="A18" s="8"/>
      <c r="B18" s="8"/>
      <c r="C18" s="8"/>
      <c r="D18" s="8"/>
      <c r="E18" s="8"/>
      <c r="F18" s="8"/>
      <c r="G18" s="8"/>
      <c r="H18" s="8"/>
      <c r="I18" s="8"/>
      <c r="J18" s="8"/>
      <c r="K18" s="8"/>
      <c r="L18" s="8"/>
      <c r="M18" s="8"/>
      <c r="N18" s="8"/>
      <c r="O18" s="8"/>
      <c r="P18" s="8"/>
      <c r="Q18" s="8"/>
    </row>
    <row r="19" s="1" customFormat="1" ht="24" customHeight="1" spans="1:17">
      <c r="A19" s="8"/>
      <c r="B19" s="8"/>
      <c r="C19" s="8"/>
      <c r="D19" s="8"/>
      <c r="E19" s="8"/>
      <c r="F19" s="8"/>
      <c r="G19" s="8"/>
      <c r="H19" s="8"/>
      <c r="I19" s="8"/>
      <c r="J19" s="8"/>
      <c r="K19" s="8"/>
      <c r="L19" s="8"/>
      <c r="M19" s="8"/>
      <c r="N19" s="8"/>
      <c r="O19" s="8"/>
      <c r="P19" s="8"/>
      <c r="Q19" s="8"/>
    </row>
    <row r="20" s="1" customFormat="1" ht="24" customHeight="1" spans="1:17">
      <c r="A20" s="8"/>
      <c r="B20" s="8"/>
      <c r="C20" s="8"/>
      <c r="D20" s="8"/>
      <c r="E20" s="8"/>
      <c r="F20" s="8"/>
      <c r="G20" s="8"/>
      <c r="H20" s="8"/>
      <c r="I20" s="8"/>
      <c r="J20" s="8"/>
      <c r="K20" s="8"/>
      <c r="L20" s="8"/>
      <c r="M20" s="8"/>
      <c r="N20" s="8"/>
      <c r="O20" s="8"/>
      <c r="P20" s="8"/>
      <c r="Q20" s="8"/>
    </row>
    <row r="21" s="1" customFormat="1" ht="24" customHeight="1" spans="1:17">
      <c r="A21" s="8"/>
      <c r="B21" s="8"/>
      <c r="C21" s="8"/>
      <c r="D21" s="8"/>
      <c r="E21" s="8"/>
      <c r="F21" s="8"/>
      <c r="G21" s="8"/>
      <c r="H21" s="8"/>
      <c r="I21" s="8"/>
      <c r="J21" s="8"/>
      <c r="K21" s="8"/>
      <c r="L21" s="8"/>
      <c r="M21" s="8"/>
      <c r="N21" s="8"/>
      <c r="O21" s="8"/>
      <c r="P21" s="8"/>
      <c r="Q21" s="8"/>
    </row>
    <row r="22" s="1" customFormat="1" ht="24" customHeight="1" spans="1:17">
      <c r="A22" s="8"/>
      <c r="B22" s="8"/>
      <c r="C22" s="8"/>
      <c r="D22" s="8"/>
      <c r="E22" s="8"/>
      <c r="F22" s="8"/>
      <c r="G22" s="8"/>
      <c r="H22" s="8"/>
      <c r="I22" s="8"/>
      <c r="J22" s="8"/>
      <c r="K22" s="8"/>
      <c r="L22" s="8"/>
      <c r="M22" s="8"/>
      <c r="N22" s="8"/>
      <c r="O22" s="8"/>
      <c r="P22" s="8"/>
      <c r="Q22" s="8"/>
    </row>
    <row r="23" s="1" customFormat="1" ht="24" customHeight="1" spans="1:17">
      <c r="A23" s="8"/>
      <c r="B23" s="8"/>
      <c r="C23" s="8"/>
      <c r="D23" s="8"/>
      <c r="E23" s="8"/>
      <c r="F23" s="8"/>
      <c r="G23" s="8"/>
      <c r="H23" s="8"/>
      <c r="I23" s="8"/>
      <c r="J23" s="8"/>
      <c r="K23" s="8"/>
      <c r="L23" s="8"/>
      <c r="M23" s="8"/>
      <c r="N23" s="8"/>
      <c r="O23" s="8"/>
      <c r="P23" s="8"/>
      <c r="Q23" s="8"/>
    </row>
    <row r="24" s="1" customFormat="1" ht="12.75" spans="1:17">
      <c r="A24" s="8"/>
      <c r="B24" s="8"/>
      <c r="C24" s="8"/>
      <c r="D24" s="8"/>
      <c r="E24" s="8"/>
      <c r="F24" s="8"/>
      <c r="G24" s="8"/>
      <c r="H24" s="8"/>
      <c r="I24" s="8"/>
      <c r="J24" s="8"/>
      <c r="K24" s="8"/>
      <c r="L24" s="8"/>
      <c r="M24" s="8"/>
      <c r="N24" s="8"/>
      <c r="O24" s="8"/>
      <c r="P24" s="8"/>
      <c r="Q24" s="8"/>
    </row>
    <row r="25" s="1" customFormat="1" ht="12.75" spans="1:17">
      <c r="A25" s="8"/>
      <c r="B25" s="8"/>
      <c r="C25" s="8"/>
      <c r="D25" s="8"/>
      <c r="E25" s="8"/>
      <c r="F25" s="8"/>
      <c r="G25" s="8"/>
      <c r="H25" s="8"/>
      <c r="I25" s="8"/>
      <c r="J25" s="8"/>
      <c r="K25" s="8"/>
      <c r="L25" s="8"/>
      <c r="M25" s="8"/>
      <c r="N25" s="8"/>
      <c r="O25" s="8"/>
      <c r="P25" s="8"/>
      <c r="Q25" s="8"/>
    </row>
  </sheetData>
  <sheetProtection algorithmName="SHA-512" hashValue="Ke3zO+RCeiybW5dIiMTirq1gLyb2Lss8fCZk5DlhjZvtkiWZHLXYMlBxm3+KqRfWpya4aMmYp7ueW9LzSDA07A==" saltValue="cktdQpyE4aTAsnIDHCVeRA==" spinCount="100000" sheet="1" formatColumns="0" formatRows="0" objects="1"/>
  <mergeCells count="7">
    <mergeCell ref="A1:M1"/>
    <mergeCell ref="K2:M2"/>
    <mergeCell ref="A3:M3"/>
    <mergeCell ref="A4:G4"/>
    <mergeCell ref="H4:M4"/>
    <mergeCell ref="A17:E17"/>
    <mergeCell ref="H17:L17"/>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Zeros="0" view="pageBreakPreview" zoomScale="115" zoomScaleNormal="100" workbookViewId="0">
      <selection activeCell="L6" sqref="L6"/>
    </sheetView>
  </sheetViews>
  <sheetFormatPr defaultColWidth="8.89166666666667" defaultRowHeight="15"/>
  <cols>
    <col min="1" max="1" width="9.775" style="29" customWidth="1"/>
    <col min="2" max="2" width="23.125" style="29" customWidth="1"/>
    <col min="3" max="3" width="7.875" style="29" customWidth="1"/>
    <col min="4" max="4" width="9.775" style="29" customWidth="1"/>
    <col min="5" max="5" width="10" style="29" customWidth="1"/>
    <col min="6" max="7" width="10.625" style="29" customWidth="1"/>
    <col min="8" max="8" width="9.775" style="29" customWidth="1"/>
    <col min="9" max="9" width="12.5" style="29" customWidth="1"/>
    <col min="10" max="10" width="7.625" style="29" customWidth="1"/>
    <col min="11" max="11" width="9.775" style="29" customWidth="1"/>
    <col min="12" max="12" width="9.75" style="29" customWidth="1"/>
    <col min="13" max="13" width="10.375" style="29" customWidth="1"/>
    <col min="14" max="14" width="10.625" style="29" customWidth="1"/>
    <col min="15" max="15" width="16.6166666666667" style="29" customWidth="1"/>
    <col min="16" max="17" width="10.625" style="29" customWidth="1"/>
    <col min="18" max="16384" width="8.89166666666667" style="2"/>
  </cols>
  <sheetData>
    <row r="1" s="28" customFormat="1" ht="30" customHeight="1" spans="1:17">
      <c r="A1" s="30" t="s">
        <v>41</v>
      </c>
      <c r="B1" s="31"/>
      <c r="C1" s="31"/>
      <c r="D1" s="31"/>
      <c r="E1" s="31"/>
      <c r="F1" s="31"/>
      <c r="G1" s="31"/>
      <c r="H1" s="31"/>
      <c r="I1" s="31"/>
      <c r="J1" s="31"/>
      <c r="K1" s="31"/>
      <c r="L1" s="31"/>
      <c r="M1" s="31"/>
      <c r="N1" s="31"/>
      <c r="O1" s="31"/>
      <c r="P1" s="31"/>
      <c r="Q1" s="31"/>
    </row>
    <row r="2" s="1" customFormat="1" ht="24" customHeight="1" spans="1:17">
      <c r="A2" s="6" t="str">
        <f>汇总表!A2</f>
        <v>项目名称：2025-2026年栖霞区国省及县道道路日常养护项目</v>
      </c>
      <c r="B2" s="7"/>
      <c r="C2" s="7"/>
      <c r="D2" s="7"/>
      <c r="E2" s="7"/>
      <c r="F2" s="7"/>
      <c r="G2" s="7"/>
      <c r="H2" s="7"/>
      <c r="I2" s="8"/>
      <c r="J2" s="8"/>
      <c r="K2" s="21" t="s">
        <v>20</v>
      </c>
      <c r="L2" s="8"/>
      <c r="M2" s="8"/>
      <c r="N2" s="7"/>
      <c r="O2" s="7"/>
      <c r="P2" s="7"/>
      <c r="Q2" s="7"/>
    </row>
    <row r="3" s="1" customFormat="1" ht="24" customHeight="1" spans="1:17">
      <c r="A3" s="19" t="s">
        <v>34</v>
      </c>
      <c r="B3" s="9"/>
      <c r="C3" s="9"/>
      <c r="D3" s="9"/>
      <c r="E3" s="9"/>
      <c r="F3" s="9"/>
      <c r="G3" s="9"/>
      <c r="H3" s="9"/>
      <c r="I3" s="9"/>
      <c r="J3" s="9"/>
      <c r="K3" s="9"/>
      <c r="L3" s="9"/>
      <c r="M3" s="9"/>
      <c r="N3" s="9"/>
      <c r="O3" s="9"/>
      <c r="P3" s="9"/>
      <c r="Q3" s="9"/>
    </row>
    <row r="4" s="1" customFormat="1" ht="24" customHeight="1" spans="1:17">
      <c r="A4" s="32" t="s">
        <v>24</v>
      </c>
      <c r="B4" s="33"/>
      <c r="C4" s="33"/>
      <c r="D4" s="33"/>
      <c r="E4" s="33"/>
      <c r="F4" s="33"/>
      <c r="G4" s="34"/>
      <c r="H4" s="19" t="s">
        <v>25</v>
      </c>
      <c r="I4" s="9"/>
      <c r="J4" s="9"/>
      <c r="K4" s="9"/>
      <c r="L4" s="9"/>
      <c r="M4" s="9"/>
      <c r="N4" s="9"/>
      <c r="O4" s="9"/>
      <c r="P4" s="9"/>
      <c r="Q4" s="9"/>
    </row>
    <row r="5" s="1" customFormat="1" ht="24" customHeight="1" spans="1:17">
      <c r="A5" s="9" t="s">
        <v>46</v>
      </c>
      <c r="B5" s="9" t="s">
        <v>47</v>
      </c>
      <c r="C5" s="9" t="s">
        <v>48</v>
      </c>
      <c r="D5" s="9" t="s">
        <v>49</v>
      </c>
      <c r="E5" s="9" t="s">
        <v>50</v>
      </c>
      <c r="F5" s="9" t="s">
        <v>51</v>
      </c>
      <c r="G5" s="19" t="s">
        <v>27</v>
      </c>
      <c r="H5" s="9" t="s">
        <v>46</v>
      </c>
      <c r="I5" s="9" t="s">
        <v>47</v>
      </c>
      <c r="J5" s="9" t="s">
        <v>48</v>
      </c>
      <c r="K5" s="9" t="s">
        <v>49</v>
      </c>
      <c r="L5" s="9" t="s">
        <v>50</v>
      </c>
      <c r="M5" s="9" t="s">
        <v>51</v>
      </c>
      <c r="N5" s="41" t="s">
        <v>114</v>
      </c>
      <c r="O5" s="41" t="s">
        <v>115</v>
      </c>
      <c r="P5" s="41" t="s">
        <v>116</v>
      </c>
      <c r="Q5" s="15" t="s">
        <v>131</v>
      </c>
    </row>
    <row r="6" s="1" customFormat="1" ht="37" customHeight="1" spans="1:17">
      <c r="A6" s="35" t="s">
        <v>132</v>
      </c>
      <c r="B6" s="10" t="s">
        <v>133</v>
      </c>
      <c r="C6" s="11" t="s">
        <v>134</v>
      </c>
      <c r="D6" s="36">
        <f>4776*12</f>
        <v>57312</v>
      </c>
      <c r="E6" s="37"/>
      <c r="F6" s="38">
        <f>IF(D6="","",ROUND(D6*E6,0))</f>
        <v>0</v>
      </c>
      <c r="G6" s="39" t="s">
        <v>118</v>
      </c>
      <c r="H6" s="9">
        <v>601</v>
      </c>
      <c r="I6" s="42" t="s">
        <v>135</v>
      </c>
      <c r="J6" s="43" t="s">
        <v>136</v>
      </c>
      <c r="K6" s="44">
        <v>1000</v>
      </c>
      <c r="L6" s="37"/>
      <c r="M6" s="9">
        <f>K6*L6</f>
        <v>0</v>
      </c>
      <c r="N6" s="45" t="s">
        <v>137</v>
      </c>
      <c r="O6" s="11" t="s">
        <v>138</v>
      </c>
      <c r="P6" s="19" t="s">
        <v>120</v>
      </c>
      <c r="Q6" s="19" t="s">
        <v>139</v>
      </c>
    </row>
    <row r="7" s="1" customFormat="1" ht="37" customHeight="1" spans="1:17">
      <c r="A7" s="35" t="s">
        <v>140</v>
      </c>
      <c r="B7" s="10" t="s">
        <v>141</v>
      </c>
      <c r="C7" s="11" t="s">
        <v>67</v>
      </c>
      <c r="D7" s="36">
        <f>53865*4</f>
        <v>215460</v>
      </c>
      <c r="E7" s="37"/>
      <c r="F7" s="38">
        <f>IF(D7="","",ROUND(D7*E7,0))</f>
        <v>0</v>
      </c>
      <c r="G7" s="39" t="s">
        <v>142</v>
      </c>
      <c r="H7" s="9"/>
      <c r="I7" s="46"/>
      <c r="J7" s="43"/>
      <c r="K7" s="44"/>
      <c r="L7" s="44"/>
      <c r="M7" s="9"/>
      <c r="N7" s="45" t="s">
        <v>143</v>
      </c>
      <c r="O7" s="11" t="s">
        <v>144</v>
      </c>
      <c r="P7" s="19" t="s">
        <v>145</v>
      </c>
      <c r="Q7" s="19" t="s">
        <v>139</v>
      </c>
    </row>
    <row r="8" s="1" customFormat="1" ht="24" customHeight="1" spans="1:17">
      <c r="A8" s="35" t="s">
        <v>146</v>
      </c>
      <c r="B8" s="10" t="s">
        <v>147</v>
      </c>
      <c r="C8" s="11" t="s">
        <v>78</v>
      </c>
      <c r="D8" s="11">
        <f>33360*4</f>
        <v>133440</v>
      </c>
      <c r="E8" s="40"/>
      <c r="F8" s="38">
        <f>IF(D8="","",ROUND(D8*E8,0))</f>
        <v>0</v>
      </c>
      <c r="G8" s="39" t="s">
        <v>142</v>
      </c>
      <c r="H8" s="9"/>
      <c r="I8" s="47"/>
      <c r="J8" s="9"/>
      <c r="K8" s="9"/>
      <c r="L8" s="9"/>
      <c r="M8" s="9"/>
      <c r="N8" s="48" t="s">
        <v>148</v>
      </c>
      <c r="O8" s="49" t="s">
        <v>149</v>
      </c>
      <c r="P8" s="19" t="s">
        <v>145</v>
      </c>
      <c r="Q8" s="9"/>
    </row>
    <row r="9" s="1" customFormat="1" ht="24" customHeight="1" spans="1:17">
      <c r="A9" s="35" t="s">
        <v>150</v>
      </c>
      <c r="B9" s="10" t="s">
        <v>151</v>
      </c>
      <c r="C9" s="11" t="s">
        <v>67</v>
      </c>
      <c r="D9" s="11">
        <f>2098*6</f>
        <v>12588</v>
      </c>
      <c r="E9" s="40"/>
      <c r="F9" s="38">
        <f>IF(D9="","",ROUND(D9*E9,0))</f>
        <v>0</v>
      </c>
      <c r="G9" s="39" t="s">
        <v>122</v>
      </c>
      <c r="H9" s="9"/>
      <c r="I9" s="47"/>
      <c r="J9" s="9"/>
      <c r="K9" s="9"/>
      <c r="L9" s="9"/>
      <c r="M9" s="9"/>
      <c r="N9" s="48" t="s">
        <v>148</v>
      </c>
      <c r="O9" s="49" t="s">
        <v>152</v>
      </c>
      <c r="P9" s="19" t="s">
        <v>122</v>
      </c>
      <c r="Q9" s="9"/>
    </row>
    <row r="10" s="1" customFormat="1" ht="24" customHeight="1" spans="1:17">
      <c r="A10" s="19" t="s">
        <v>87</v>
      </c>
      <c r="B10" s="9"/>
      <c r="C10" s="9"/>
      <c r="D10" s="9"/>
      <c r="E10" s="9"/>
      <c r="F10" s="9">
        <f>SUM(F6:F9)</f>
        <v>0</v>
      </c>
      <c r="G10" s="9"/>
      <c r="H10" s="19" t="s">
        <v>101</v>
      </c>
      <c r="I10" s="9"/>
      <c r="J10" s="9"/>
      <c r="K10" s="9"/>
      <c r="L10" s="9"/>
      <c r="M10" s="9">
        <f>M6</f>
        <v>0</v>
      </c>
      <c r="N10" s="9"/>
      <c r="O10" s="9"/>
      <c r="P10" s="9"/>
      <c r="Q10" s="9"/>
    </row>
    <row r="11" s="1" customFormat="1" ht="24" customHeight="1" spans="1:17">
      <c r="A11" s="8"/>
      <c r="B11" s="8"/>
      <c r="C11" s="8"/>
      <c r="D11" s="8"/>
      <c r="E11" s="8"/>
      <c r="F11" s="8"/>
      <c r="G11" s="8"/>
      <c r="H11" s="8"/>
      <c r="I11" s="8"/>
      <c r="J11" s="8"/>
      <c r="K11" s="8"/>
      <c r="L11" s="8"/>
      <c r="M11" s="8"/>
      <c r="N11" s="8"/>
      <c r="O11" s="8"/>
      <c r="P11" s="8"/>
      <c r="Q11" s="8"/>
    </row>
    <row r="12" s="1" customFormat="1" ht="24" customHeight="1" spans="1:17">
      <c r="A12" s="8"/>
      <c r="B12" s="8"/>
      <c r="C12" s="8"/>
      <c r="D12" s="8"/>
      <c r="E12" s="8"/>
      <c r="F12" s="8"/>
      <c r="G12" s="8"/>
      <c r="H12" s="8"/>
      <c r="I12" s="8"/>
      <c r="J12" s="8"/>
      <c r="K12" s="8"/>
      <c r="L12" s="8"/>
      <c r="M12" s="8"/>
      <c r="N12" s="8"/>
      <c r="O12" s="8"/>
      <c r="P12" s="8"/>
      <c r="Q12" s="8"/>
    </row>
    <row r="13" s="1" customFormat="1" ht="24" customHeight="1" spans="1:17">
      <c r="A13" s="8"/>
      <c r="B13" s="8"/>
      <c r="C13" s="8"/>
      <c r="D13" s="8"/>
      <c r="E13" s="8"/>
      <c r="F13" s="8"/>
      <c r="G13" s="8"/>
      <c r="H13" s="8"/>
      <c r="I13" s="8"/>
      <c r="J13" s="8"/>
      <c r="K13" s="8"/>
      <c r="L13" s="8"/>
      <c r="M13" s="8"/>
      <c r="N13" s="8"/>
      <c r="O13" s="8"/>
      <c r="P13" s="8"/>
      <c r="Q13" s="8"/>
    </row>
    <row r="14" s="1" customFormat="1" ht="24" customHeight="1" spans="1:17">
      <c r="A14" s="8"/>
      <c r="B14" s="8"/>
      <c r="C14" s="8"/>
      <c r="D14" s="8"/>
      <c r="E14" s="8"/>
      <c r="F14" s="8"/>
      <c r="G14" s="8"/>
      <c r="H14" s="8"/>
      <c r="I14" s="8"/>
      <c r="J14" s="8"/>
      <c r="K14" s="8"/>
      <c r="L14" s="8"/>
      <c r="M14" s="8"/>
      <c r="N14" s="8"/>
      <c r="O14" s="8"/>
      <c r="P14" s="8"/>
      <c r="Q14" s="8"/>
    </row>
    <row r="15" s="1" customFormat="1" ht="24" customHeight="1" spans="1:17">
      <c r="A15" s="8"/>
      <c r="B15" s="8"/>
      <c r="C15" s="8"/>
      <c r="D15" s="8"/>
      <c r="E15" s="8"/>
      <c r="F15" s="8"/>
      <c r="G15" s="8"/>
      <c r="H15" s="8"/>
      <c r="I15" s="8"/>
      <c r="J15" s="8"/>
      <c r="K15" s="8"/>
      <c r="L15" s="8"/>
      <c r="M15" s="8"/>
      <c r="N15" s="8"/>
      <c r="O15" s="8"/>
      <c r="P15" s="8"/>
      <c r="Q15" s="8"/>
    </row>
    <row r="16" s="1" customFormat="1" ht="24" customHeight="1" spans="1:17">
      <c r="A16" s="8"/>
      <c r="B16" s="8"/>
      <c r="C16" s="8"/>
      <c r="D16" s="8"/>
      <c r="E16" s="8"/>
      <c r="F16" s="8"/>
      <c r="G16" s="8"/>
      <c r="H16" s="8"/>
      <c r="I16" s="8"/>
      <c r="J16" s="8"/>
      <c r="K16" s="8"/>
      <c r="L16" s="8"/>
      <c r="M16" s="8"/>
      <c r="N16" s="8"/>
      <c r="O16" s="8"/>
      <c r="P16" s="8"/>
      <c r="Q16" s="8"/>
    </row>
    <row r="17" s="1" customFormat="1" ht="12.75" spans="1:17">
      <c r="A17" s="8"/>
      <c r="B17" s="8"/>
      <c r="C17" s="8"/>
      <c r="D17" s="8"/>
      <c r="E17" s="8"/>
      <c r="F17" s="8"/>
      <c r="G17" s="8"/>
      <c r="H17" s="8"/>
      <c r="I17" s="8"/>
      <c r="J17" s="8"/>
      <c r="K17" s="8"/>
      <c r="L17" s="8"/>
      <c r="M17" s="8"/>
      <c r="N17" s="8"/>
      <c r="O17" s="8"/>
      <c r="P17" s="8"/>
      <c r="Q17" s="8"/>
    </row>
    <row r="18" s="1" customFormat="1" ht="12.75" spans="1:17">
      <c r="A18" s="8"/>
      <c r="B18" s="8"/>
      <c r="C18" s="8"/>
      <c r="D18" s="8"/>
      <c r="E18" s="8"/>
      <c r="F18" s="8"/>
      <c r="G18" s="8"/>
      <c r="H18" s="8"/>
      <c r="I18" s="8"/>
      <c r="J18" s="8"/>
      <c r="K18" s="8"/>
      <c r="L18" s="8"/>
      <c r="M18" s="8"/>
      <c r="N18" s="8"/>
      <c r="O18" s="8"/>
      <c r="P18" s="8"/>
      <c r="Q18" s="8"/>
    </row>
  </sheetData>
  <sheetProtection algorithmName="SHA-512" hashValue="gQJ/XAgcC4UOR8GRDoP6YHKzlo27jFvyjk/9evKyAb2dLuJOHtu72JuFu5/Xz4NeHMkIZJb8XpAoRd8N69aPvQ==" saltValue="ooU3i+OkVKfv/zvb+XL/LQ==" spinCount="100000" sheet="1" formatColumns="0" formatRows="0" objects="1"/>
  <mergeCells count="7">
    <mergeCell ref="A1:M1"/>
    <mergeCell ref="K2:M2"/>
    <mergeCell ref="A3:M3"/>
    <mergeCell ref="A4:G4"/>
    <mergeCell ref="H4:M4"/>
    <mergeCell ref="A10:E10"/>
    <mergeCell ref="H10:L10"/>
  </mergeCells>
  <pageMargins left="0.503472222222222" right="0.503472222222222" top="0.747916666666667" bottom="0.747916666666667" header="0.298611111111111" footer="0.298611111111111"/>
  <pageSetup paperSize="9" scale="9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showZeros="0" view="pageBreakPreview" zoomScaleNormal="100" workbookViewId="0">
      <selection activeCell="I7" sqref="I7"/>
    </sheetView>
  </sheetViews>
  <sheetFormatPr defaultColWidth="8.89166666666667" defaultRowHeight="15"/>
  <cols>
    <col min="1" max="1" width="8.14166666666667" style="2" customWidth="1"/>
    <col min="2" max="2" width="17.6" style="2" customWidth="1"/>
    <col min="3" max="3" width="7.875" style="2" customWidth="1"/>
    <col min="4" max="4" width="9.775" style="2" customWidth="1"/>
    <col min="5" max="5" width="10" style="2" customWidth="1"/>
    <col min="6" max="6" width="10.625" style="2" customWidth="1"/>
    <col min="7" max="7" width="9.775" style="2" customWidth="1"/>
    <col min="8" max="8" width="15.975" style="2" customWidth="1"/>
    <col min="9" max="9" width="7.625" style="2" customWidth="1"/>
    <col min="10" max="10" width="9.775" style="2" customWidth="1"/>
    <col min="11" max="12" width="9.75" style="2" customWidth="1"/>
    <col min="13" max="13" width="15.5416666666667" style="2" customWidth="1"/>
    <col min="14" max="14" width="8.89166666666667" style="2"/>
    <col min="15" max="15" width="12.6333333333333" style="2"/>
    <col min="16" max="16378" width="8.89166666666667" style="2"/>
    <col min="16379" max="16381" width="8.89166666666667" style="3"/>
    <col min="16382" max="16384" width="8.89166666666667" style="2"/>
  </cols>
  <sheetData>
    <row r="1" ht="30" customHeight="1" spans="1:13">
      <c r="A1" s="4" t="s">
        <v>41</v>
      </c>
      <c r="B1" s="5"/>
      <c r="C1" s="5"/>
      <c r="D1" s="5"/>
      <c r="E1" s="5"/>
      <c r="F1" s="5"/>
      <c r="G1" s="5"/>
      <c r="H1" s="5"/>
      <c r="I1" s="5"/>
      <c r="J1" s="5"/>
      <c r="K1" s="5"/>
      <c r="L1" s="5"/>
      <c r="M1" s="5"/>
    </row>
    <row r="2" s="1" customFormat="1" ht="24" customHeight="1" spans="1:13">
      <c r="A2" s="6" t="str">
        <f>汇总表!A2</f>
        <v>项目名称：2025-2026年栖霞区国省及县道道路日常养护项目</v>
      </c>
      <c r="B2" s="7"/>
      <c r="C2" s="7"/>
      <c r="D2" s="7"/>
      <c r="E2" s="7"/>
      <c r="F2" s="7"/>
      <c r="G2" s="7"/>
      <c r="H2" s="8"/>
      <c r="I2" s="8"/>
      <c r="J2" s="21" t="s">
        <v>20</v>
      </c>
      <c r="K2" s="8"/>
      <c r="L2" s="8"/>
      <c r="M2" s="8"/>
    </row>
    <row r="3" s="1" customFormat="1" ht="24" customHeight="1" spans="1:13">
      <c r="A3" s="9" t="s">
        <v>153</v>
      </c>
      <c r="B3" s="9"/>
      <c r="C3" s="9"/>
      <c r="D3" s="9"/>
      <c r="E3" s="9"/>
      <c r="F3" s="9"/>
      <c r="G3" s="9"/>
      <c r="H3" s="9"/>
      <c r="I3" s="9"/>
      <c r="J3" s="9"/>
      <c r="K3" s="9"/>
      <c r="L3" s="9"/>
      <c r="M3" s="9"/>
    </row>
    <row r="4" s="1" customFormat="1" ht="24" customHeight="1" spans="1:13">
      <c r="A4" s="9" t="s">
        <v>44</v>
      </c>
      <c r="B4" s="9"/>
      <c r="C4" s="9"/>
      <c r="D4" s="9"/>
      <c r="E4" s="9"/>
      <c r="F4" s="9"/>
      <c r="G4" s="9" t="s">
        <v>45</v>
      </c>
      <c r="H4" s="9"/>
      <c r="I4" s="9"/>
      <c r="J4" s="9"/>
      <c r="K4" s="9"/>
      <c r="L4" s="9"/>
      <c r="M4" s="9"/>
    </row>
    <row r="5" s="1" customFormat="1" ht="24" customHeight="1" spans="1:13">
      <c r="A5" s="9" t="s">
        <v>46</v>
      </c>
      <c r="B5" s="9" t="s">
        <v>47</v>
      </c>
      <c r="C5" s="9" t="s">
        <v>48</v>
      </c>
      <c r="D5" s="9" t="s">
        <v>49</v>
      </c>
      <c r="E5" s="9" t="s">
        <v>50</v>
      </c>
      <c r="F5" s="9" t="s">
        <v>51</v>
      </c>
      <c r="G5" s="9" t="s">
        <v>46</v>
      </c>
      <c r="H5" s="9" t="s">
        <v>47</v>
      </c>
      <c r="I5" s="9" t="s">
        <v>48</v>
      </c>
      <c r="J5" s="9" t="s">
        <v>49</v>
      </c>
      <c r="K5" s="9" t="s">
        <v>50</v>
      </c>
      <c r="L5" s="9" t="s">
        <v>62</v>
      </c>
      <c r="M5" s="19" t="s">
        <v>27</v>
      </c>
    </row>
    <row r="6" s="1" customFormat="1" ht="24" customHeight="1" spans="1:13">
      <c r="A6" s="9"/>
      <c r="B6" s="10"/>
      <c r="C6" s="11"/>
      <c r="D6" s="12"/>
      <c r="E6" s="13"/>
      <c r="F6" s="14"/>
      <c r="G6" s="9">
        <v>701</v>
      </c>
      <c r="H6" s="15" t="s">
        <v>154</v>
      </c>
      <c r="I6" s="11"/>
      <c r="J6" s="12"/>
      <c r="K6" s="13"/>
      <c r="L6" s="13"/>
      <c r="M6" s="13"/>
    </row>
    <row r="7" s="1" customFormat="1" ht="24" customHeight="1" spans="1:14">
      <c r="A7" s="16"/>
      <c r="B7" s="10"/>
      <c r="C7" s="11"/>
      <c r="D7" s="9"/>
      <c r="E7" s="14"/>
      <c r="F7" s="17"/>
      <c r="G7" s="148" t="s">
        <v>70</v>
      </c>
      <c r="H7" s="10" t="s">
        <v>155</v>
      </c>
      <c r="I7" s="11" t="s">
        <v>156</v>
      </c>
      <c r="J7" s="9">
        <v>500</v>
      </c>
      <c r="K7" s="22"/>
      <c r="L7" s="14">
        <f>J7*K7</f>
        <v>0</v>
      </c>
      <c r="M7" s="23" t="s">
        <v>157</v>
      </c>
      <c r="N7" s="24" t="s">
        <v>158</v>
      </c>
    </row>
    <row r="8" s="1" customFormat="1" ht="24" customHeight="1" spans="1:14">
      <c r="A8" s="9"/>
      <c r="B8" s="10"/>
      <c r="C8" s="11"/>
      <c r="D8" s="13"/>
      <c r="E8" s="14"/>
      <c r="F8" s="17"/>
      <c r="G8" s="148" t="s">
        <v>73</v>
      </c>
      <c r="H8" s="10" t="s">
        <v>155</v>
      </c>
      <c r="I8" s="11" t="s">
        <v>156</v>
      </c>
      <c r="J8" s="9">
        <v>300</v>
      </c>
      <c r="K8" s="25"/>
      <c r="L8" s="14">
        <f>J8*K8</f>
        <v>0</v>
      </c>
      <c r="M8" s="19" t="s">
        <v>159</v>
      </c>
      <c r="N8" s="21" t="s">
        <v>160</v>
      </c>
    </row>
    <row r="9" s="1" customFormat="1" ht="24" customHeight="1" spans="1:14">
      <c r="A9" s="18"/>
      <c r="B9" s="10"/>
      <c r="C9" s="11"/>
      <c r="D9" s="9"/>
      <c r="E9" s="14"/>
      <c r="F9" s="17"/>
      <c r="G9" s="148" t="s">
        <v>81</v>
      </c>
      <c r="H9" s="15" t="s">
        <v>161</v>
      </c>
      <c r="I9" s="11" t="s">
        <v>156</v>
      </c>
      <c r="J9" s="9">
        <v>300</v>
      </c>
      <c r="K9" s="26"/>
      <c r="L9" s="14">
        <f>J9*K9</f>
        <v>0</v>
      </c>
      <c r="M9" s="27" t="s">
        <v>162</v>
      </c>
      <c r="N9" s="8"/>
    </row>
    <row r="10" s="1" customFormat="1" ht="24" customHeight="1" spans="1:13">
      <c r="A10" s="19"/>
      <c r="B10" s="9"/>
      <c r="C10" s="9"/>
      <c r="D10" s="9"/>
      <c r="E10" s="9"/>
      <c r="F10" s="20">
        <f>SUM(F7:F9)</f>
        <v>0</v>
      </c>
      <c r="G10" s="19" t="s">
        <v>101</v>
      </c>
      <c r="H10" s="9"/>
      <c r="I10" s="9"/>
      <c r="J10" s="9"/>
      <c r="K10" s="9"/>
      <c r="L10" s="9">
        <f>SUM(L7:L9)</f>
        <v>0</v>
      </c>
      <c r="M10" s="20">
        <f>SUM(M6:M9)</f>
        <v>0</v>
      </c>
    </row>
    <row r="11" s="1" customFormat="1" ht="24" customHeight="1"/>
    <row r="12" s="1" customFormat="1" ht="24" customHeight="1"/>
    <row r="13" s="1" customFormat="1" ht="24" customHeight="1"/>
    <row r="14" s="1" customFormat="1" ht="24" customHeight="1"/>
    <row r="15" s="1" customFormat="1" ht="12.75"/>
    <row r="16" s="1" customFormat="1" ht="12.75"/>
  </sheetData>
  <sheetProtection algorithmName="SHA-512" hashValue="Pe4W3v0LFEq1axZxQ5tuJ5ZAwjli4PyZ2AnQ+EGmfvtIzGCJ3taYTUTUliEksLclUiwsR8E9gvLmTTMEOSUI5A==" saltValue="6SASu91tW18KDBi8s30HVQ==" spinCount="100000" sheet="1" formatColumns="0" formatRows="0" objects="1"/>
  <mergeCells count="8">
    <mergeCell ref="A1:M1"/>
    <mergeCell ref="J2:M2"/>
    <mergeCell ref="A3:M3"/>
    <mergeCell ref="A4:F4"/>
    <mergeCell ref="G4:M4"/>
    <mergeCell ref="A10:E10"/>
    <mergeCell ref="G10:K10"/>
    <mergeCell ref="N8:N9"/>
  </mergeCells>
  <pageMargins left="0.503472222222222" right="0.503472222222222" top="0.747916666666667" bottom="0.747916666666667" header="0.298611111111111" footer="0.298611111111111"/>
  <pageSetup paperSize="9" scale="97"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9" master="" otherUserPermission="visible"/>
  <rangeList sheetStid="1" master="" otherUserPermission="visible"/>
  <rangeList sheetStid="2" master="" otherUserPermission="visible"/>
  <rangeList sheetStid="3" master="" otherUserPermission="visible">
    <arrUserId title="区域1" rangeCreator="" othersAccessPermission="edit"/>
  </rangeList>
  <rangeList sheetStid="4" master="" otherUserPermission="visible"/>
  <rangeList sheetStid="5" master="" otherUserPermission="visible">
    <arrUserId title="区域1_2" rangeCreator="" othersAccessPermission="edit"/>
    <arrUserId title="区域1_2_1" rangeCreator="" othersAccessPermission="edit"/>
    <arrUserId title="区域1_2_2" rangeCreator="" othersAccessPermission="edit"/>
    <arrUserId title="区域1_2_1_1" rangeCreator="" othersAccessPermission="edit"/>
    <arrUserId title="区域1_1" rangeCreator="" othersAccessPermission="edit"/>
    <arrUserId title="区域1_2_3" rangeCreator="" othersAccessPermission="edit"/>
    <arrUserId title="区域1_1_1" rangeCreator="" othersAccessPermission="edit"/>
    <arrUserId title="区域1_2_1_2" rangeCreator="" othersAccessPermission="edit"/>
    <arrUserId title="区域1_1_2" rangeCreator="" othersAccessPermission="edit"/>
    <arrUserId title="区域1_2_2_1" rangeCreator="" othersAccessPermission="edit"/>
    <arrUserId title="区域1_1_1_1" rangeCreator="" othersAccessPermission="edit"/>
    <arrUserId title="区域1_2_1_1_1" rangeCreator="" othersAccessPermission="edit"/>
  </rangeList>
  <rangeList sheetStid="10"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清单说明</vt:lpstr>
      <vt:lpstr>汇总表</vt:lpstr>
      <vt:lpstr>总则</vt:lpstr>
      <vt:lpstr>路基</vt:lpstr>
      <vt:lpstr>路面</vt:lpstr>
      <vt:lpstr>桥涵</vt:lpstr>
      <vt:lpstr>隧道</vt:lpstr>
      <vt:lpstr>沿线设施</vt:lpstr>
      <vt:lpstr>绿化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丁莉萍</dc:creator>
  <cp:lastModifiedBy>dagu</cp:lastModifiedBy>
  <dcterms:created xsi:type="dcterms:W3CDTF">2023-05-12T11:15:00Z</dcterms:created>
  <dcterms:modified xsi:type="dcterms:W3CDTF">2025-04-29T06:46:39Z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C40790852C9747CEB7F13A4DAC41046B_13</vt:lpwstr>
  </property>
</Properties>
</file>