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255" tabRatio="805" activeTab="1"/>
  </bookViews>
  <sheets>
    <sheet name="汇总表" sheetId="3" r:id="rId1"/>
    <sheet name="明细" sheetId="4" r:id="rId2"/>
    <sheet name="日常巡查和小桥检测" sheetId="5" r:id="rId3"/>
    <sheet name="2座跨线桥维修" sheetId="6" r:id="rId4"/>
    <sheet name="2座跨线桥日常养护检测" sheetId="7" r:id="rId5"/>
    <sheet name="66桥梁常规定期检测明细表" sheetId="10" r:id="rId6"/>
    <sheet name="66座桥梁、2座跨高速桥" sheetId="9" r:id="rId7"/>
    <sheet name="更换栏杆详图及照片" sheetId="8" r:id="rId8"/>
  </sheets>
  <definedNames>
    <definedName name="_xlnm.Print_Area" localSheetId="0">汇总表!$A$1:$F$6</definedName>
    <definedName name="_xlnm.Print_Titles" localSheetId="4">'2座跨线桥日常养护检测'!$1:$2</definedName>
    <definedName name="_xlnm.Print_Titles" localSheetId="3">'2座跨线桥维修'!$1:$2</definedName>
    <definedName name="_xlnm.Print_Titles" localSheetId="1">明细!$1:$2</definedName>
    <definedName name="_xlnm.Print_Titles" localSheetId="6">'66座桥梁、2座跨高速桥'!$1:$2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<sst xmlns="http://schemas.openxmlformats.org/spreadsheetml/2006/main" count="1812" uniqueCount="509">
  <si>
    <t>厚桥街道2025～2027年度道路市政设施养护项目清单</t>
  </si>
  <si>
    <t>序号</t>
  </si>
  <si>
    <t>项目名称</t>
  </si>
  <si>
    <t>元/年</t>
  </si>
  <si>
    <t>养护期（年）</t>
  </si>
  <si>
    <t>总价（元）</t>
  </si>
  <si>
    <t>备注</t>
  </si>
  <si>
    <t>工程维修费</t>
  </si>
  <si>
    <t>详见明细</t>
  </si>
  <si>
    <t>日常巡检费</t>
  </si>
  <si>
    <t>合计费用（元）</t>
  </si>
  <si>
    <t>合计费用=1+2</t>
  </si>
  <si>
    <t>厚桥街道2025～2027年度道路市政设施养护项目（1年）</t>
  </si>
  <si>
    <t>单位</t>
  </si>
  <si>
    <t>数量  (暂定)</t>
  </si>
  <si>
    <t>综合单价（元）</t>
  </si>
  <si>
    <t>合价（元）</t>
  </si>
  <si>
    <t>一</t>
  </si>
  <si>
    <r>
      <rPr>
        <b/>
        <sz val="12"/>
        <rFont val="Times New Roman"/>
        <charset val="134"/>
      </rPr>
      <t xml:space="preserve">    </t>
    </r>
    <r>
      <rPr>
        <b/>
        <sz val="12"/>
        <rFont val="宋体"/>
        <charset val="134"/>
      </rPr>
      <t>维修或更换项目</t>
    </r>
    <r>
      <rPr>
        <b/>
        <sz val="12"/>
        <rFont val="Times New Roman"/>
        <charset val="134"/>
      </rPr>
      <t xml:space="preserve"> </t>
    </r>
  </si>
  <si>
    <t>道路</t>
  </si>
  <si>
    <t>（1）</t>
  </si>
  <si>
    <r>
      <rPr>
        <sz val="12"/>
        <rFont val="宋体"/>
        <charset val="134"/>
      </rPr>
      <t>SMA-13</t>
    </r>
    <r>
      <rPr>
        <sz val="12"/>
        <rFont val="宋体"/>
        <charset val="134"/>
      </rPr>
      <t>沥青路面摊铺（厚度h=</t>
    </r>
    <r>
      <rPr>
        <sz val="12"/>
        <rFont val="宋体"/>
        <charset val="134"/>
      </rPr>
      <t>4</t>
    </r>
    <r>
      <rPr>
        <sz val="12"/>
        <rFont val="宋体"/>
        <charset val="134"/>
      </rPr>
      <t>cm）</t>
    </r>
  </si>
  <si>
    <t>㎡</t>
  </si>
  <si>
    <t>综合考虑摊铺方式，含补小坑洞、切缝、拆除，装车外运计入“渣土、废料挖运”项</t>
  </si>
  <si>
    <t>（2）</t>
  </si>
  <si>
    <t>SMA-13沥青路面摊铺（厚度h=1cm）</t>
  </si>
  <si>
    <t>（3）</t>
  </si>
  <si>
    <t>AC-16C沥青路面摊铺（厚度h=6cm）</t>
  </si>
  <si>
    <t>（4）</t>
  </si>
  <si>
    <t>AC-16C沥青路面摊铺（厚度h=1cm）</t>
  </si>
  <si>
    <t>（5）</t>
  </si>
  <si>
    <t>AC-20沥青路面摊铺（厚度h=6cm）</t>
  </si>
  <si>
    <t>（6）</t>
  </si>
  <si>
    <t>AC-20沥青路面摊铺（厚度h=1cm）</t>
  </si>
  <si>
    <t>（7）</t>
  </si>
  <si>
    <t>玻纤格栅铺设</t>
  </si>
  <si>
    <t>采用GSB100玻纤格栅，网孔中心纵、横向最小净空尺寸为9mm，每延米纵、横向拉伸断裂强度≥100KN/m</t>
  </si>
  <si>
    <t>（8）</t>
  </si>
  <si>
    <t>沥青下封层（厚度0.6cm）</t>
  </si>
  <si>
    <r>
      <rPr>
        <sz val="12"/>
        <rFont val="宋体"/>
        <charset val="134"/>
      </rPr>
      <t>PCR阳离子改性乳化沥青，沥青用量0.9~1.0kg/m</t>
    </r>
    <r>
      <rPr>
        <vertAlign val="superscript"/>
        <sz val="12"/>
        <rFont val="宋体"/>
        <charset val="134"/>
      </rPr>
      <t>2</t>
    </r>
    <r>
      <rPr>
        <sz val="12"/>
        <rFont val="宋体"/>
        <charset val="134"/>
      </rPr>
      <t>,矿料用量5～8kg/1000m</t>
    </r>
    <r>
      <rPr>
        <vertAlign val="superscript"/>
        <sz val="12"/>
        <rFont val="宋体"/>
        <charset val="134"/>
      </rPr>
      <t>2</t>
    </r>
    <r>
      <rPr>
        <sz val="12"/>
        <rFont val="宋体"/>
        <charset val="134"/>
      </rPr>
      <t>,粒径3～5mm</t>
    </r>
  </si>
  <si>
    <t>（9）</t>
  </si>
  <si>
    <t>沥青粘层</t>
  </si>
  <si>
    <r>
      <rPr>
        <sz val="12"/>
        <rFont val="宋体"/>
        <charset val="134"/>
      </rPr>
      <t>PC-3阳离子乳化沥青,喷油量为0.3～0.6Kg/m</t>
    </r>
    <r>
      <rPr>
        <vertAlign val="superscript"/>
        <sz val="12"/>
        <rFont val="宋体"/>
        <charset val="134"/>
      </rPr>
      <t>2</t>
    </r>
  </si>
  <si>
    <t>（10）</t>
  </si>
  <si>
    <t>沥青铣刨（厚度5cm以内，含5cm）</t>
  </si>
  <si>
    <t>含切缝、铣刨、拆除物装车外运等所有费用</t>
  </si>
  <si>
    <t>（11）</t>
  </si>
  <si>
    <t>沥青铣刨（厚度10cm以内，含10cm）</t>
  </si>
  <si>
    <r>
      <rPr>
        <sz val="12"/>
        <rFont val="宋体"/>
        <charset val="134"/>
      </rPr>
      <t>m</t>
    </r>
    <r>
      <rPr>
        <vertAlign val="superscript"/>
        <sz val="12"/>
        <rFont val="宋体"/>
        <charset val="134"/>
      </rPr>
      <t>2</t>
    </r>
  </si>
  <si>
    <t>（12）</t>
  </si>
  <si>
    <t>路面灌缝(沥青胶)</t>
  </si>
  <si>
    <t>m</t>
  </si>
  <si>
    <t>（13）</t>
  </si>
  <si>
    <t>碎石铺筑</t>
  </si>
  <si>
    <r>
      <rPr>
        <sz val="12"/>
        <rFont val="宋体"/>
        <charset val="134"/>
      </rPr>
      <t>m</t>
    </r>
    <r>
      <rPr>
        <vertAlign val="superscript"/>
        <sz val="12"/>
        <rFont val="宋体"/>
        <charset val="134"/>
      </rPr>
      <t>3</t>
    </r>
  </si>
  <si>
    <t>非再生碎石材料</t>
  </si>
  <si>
    <t>（14）</t>
  </si>
  <si>
    <t>C30水泥混凝土浇筑</t>
  </si>
  <si>
    <t>（15）</t>
  </si>
  <si>
    <t>水泥稳定碎石摊铺</t>
  </si>
  <si>
    <t>水泥含量5%，含养生，综合考虑摊铺方式</t>
  </si>
  <si>
    <t>（16）</t>
  </si>
  <si>
    <t>水泥混凝土路面挖除（含破碎）</t>
  </si>
  <si>
    <t>含切缝、破碎、拆除物装车外运等所有费用</t>
  </si>
  <si>
    <t>（17）</t>
  </si>
  <si>
    <t>道路基层挖除（沥青路面、水泥混凝土路面）</t>
  </si>
  <si>
    <t>（18）</t>
  </si>
  <si>
    <t>渣土、废料挖运</t>
  </si>
  <si>
    <t>现状老沥青砼面层拆除废料运距自定、弃土点自行考虑</t>
  </si>
  <si>
    <t>小计</t>
  </si>
  <si>
    <t>2</t>
  </si>
  <si>
    <t>人行道</t>
  </si>
  <si>
    <t>碎石垫层</t>
  </si>
  <si>
    <r>
      <rPr>
        <sz val="12"/>
        <rFont val="宋体"/>
        <charset val="134"/>
      </rPr>
      <t>C</t>
    </r>
    <r>
      <rPr>
        <sz val="12"/>
        <rFont val="宋体"/>
        <charset val="134"/>
      </rPr>
      <t>15砼垫层</t>
    </r>
  </si>
  <si>
    <t>PC道板砖</t>
  </si>
  <si>
    <t>主材更换，规格与现场一致,拆除、垃圾清运费用另计，含干拌水泥砂浆垫层</t>
  </si>
  <si>
    <t>彩色人行道板</t>
  </si>
  <si>
    <t>苏布洛克砖道板（不透水）</t>
  </si>
  <si>
    <t>苏布洛克透水砖道板</t>
  </si>
  <si>
    <t>花岗岩道板（3cm以上至5cm以内，含5cm）</t>
  </si>
  <si>
    <t>4cm厚彩色饰面型透水
混凝土面层</t>
  </si>
  <si>
    <t>C30饰面型透水混凝土</t>
  </si>
  <si>
    <t>树池花岗岩维修</t>
  </si>
  <si>
    <t>原材料利用，含拆除、垃圾清运及C15混凝土基础</t>
  </si>
  <si>
    <t>树池花岗岩更换</t>
  </si>
  <si>
    <t>主材更换，规格与现场一致,含拆除及垃圾清运</t>
  </si>
  <si>
    <t>花坛花岗岩维修</t>
  </si>
  <si>
    <t>花坛花岗岩更换</t>
  </si>
  <si>
    <t>树池混凝土预制块维修</t>
  </si>
  <si>
    <t>树池混凝土预制块更换</t>
  </si>
  <si>
    <t>花岗岩平石维修</t>
  </si>
  <si>
    <t>花岗岩平石更换</t>
  </si>
  <si>
    <t>主材更换，规格与现场一致,含拆除、垃圾清运及C15混凝土基础</t>
  </si>
  <si>
    <t>花岗岩侧石维修</t>
  </si>
  <si>
    <t>花岗岩侧石更换</t>
  </si>
  <si>
    <t>主材更换，规格与现场一致，含拆除、垃圾清运及C15混凝土基础</t>
  </si>
  <si>
    <t>（19）</t>
  </si>
  <si>
    <t>花岗岩侧石维修（圆头）</t>
  </si>
  <si>
    <t>（20）</t>
  </si>
  <si>
    <t>花岗岩侧石更换（圆头）</t>
  </si>
  <si>
    <t>（21）</t>
  </si>
  <si>
    <t>人行道块料面层拆除</t>
  </si>
  <si>
    <t>人工拆除零星人行道面层，厚度综合考虑，拆除块料面层材料不可利用，含拆除粘结层、垃圾清运</t>
  </si>
  <si>
    <t>（22）</t>
  </si>
  <si>
    <t>人行道基层拆除</t>
  </si>
  <si>
    <t>人工拆除零星人行道基层，拆除物全部清理并外运处理</t>
  </si>
  <si>
    <t>（23）</t>
  </si>
  <si>
    <t>安砌预制混凝土平石</t>
  </si>
  <si>
    <t>（24）</t>
  </si>
  <si>
    <t>安砌预制混凝土侧石</t>
  </si>
  <si>
    <t>（25）</t>
  </si>
  <si>
    <t>现浇混凝土侧石</t>
  </si>
  <si>
    <t>含模板、养护等全部费用-计入预制侧石</t>
  </si>
  <si>
    <t>（26）</t>
  </si>
  <si>
    <t>现浇混凝土平石</t>
  </si>
  <si>
    <t>含模板、养护等全部费用-计入预制平石</t>
  </si>
  <si>
    <t>（27）</t>
  </si>
  <si>
    <t>侧石油漆</t>
  </si>
  <si>
    <t>反光油漆颜色按建设单位要求</t>
  </si>
  <si>
    <t>（28）</t>
  </si>
  <si>
    <t>安砌预制混凝土平石（圆头）</t>
  </si>
  <si>
    <t>（29）</t>
  </si>
  <si>
    <t>安砌预制混凝土侧石（圆头）</t>
  </si>
  <si>
    <t>（30）</t>
  </si>
  <si>
    <t>调整道板砖</t>
  </si>
  <si>
    <t>现状人行道板沉降，现状道板砖拆除利用，含基层填筑</t>
  </si>
  <si>
    <t>3</t>
  </si>
  <si>
    <t>桥梁及其附属设施</t>
  </si>
  <si>
    <t>钢筋混凝土桥栏杆维修（整体）</t>
  </si>
  <si>
    <t>主材更换</t>
  </si>
  <si>
    <t>花岗岩桥栏杆维修（整体）</t>
  </si>
  <si>
    <t>主材更换，石料型号规格与现状保持一致</t>
  </si>
  <si>
    <t>花岗岩桥栏杆小横杆维修</t>
  </si>
  <si>
    <t>花岗岩桥栏杆立柱维修</t>
  </si>
  <si>
    <t>根</t>
  </si>
  <si>
    <t>花岗岩桥栏杆底部垫石缺补</t>
  </si>
  <si>
    <t>只</t>
  </si>
  <si>
    <t>含主材费用，石料型号规格与现状保持一致</t>
  </si>
  <si>
    <t>钢筋混凝土桥栏杆立柱维修</t>
  </si>
  <si>
    <t>主材更换，含破损立柱拆除、垃圾清理外运、新立柱涂料（或油漆）粉刷并安装等全部费用</t>
  </si>
  <si>
    <t>钢筋混凝土桥栏杆横杆维修</t>
  </si>
  <si>
    <t>主材更换，含破损横杆拆除、垃圾清理外运、新横杆涂料（或油漆）粉刷并安装等全部费用</t>
  </si>
  <si>
    <t>桥栏杆内嵌式花岗岩装饰板维修</t>
  </si>
  <si>
    <t>钢筋混凝土防撞护栏维修</t>
  </si>
  <si>
    <t>含防撞护栏破损部位凿拆除、清理、清洗、修复及垃圾清理外运等全部费用</t>
  </si>
  <si>
    <t>桥梁混凝土栏杆更换为防撞栏杆</t>
  </si>
  <si>
    <t xml:space="preserve">整体更换,包括拆除清理及外运 附图片 </t>
  </si>
  <si>
    <t>栏杆、防撞护栏及防撞墙刷油漆</t>
  </si>
  <si>
    <t>按原规格或建设单位要求</t>
  </si>
  <si>
    <t>桥栏杆整体油漆</t>
  </si>
  <si>
    <t>按原颜色，包防锈漆一遍面漆一遍，含清理、除锈等费用</t>
  </si>
  <si>
    <t>全桥护栏立柱锈胀露筋处理</t>
  </si>
  <si>
    <t>处</t>
  </si>
  <si>
    <t>1、凿除松散砼；
2、涂刷钢筋阻锈剂； 
3、基层打磨凿毛； 
4、专用聚合物修补砂浆修补</t>
  </si>
  <si>
    <t>花岗岩栏杆加固</t>
  </si>
  <si>
    <t>连接榫头加固，一个连接接头为一处，养护服务期内已加固部位如需再次加固，费用不再另计</t>
  </si>
  <si>
    <t>花岗岩桥铭牌更换</t>
  </si>
  <si>
    <t>按原规格或建设单位要求，桥名字雕刻</t>
  </si>
  <si>
    <t>桥铭牌字体油漆描新</t>
  </si>
  <si>
    <t>块</t>
  </si>
  <si>
    <t>桥梁养护信息牌更换</t>
  </si>
  <si>
    <t>套</t>
  </si>
  <si>
    <t>更换信息牌（异形裁切）：53*34cm，Ⅱ级反光膜，信息牌立杆油漆除锈</t>
  </si>
  <si>
    <t>人行道破损修复-花岗岩、瓷砖</t>
  </si>
  <si>
    <t>人行道破损修复-4cm厚透水混凝土</t>
  </si>
  <si>
    <t>含现状透水混凝土面层拆除、清理及外运</t>
  </si>
  <si>
    <t>桥面进水井及排（泄）水管养护</t>
  </si>
  <si>
    <t>240</t>
  </si>
  <si>
    <t xml:space="preserve">按CJJ99-2017桥梁养护规范进行养护 </t>
  </si>
  <si>
    <t>桥梁伸缩缝维修</t>
  </si>
  <si>
    <t>更换型钢伸缩缝及橡胶条，含拆除、清理及垃圾外运</t>
  </si>
  <si>
    <t>更换橡胶条，含拆除、清理及垃圾外运</t>
  </si>
  <si>
    <t>桥梁伸缩缝清理</t>
  </si>
  <si>
    <t>清理伸缩缝内杂物，含杂物清理及外运</t>
  </si>
  <si>
    <t>桥砖墙修复</t>
  </si>
  <si>
    <t>含破损部位拆除、清理、修复、表面砂浆粉刷及垃圾清理外运等全部费用</t>
  </si>
  <si>
    <t>桥梁混凝土缺陷修复</t>
  </si>
  <si>
    <r>
      <rPr>
        <sz val="11"/>
        <color rgb="FF000000"/>
        <rFont val="宋体"/>
        <charset val="134"/>
      </rPr>
      <t>m</t>
    </r>
    <r>
      <rPr>
        <vertAlign val="superscript"/>
        <sz val="11"/>
        <color indexed="8"/>
        <rFont val="宋体"/>
        <charset val="134"/>
      </rPr>
      <t>2</t>
    </r>
  </si>
  <si>
    <t>钢构件除锈</t>
  </si>
  <si>
    <t>m2</t>
  </si>
  <si>
    <t>钢结构除锈、刷防锈漆及面漆</t>
  </si>
  <si>
    <t>混凝土板梁快速修复</t>
  </si>
  <si>
    <t>m3</t>
  </si>
  <si>
    <t>1、板梁底板破损
2、将混凝土表面清理至新鲜基面，再用聚合物砂浆修复</t>
  </si>
  <si>
    <t>板梁底板纵向裂缝修复</t>
  </si>
  <si>
    <t>采用环氧砂浆对裂缝进行表面封闭处理</t>
  </si>
  <si>
    <t>全桥铰缝勾缝、勾缝修补</t>
  </si>
  <si>
    <t>清理表面，采用环氧砂浆涂抹防护处理</t>
  </si>
  <si>
    <t>裂缝修复（桥台、桥墩、盖梁）</t>
  </si>
  <si>
    <t>（31）</t>
  </si>
  <si>
    <t>露筋修复（桥台、搭板、台帽、盖梁等）</t>
  </si>
  <si>
    <t>（32）</t>
  </si>
  <si>
    <t>浆砌块料（块石）</t>
  </si>
  <si>
    <t>浆砌块石加固</t>
  </si>
  <si>
    <t>（33）</t>
  </si>
  <si>
    <t>注浆加固</t>
  </si>
  <si>
    <t>桥台石砌侧墙松散采用注浆加固，材料配比：水泥浆的水泥与水的比例为1:0.5~1:1、5</t>
  </si>
  <si>
    <t>（34）</t>
  </si>
  <si>
    <t>水泥砂浆抹面修补</t>
  </si>
  <si>
    <t>表面清理、环氧砂浆修补</t>
  </si>
  <si>
    <t>（35）</t>
  </si>
  <si>
    <t>护坡破损修复</t>
  </si>
  <si>
    <t>块料锥坡破损修复，含破损块料锥坡拆除、清理及外运</t>
  </si>
  <si>
    <t>（36）</t>
  </si>
  <si>
    <t>C30混凝土浇筑</t>
  </si>
  <si>
    <t>含破损混凝土部位拆除、清理及外运</t>
  </si>
  <si>
    <t>（37）</t>
  </si>
  <si>
    <t>桥梁支座更换</t>
  </si>
  <si>
    <t>个</t>
  </si>
  <si>
    <t>按原桥支座更换</t>
  </si>
  <si>
    <t>合计</t>
  </si>
  <si>
    <t>二</t>
  </si>
  <si>
    <t>其他零星人工、机械费用</t>
  </si>
  <si>
    <t>项</t>
  </si>
  <si>
    <t>1</t>
  </si>
  <si>
    <t>人工</t>
  </si>
  <si>
    <t>工日</t>
  </si>
  <si>
    <t>汽车（5t）</t>
  </si>
  <si>
    <t>台班</t>
  </si>
  <si>
    <t>发电机车辆（卡车）</t>
  </si>
  <si>
    <t>4</t>
  </si>
  <si>
    <t>压路机</t>
  </si>
  <si>
    <t>5</t>
  </si>
  <si>
    <t>挖机</t>
  </si>
  <si>
    <t>6</t>
  </si>
  <si>
    <t>铣刨车</t>
  </si>
  <si>
    <t>7</t>
  </si>
  <si>
    <t>大型设备进出场运费</t>
  </si>
  <si>
    <t>次</t>
  </si>
  <si>
    <t>三</t>
  </si>
  <si>
    <t>不可预测费用</t>
  </si>
  <si>
    <t>暂列金（275000）</t>
  </si>
  <si>
    <t>四</t>
  </si>
  <si>
    <t>工程费用合计(一+二+三)</t>
  </si>
  <si>
    <t>说明：</t>
  </si>
  <si>
    <t>1、因养护工程的不确定性，工程数量难以预计，表中的工程量为暂定数量，仅作为各投标单位计算投标报价使用，价格为综合单价，具体数量按实际情况结算。养护期间如有变更，报价中有综合单价的按报价中的综合单价执行；而工程量清单中未包含变更工程的单价时，若工程量清单漏项或发包人指令或经发包人同意的变更引起新的工程量清单项目，其相应综合单价由承包人提出，经审计审核确认后作为结算依据。</t>
  </si>
  <si>
    <t>2、承包人在接到业主每次任务通知后，在业主规定的时间内(恶劣天气情况下经甲方认可后可作顺延)赶到现场，修复任务必须在业主规定的时间内完成。</t>
  </si>
  <si>
    <t>3、投标人实地踏勘后，根据现有设施综合报价。所有设施维修更换后必须达到现有设施同等合格标准。</t>
  </si>
  <si>
    <t>4、桥梁及其附属设施养护的综合单价中不包含桥梁检测费用及结构性维修费用。</t>
  </si>
  <si>
    <t>5、综合单价应包括完成工程量清单中一个规定计量单位项目所需的人工、材料费、机械使用费、管理费、利润、规费、税金等其它一切费用，并考虑风险因素。</t>
  </si>
  <si>
    <t>6、投标人所报综合单价必须考虑措施费用等一切费用。</t>
  </si>
  <si>
    <t>厚桥街道2025～2027年度道路市政设施养护项目--日常巡查及小桥检测（1年）</t>
  </si>
  <si>
    <t>桥常规检测</t>
  </si>
  <si>
    <t>每年一次常规定期检测</t>
  </si>
  <si>
    <t>1、桥梁常规定期检测（包括：外观检查、裂缝检查、强度检测、技术状况评定分析等）
2、周期：一年
3、配备专职桥梁养护工程技术人员及必要量测仪器和设备（可以委托第三方检测机构进行常规定期检测）
4、养护范围内桥梁
5、出具检测报告
6、桥梁常规定期检测范围：66座桥（后附桥梁名称表）</t>
  </si>
  <si>
    <t>城市生命线养护规范道路、66座桥梁日常巡检</t>
  </si>
  <si>
    <t>巡查费</t>
  </si>
  <si>
    <t>1、桥梁常规巡护检查（包括：桥下空间清理垃圾、易燃易爆物品等（次数不限）；清理桥面杂草及桥面附属设施污损等）。
2、桥梁常规巡护检查范围：66座桥（后附桥梁名称表）
3、道路巡视检查
5、包含一辆巡逻车、一名驾驶员及至少两名工人（其中一名须为市政专业的技术人员）的全年巡查费用。巡查周期不得多于7天。投标人对此项费用的报价不得超过217350元/年</t>
  </si>
  <si>
    <t>工程费用合计(一+二)</t>
  </si>
  <si>
    <t>1、综合单价应包括完成工程量清单中一个规定计量单位项目所需的人工、材料费、机械使用费、管理费、利润、规费、税金等其它一切费用，并考虑风险因素。</t>
  </si>
  <si>
    <t>2、投标人所报综合单价必须考虑措施费用等一切费用。</t>
  </si>
  <si>
    <t>厚桥街道2025～2027年度厚南立交桥、锡张高速跨线桥养护项目--病害维修（1年）</t>
  </si>
  <si>
    <t xml:space="preserve">数量     </t>
  </si>
  <si>
    <t>合价
（元）</t>
  </si>
  <si>
    <t>厚南立交（跨S19）</t>
  </si>
  <si>
    <t>病害维修</t>
  </si>
  <si>
    <t>SMA-13沥青路面摊铺（厚度h=4cm）</t>
  </si>
  <si>
    <t>含补小坑洞、切缝、拆除</t>
  </si>
  <si>
    <t>沥青灌缝</t>
  </si>
  <si>
    <t>采用沥青胶</t>
  </si>
  <si>
    <t>钢管栏杆维修</t>
  </si>
  <si>
    <t>按原样维修，栏杆高度1米，2.5m/节，钢管栏杆，详情见附图</t>
  </si>
  <si>
    <t>钢管栏杆整体除锈油漆</t>
  </si>
  <si>
    <t>打磨，一底2度，面漆为中灰，清除栏杆污迹</t>
  </si>
  <si>
    <t>伸缩缝锚固区维修</t>
  </si>
  <si>
    <t>混凝土缺陷修复</t>
  </si>
  <si>
    <t>1、凿除松散砼；
2、涂刷钢筋阻锈剂；
3、基层打磨凿毛；
4、专用聚合物修补砂浆修补</t>
  </si>
  <si>
    <t>裂缝封闭</t>
  </si>
  <si>
    <t>伸缩缝橡胶条更换</t>
  </si>
  <si>
    <r>
      <rPr>
        <sz val="10"/>
        <rFont val="宋体"/>
        <charset val="134"/>
      </rPr>
      <t>m</t>
    </r>
    <r>
      <rPr>
        <vertAlign val="superscript"/>
        <sz val="10"/>
        <rFont val="宋体"/>
        <charset val="134"/>
      </rPr>
      <t>3</t>
    </r>
  </si>
  <si>
    <t>桥检车</t>
  </si>
  <si>
    <t>用于墩台表面清洗、梁端间隙清理等，每年计1台班</t>
  </si>
  <si>
    <t>一小计</t>
  </si>
  <si>
    <t>锡张高速跨线桥（跨S19）</t>
  </si>
  <si>
    <t>防撞护栏维修</t>
  </si>
  <si>
    <t>按原样维修，底部钢筋混凝土防撞墙，上部钢管护栏，详情见附图</t>
  </si>
  <si>
    <t>防撞护栏整体除污除锈油漆</t>
  </si>
  <si>
    <t>打磨，一底2度，面漆为中灰，清除护栏污迹</t>
  </si>
  <si>
    <t>二小计</t>
  </si>
  <si>
    <r>
      <rPr>
        <sz val="10"/>
        <rFont val="宋体"/>
        <charset val="134"/>
        <scheme val="minor"/>
      </rPr>
      <t>5</t>
    </r>
    <r>
      <rPr>
        <sz val="10"/>
        <rFont val="宋体"/>
        <charset val="134"/>
      </rPr>
      <t>、综合单价应包括完成工程量清单中一个规定计量单位项目所需的人工、材料费、机械使用费、管理费、利润、规费、税金等其它一切费用，并考虑风险因素。</t>
    </r>
  </si>
  <si>
    <t>厚桥街道2025～2027年度厚南立交桥、锡张高速跨线桥养护项目--基本养护及常规定期检测（1年）</t>
  </si>
  <si>
    <t>基本养护</t>
  </si>
  <si>
    <t>伸缩缝清理</t>
  </si>
  <si>
    <t>伸缩缝长度为249m，每月不少于1次，全桥共计2989m</t>
  </si>
  <si>
    <t>泄水井清理</t>
  </si>
  <si>
    <t>座</t>
  </si>
  <si>
    <t>清理泄水井内杂物，泄水井共计240个，每月不少于1次，共计2880个</t>
  </si>
  <si>
    <t>桥墩表面清理</t>
  </si>
  <si>
    <t>墩台表面清理（植被、涂鸦等），共计178个，清理次数不限</t>
  </si>
  <si>
    <t>泄水管疏通</t>
  </si>
  <si>
    <t>共598米，每月疏通不小于1次，雨季发生堵塞及时疏通</t>
  </si>
  <si>
    <t>防抛网养护</t>
  </si>
  <si>
    <t>网片高1.85m-2.3m，长度398m，面积790m2，每年养护二次，油漆并加固，螺栓检查涂油，底座除锈等</t>
  </si>
  <si>
    <t>桥下空间清理处置</t>
  </si>
  <si>
    <t>一座桥梁一年周期内清理垃圾、易燃易爆物品等（次数不限）</t>
  </si>
  <si>
    <t>桥面保养</t>
  </si>
  <si>
    <t>1、每日巡检
2、每日一巡
3、配备专职桥梁管理人员2人，巡视车一辆
4、日常保养，清理桥面杂草及附属设施污损及缺失修补等（如限载，桥铭牌等）</t>
  </si>
  <si>
    <t>外观检查</t>
  </si>
  <si>
    <t xml:space="preserve">m </t>
  </si>
  <si>
    <t>1、桥梁常规巡护检查；
2、配备专职桥梁养护工程技术人员及必要量测仪器和设备；
3、巡查台账装订成册
4、每年一次的常规定期检测并出具相应报告（依据《CJJ-99-2017-城市桥梁养护技术标准》）</t>
  </si>
  <si>
    <t>裂缝检查</t>
  </si>
  <si>
    <t>强度检测</t>
  </si>
  <si>
    <t>测区</t>
  </si>
  <si>
    <t>桥检车辆使用费</t>
  </si>
  <si>
    <t>技术状况评定分析</t>
  </si>
  <si>
    <t>伸缩缝长度为252.4m，每月不少于1次，共计3028.8m</t>
  </si>
  <si>
    <t>清理泄水井内杂物，泄水井共计184个，每月不少于1次，全桥共计2208个</t>
  </si>
  <si>
    <t>墩台表面清理（植被、涂鸦等），共计128个，清理次数不限</t>
  </si>
  <si>
    <t>共1109米，每月疏通不小于1次，雨季发生堵塞及时疏通</t>
  </si>
  <si>
    <t>网片高2.05m，长度370.73m，面积760m2，每年养护二次，油漆加固</t>
  </si>
  <si>
    <t>桥下空间清理</t>
  </si>
  <si>
    <t>桥梁常规定期检测明细表</t>
  </si>
  <si>
    <t>桥名</t>
  </si>
  <si>
    <t>长度
（米）</t>
  </si>
  <si>
    <t>宽度
（米）</t>
  </si>
  <si>
    <t>跨径
组合
（米）</t>
  </si>
  <si>
    <t>备注
（限载）</t>
  </si>
  <si>
    <t>涉及河道
（河道名称）</t>
  </si>
  <si>
    <t>桥梁分类
（跨径）</t>
  </si>
  <si>
    <t>归属地
（镇/街道）</t>
  </si>
  <si>
    <t>桥梁
面积（m2）</t>
  </si>
  <si>
    <t>表观缺陷检查</t>
  </si>
  <si>
    <t>混凝土裂缝检测</t>
  </si>
  <si>
    <t>桥梁尺寸检测复核</t>
  </si>
  <si>
    <t>桥梁资料整理、桥梁技术状况评定、人员设备进出场费</t>
  </si>
  <si>
    <t>检测
费用
小计
（元）</t>
  </si>
  <si>
    <t>常规巡查</t>
  </si>
  <si>
    <t>数量（每延米）</t>
  </si>
  <si>
    <t>单价（元/米）</t>
  </si>
  <si>
    <t>合价</t>
  </si>
  <si>
    <t>数量（处）</t>
  </si>
  <si>
    <t>单价（元/处）</t>
  </si>
  <si>
    <t>数量（点）</t>
  </si>
  <si>
    <t>单价（元/点）</t>
  </si>
  <si>
    <t>数量（座）</t>
  </si>
  <si>
    <t>数量（m2）</t>
  </si>
  <si>
    <t>单价（元/m2.年）</t>
  </si>
  <si>
    <t>胶联大桥</t>
  </si>
  <si>
    <t>1*20</t>
  </si>
  <si>
    <t>限30吨</t>
  </si>
  <si>
    <t>双泾河</t>
  </si>
  <si>
    <r>
      <rPr>
        <sz val="11"/>
        <color theme="1"/>
        <rFont val="宋体"/>
        <charset val="134"/>
        <scheme val="minor"/>
      </rPr>
      <t>大桥□  中桥</t>
    </r>
    <r>
      <rPr>
        <sz val="11"/>
        <color theme="1"/>
        <rFont val="宋体"/>
        <charset val="134"/>
        <scheme val="minor"/>
      </rPr>
      <t>☑</t>
    </r>
    <r>
      <rPr>
        <sz val="11"/>
        <color theme="1"/>
        <rFont val="宋体"/>
        <charset val="134"/>
        <scheme val="minor"/>
      </rPr>
      <t xml:space="preserve">  小桥□</t>
    </r>
  </si>
  <si>
    <t>厚桥</t>
  </si>
  <si>
    <t>无名桥</t>
  </si>
  <si>
    <t>1*13</t>
  </si>
  <si>
    <t>北灰洲浜</t>
  </si>
  <si>
    <t>羊尖</t>
  </si>
  <si>
    <t>北灰州浜桥</t>
  </si>
  <si>
    <t>年余桥</t>
  </si>
  <si>
    <t>10+16+10</t>
  </si>
  <si>
    <t>鲇鱼塘桥</t>
  </si>
  <si>
    <t>3*12</t>
  </si>
  <si>
    <t>30吨</t>
  </si>
  <si>
    <t>芙蓉河桥</t>
  </si>
  <si>
    <t>6+12+6</t>
  </si>
  <si>
    <t>芙蓉塘</t>
  </si>
  <si>
    <t>1*14</t>
  </si>
  <si>
    <t>1*16</t>
  </si>
  <si>
    <t>邹巷浜</t>
  </si>
  <si>
    <t>大桥□  中桥☑  小桥□</t>
  </si>
  <si>
    <t>九里河大桥</t>
  </si>
  <si>
    <t>3*32</t>
  </si>
  <si>
    <t>限40吨</t>
  </si>
  <si>
    <t>九里河</t>
  </si>
  <si>
    <r>
      <rPr>
        <sz val="11"/>
        <color theme="1"/>
        <rFont val="宋体"/>
        <charset val="134"/>
        <scheme val="minor"/>
      </rPr>
      <t>大桥☑</t>
    </r>
    <r>
      <rPr>
        <sz val="11"/>
        <color theme="1"/>
        <rFont val="宋体"/>
        <charset val="134"/>
        <scheme val="minor"/>
      </rPr>
      <t xml:space="preserve"> </t>
    </r>
    <r>
      <rPr>
        <sz val="11"/>
        <color theme="1"/>
        <rFont val="宋体"/>
        <charset val="134"/>
        <scheme val="minor"/>
      </rPr>
      <t xml:space="preserve"> 中桥□  小桥□</t>
    </r>
  </si>
  <si>
    <t>长塘河桥</t>
  </si>
  <si>
    <t>3*18</t>
  </si>
  <si>
    <t>大桥☑  中桥□  小桥□</t>
  </si>
  <si>
    <t>双泾河桥</t>
  </si>
  <si>
    <t>1*15</t>
  </si>
  <si>
    <t>厚桥河</t>
  </si>
  <si>
    <t>大桥□  中桥□ 小桥☑</t>
  </si>
  <si>
    <t>大坝头浜</t>
  </si>
  <si>
    <t>桑叶桥港</t>
  </si>
  <si>
    <t>大成桥</t>
  </si>
  <si>
    <t>3*20</t>
  </si>
  <si>
    <t>宛山湖</t>
  </si>
  <si>
    <t>潘墅塘</t>
  </si>
  <si>
    <t>盛塘西浜</t>
  </si>
  <si>
    <t>钱家桥浜</t>
  </si>
  <si>
    <t>潘家桥浜</t>
  </si>
  <si>
    <t>陆家湾浜</t>
  </si>
  <si>
    <t>尤二房浜</t>
  </si>
  <si>
    <t>野猫洞浜</t>
  </si>
  <si>
    <t>商盛桥</t>
  </si>
  <si>
    <t>林更上浜</t>
  </si>
  <si>
    <t>太芙河</t>
  </si>
  <si>
    <t>长吉桥</t>
  </si>
  <si>
    <t>9*20</t>
  </si>
  <si>
    <t>宛山荡湖</t>
  </si>
  <si>
    <t>太芙桥</t>
  </si>
  <si>
    <t>1*18</t>
  </si>
  <si>
    <t>大桥□   中桥□ 小桥☑</t>
  </si>
  <si>
    <t>2*6</t>
  </si>
  <si>
    <t>关桥</t>
  </si>
  <si>
    <t>5*12</t>
  </si>
  <si>
    <t>无名河道</t>
  </si>
  <si>
    <t>胡更桥</t>
  </si>
  <si>
    <t>田庄桥</t>
  </si>
  <si>
    <t>新塘西河</t>
  </si>
  <si>
    <t>毛家里桥</t>
  </si>
  <si>
    <t>3*9</t>
  </si>
  <si>
    <t>徐冲桥港</t>
  </si>
  <si>
    <t>徐冲港桥</t>
  </si>
  <si>
    <t>10+14+10</t>
  </si>
  <si>
    <t>谢家桥</t>
  </si>
  <si>
    <t>周宇巷桥</t>
  </si>
  <si>
    <t>钱新桥</t>
  </si>
  <si>
    <t>3*10</t>
  </si>
  <si>
    <t>陈三房浜桥</t>
  </si>
  <si>
    <t>1*24</t>
  </si>
  <si>
    <t>嵩山桥</t>
  </si>
  <si>
    <t>20+24+20</t>
  </si>
  <si>
    <t>走马塘河</t>
  </si>
  <si>
    <t>厚桥河桥</t>
  </si>
  <si>
    <t>10+16+12</t>
  </si>
  <si>
    <r>
      <rPr>
        <sz val="11"/>
        <color theme="1"/>
        <rFont val="宋体"/>
        <charset val="134"/>
        <scheme val="minor"/>
      </rPr>
      <t>大桥□  中桥□  小桥</t>
    </r>
    <r>
      <rPr>
        <sz val="11"/>
        <color theme="1"/>
        <rFont val="宋体"/>
        <charset val="134"/>
        <scheme val="minor"/>
      </rPr>
      <t>☑</t>
    </r>
  </si>
  <si>
    <t>厚盛桥</t>
  </si>
  <si>
    <t>1*10</t>
  </si>
  <si>
    <t>10吨</t>
  </si>
  <si>
    <t>东塘泾河</t>
  </si>
  <si>
    <t>中杏桥</t>
  </si>
  <si>
    <t>危桥，禁止通行</t>
  </si>
  <si>
    <t>大巷上浜</t>
  </si>
  <si>
    <t>东兴桥</t>
  </si>
  <si>
    <t>过长桥河</t>
  </si>
  <si>
    <t>西浜河桥</t>
  </si>
  <si>
    <t>1*9</t>
  </si>
  <si>
    <t>谢更上浜</t>
  </si>
  <si>
    <t>谢埭荡桥</t>
  </si>
  <si>
    <t>1*8</t>
  </si>
  <si>
    <t>新开河桥</t>
  </si>
  <si>
    <t>谢埭荡中心河</t>
  </si>
  <si>
    <t>朱巷桥</t>
  </si>
  <si>
    <t>朱巷桥河</t>
  </si>
  <si>
    <t>农丰桥</t>
  </si>
  <si>
    <t>5吨</t>
  </si>
  <si>
    <t>金家庄浜</t>
  </si>
  <si>
    <t>新东桥</t>
  </si>
  <si>
    <t>12+14+12</t>
  </si>
  <si>
    <t>新丰桥</t>
  </si>
  <si>
    <t>1*30</t>
  </si>
  <si>
    <t>王家桥</t>
  </si>
  <si>
    <t>北小桥</t>
  </si>
  <si>
    <t>1*19</t>
  </si>
  <si>
    <t>盛家桥</t>
  </si>
  <si>
    <t>盛家桥河</t>
  </si>
  <si>
    <t>陆凤桥</t>
  </si>
  <si>
    <t>鸿山河</t>
  </si>
  <si>
    <t>1*7</t>
  </si>
  <si>
    <t>限5吨</t>
  </si>
  <si>
    <t>宛山湖大桥旁桥</t>
  </si>
  <si>
    <t>宛山荡支流</t>
  </si>
  <si>
    <t>西沿荡桥</t>
  </si>
  <si>
    <t>郑更上浜</t>
  </si>
  <si>
    <t>郑更上桥</t>
  </si>
  <si>
    <t>合       计</t>
  </si>
  <si>
    <t>锡山区桥梁情况统计表</t>
  </si>
  <si>
    <t>管养单位</t>
  </si>
  <si>
    <t>所在路线</t>
  </si>
  <si>
    <t>评定
等级</t>
  </si>
  <si>
    <t>有无
限载
标记</t>
  </si>
  <si>
    <t>跨径组合（米）</t>
  </si>
  <si>
    <t>养护</t>
  </si>
  <si>
    <t>常规定期检测</t>
  </si>
  <si>
    <t>厚桥街道</t>
  </si>
  <si>
    <t>胶山路</t>
  </si>
  <si>
    <t>B</t>
  </si>
  <si>
    <t>有</t>
  </si>
  <si>
    <t>✔</t>
  </si>
  <si>
    <t>安泰三路</t>
  </si>
  <si>
    <t>A</t>
  </si>
  <si>
    <t>胶阳路</t>
  </si>
  <si>
    <t>安泰二路</t>
  </si>
  <si>
    <t>安泰一路</t>
  </si>
  <si>
    <t>东盛路</t>
  </si>
  <si>
    <t>联清路</t>
  </si>
  <si>
    <t>联广路</t>
  </si>
  <si>
    <t>联福路</t>
  </si>
  <si>
    <t>飞凤路</t>
  </si>
  <si>
    <t>大成路</t>
  </si>
  <si>
    <t>宛山湖东路</t>
  </si>
  <si>
    <t>宛山湖西路</t>
  </si>
  <si>
    <t>联行路</t>
  </si>
  <si>
    <t>长吉路</t>
  </si>
  <si>
    <t>厚丰路</t>
  </si>
  <si>
    <t>厚裕路</t>
  </si>
  <si>
    <t>厚惠路</t>
  </si>
  <si>
    <t>厚安路</t>
  </si>
  <si>
    <t>锡山大道</t>
  </si>
  <si>
    <t>厚宁路</t>
  </si>
  <si>
    <t>厚东路</t>
  </si>
  <si>
    <t>厚嵩路</t>
  </si>
  <si>
    <t>走马塘东路</t>
  </si>
  <si>
    <t>厚乐路</t>
  </si>
  <si>
    <t>德安街</t>
  </si>
  <si>
    <t>贸易街南</t>
  </si>
  <si>
    <t>中心路</t>
  </si>
  <si>
    <t>厚谢路</t>
  </si>
  <si>
    <t>C</t>
  </si>
  <si>
    <t>厚荡路</t>
  </si>
  <si>
    <t>厚鸿路</t>
  </si>
  <si>
    <t>新羊大道</t>
  </si>
  <si>
    <t xml:space="preserve"> </t>
  </si>
  <si>
    <t>跨S19</t>
  </si>
  <si>
    <t>厚南立交</t>
  </si>
  <si>
    <t>99座桥梁更换栏杆详图</t>
  </si>
  <si>
    <t>厚南立交栏杆详图</t>
  </si>
  <si>
    <t>锡张高速跨线桥栏杆详图</t>
  </si>
</sst>
</file>

<file path=xl/styles.xml><?xml version="1.0" encoding="utf-8"?>
<styleSheet xmlns="http://schemas.openxmlformats.org/spreadsheetml/2006/main" xmlns:mc="http://schemas.openxmlformats.org/markup-compatibility/2006" xmlns:xr9="http://schemas.microsoft.com/office/spreadsheetml/2016/revision9" mc:Ignorable="xr9">
  <numFmts count="12">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_ "/>
    <numFmt numFmtId="178" formatCode="0.00_);[Red]\(0.00\)"/>
    <numFmt numFmtId="179" formatCode="#,##0.00_ "/>
    <numFmt numFmtId="180" formatCode="0.0_ "/>
    <numFmt numFmtId="181" formatCode="0_);[Red]\(0\)"/>
    <numFmt numFmtId="182" formatCode="0.00;\-0.00;"/>
    <numFmt numFmtId="183" formatCode="0.0000_ "/>
  </numFmts>
  <fonts count="56">
    <font>
      <sz val="11"/>
      <color theme="1"/>
      <name val="宋体"/>
      <charset val="134"/>
      <scheme val="minor"/>
    </font>
    <font>
      <sz val="12"/>
      <name val="宋体"/>
      <charset val="134"/>
    </font>
    <font>
      <b/>
      <sz val="12"/>
      <name val="宋体"/>
      <charset val="134"/>
    </font>
    <font>
      <sz val="22"/>
      <color theme="1"/>
      <name val="方正小标宋_GBK"/>
      <charset val="134"/>
    </font>
    <font>
      <b/>
      <sz val="11"/>
      <color theme="1"/>
      <name val="宋体"/>
      <charset val="134"/>
      <scheme val="minor"/>
    </font>
    <font>
      <sz val="11"/>
      <color theme="1"/>
      <name val="Times New Roman"/>
      <charset val="134"/>
    </font>
    <font>
      <sz val="12"/>
      <color theme="1"/>
      <name val="宋体"/>
      <charset val="134"/>
      <scheme val="minor"/>
    </font>
    <font>
      <sz val="10.5"/>
      <color theme="1"/>
      <name val="宋体"/>
      <charset val="134"/>
      <scheme val="minor"/>
    </font>
    <font>
      <sz val="11"/>
      <color theme="1"/>
      <name val="宋体"/>
      <charset val="134"/>
    </font>
    <font>
      <sz val="11"/>
      <color rgb="FFC00000"/>
      <name val="宋体"/>
      <charset val="134"/>
      <scheme val="minor"/>
    </font>
    <font>
      <sz val="11"/>
      <name val="宋体"/>
      <charset val="134"/>
      <scheme val="minor"/>
    </font>
    <font>
      <sz val="22"/>
      <color theme="1"/>
      <name val="Microsoft YaHei UI"/>
      <charset val="134"/>
    </font>
    <font>
      <b/>
      <sz val="10"/>
      <color theme="1"/>
      <name val="宋体"/>
      <charset val="134"/>
      <scheme val="minor"/>
    </font>
    <font>
      <sz val="10"/>
      <color theme="1"/>
      <name val="Times New Roman"/>
      <charset val="134"/>
    </font>
    <font>
      <sz val="10"/>
      <color theme="1"/>
      <name val="宋体"/>
      <charset val="134"/>
      <scheme val="minor"/>
    </font>
    <font>
      <b/>
      <sz val="10"/>
      <color rgb="FFFF0000"/>
      <name val="宋体"/>
      <charset val="134"/>
      <scheme val="minor"/>
    </font>
    <font>
      <sz val="10"/>
      <name val="宋体"/>
      <charset val="134"/>
    </font>
    <font>
      <sz val="10"/>
      <color rgb="FFFF0000"/>
      <name val="宋体"/>
      <charset val="134"/>
      <scheme val="minor"/>
    </font>
    <font>
      <b/>
      <sz val="10"/>
      <name val="宋体"/>
      <charset val="134"/>
    </font>
    <font>
      <sz val="10"/>
      <color theme="1"/>
      <name val="宋体"/>
      <charset val="134"/>
    </font>
    <font>
      <b/>
      <sz val="10"/>
      <color theme="1"/>
      <name val="宋体"/>
      <charset val="134"/>
    </font>
    <font>
      <b/>
      <sz val="10"/>
      <color theme="1"/>
      <name val="Times New Roman"/>
      <charset val="134"/>
    </font>
    <font>
      <b/>
      <sz val="14"/>
      <name val="宋体"/>
      <charset val="134"/>
    </font>
    <font>
      <sz val="10"/>
      <name val="宋体"/>
      <charset val="134"/>
      <scheme val="minor"/>
    </font>
    <font>
      <b/>
      <sz val="10"/>
      <name val="宋体"/>
      <charset val="134"/>
      <scheme val="minor"/>
    </font>
    <font>
      <b/>
      <sz val="16"/>
      <name val="宋体"/>
      <charset val="134"/>
    </font>
    <font>
      <b/>
      <sz val="12"/>
      <name val="Times New Roman"/>
      <charset val="134"/>
    </font>
    <font>
      <b/>
      <sz val="20"/>
      <name val="宋体"/>
      <charset val="134"/>
    </font>
    <font>
      <sz val="12"/>
      <name val="Times New Roman"/>
      <charset val="134"/>
    </font>
    <font>
      <sz val="12"/>
      <name val="宋体"/>
      <charset val="134"/>
      <scheme val="minor"/>
    </font>
    <font>
      <sz val="12"/>
      <color indexed="8"/>
      <name val="宋体"/>
      <charset val="134"/>
    </font>
    <font>
      <sz val="12"/>
      <color theme="1"/>
      <name val="宋体"/>
      <charset val="134"/>
    </font>
    <font>
      <sz val="11"/>
      <color rgb="FF000000"/>
      <name val="宋体"/>
      <charset val="134"/>
    </font>
    <font>
      <u/>
      <sz val="12"/>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vertAlign val="superscript"/>
      <sz val="12"/>
      <name val="宋体"/>
      <charset val="134"/>
    </font>
    <font>
      <vertAlign val="superscript"/>
      <sz val="10"/>
      <name val="宋体"/>
      <charset val="134"/>
    </font>
    <font>
      <vertAlign val="superscript"/>
      <sz val="11"/>
      <color indexed="8"/>
      <name val="宋体"/>
      <charset val="134"/>
    </font>
  </fonts>
  <fills count="34">
    <fill>
      <patternFill patternType="none"/>
    </fill>
    <fill>
      <patternFill patternType="gray125"/>
    </fill>
    <fill>
      <patternFill patternType="solid">
        <fgColor theme="7" tint="0.599993896298105"/>
        <bgColor indexed="64"/>
      </patternFill>
    </fill>
    <fill>
      <patternFill patternType="solid">
        <fgColor theme="5" tint="0.599993896298105"/>
        <bgColor indexed="64"/>
      </patternFill>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4">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medium">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0" fillId="5" borderId="26" applyNumberFormat="0" applyFont="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9" fillId="0" borderId="27" applyNumberFormat="0" applyFill="0" applyAlignment="0" applyProtection="0">
      <alignment vertical="center"/>
    </xf>
    <xf numFmtId="0" fontId="40" fillId="0" borderId="27" applyNumberFormat="0" applyFill="0" applyAlignment="0" applyProtection="0">
      <alignment vertical="center"/>
    </xf>
    <xf numFmtId="0" fontId="41" fillId="0" borderId="28" applyNumberFormat="0" applyFill="0" applyAlignment="0" applyProtection="0">
      <alignment vertical="center"/>
    </xf>
    <xf numFmtId="0" fontId="41" fillId="0" borderId="0" applyNumberFormat="0" applyFill="0" applyBorder="0" applyAlignment="0" applyProtection="0">
      <alignment vertical="center"/>
    </xf>
    <xf numFmtId="0" fontId="42" fillId="6" borderId="29" applyNumberFormat="0" applyAlignment="0" applyProtection="0">
      <alignment vertical="center"/>
    </xf>
    <xf numFmtId="0" fontId="43" fillId="7" borderId="30" applyNumberFormat="0" applyAlignment="0" applyProtection="0">
      <alignment vertical="center"/>
    </xf>
    <xf numFmtId="0" fontId="44" fillId="7" borderId="29" applyNumberFormat="0" applyAlignment="0" applyProtection="0">
      <alignment vertical="center"/>
    </xf>
    <xf numFmtId="0" fontId="45" fillId="8" borderId="31" applyNumberFormat="0" applyAlignment="0" applyProtection="0">
      <alignment vertical="center"/>
    </xf>
    <xf numFmtId="0" fontId="46" fillId="0" borderId="32" applyNumberFormat="0" applyFill="0" applyAlignment="0" applyProtection="0">
      <alignment vertical="center"/>
    </xf>
    <xf numFmtId="0" fontId="47" fillId="0" borderId="33" applyNumberFormat="0" applyFill="0" applyAlignment="0" applyProtection="0">
      <alignment vertical="center"/>
    </xf>
    <xf numFmtId="0" fontId="48" fillId="9" borderId="0" applyNumberFormat="0" applyBorder="0" applyAlignment="0" applyProtection="0">
      <alignment vertical="center"/>
    </xf>
    <xf numFmtId="0" fontId="49" fillId="10" borderId="0" applyNumberFormat="0" applyBorder="0" applyAlignment="0" applyProtection="0">
      <alignment vertical="center"/>
    </xf>
    <xf numFmtId="0" fontId="50" fillId="11" borderId="0" applyNumberFormat="0" applyBorder="0" applyAlignment="0" applyProtection="0">
      <alignment vertical="center"/>
    </xf>
    <xf numFmtId="0" fontId="51" fillId="12" borderId="0" applyNumberFormat="0" applyBorder="0" applyAlignment="0" applyProtection="0">
      <alignment vertical="center"/>
    </xf>
    <xf numFmtId="0" fontId="52" fillId="13" borderId="0" applyNumberFormat="0" applyBorder="0" applyAlignment="0" applyProtection="0">
      <alignment vertical="center"/>
    </xf>
    <xf numFmtId="0" fontId="52" fillId="14" borderId="0" applyNumberFormat="0" applyBorder="0" applyAlignment="0" applyProtection="0">
      <alignment vertical="center"/>
    </xf>
    <xf numFmtId="0" fontId="51" fillId="15" borderId="0" applyNumberFormat="0" applyBorder="0" applyAlignment="0" applyProtection="0">
      <alignment vertical="center"/>
    </xf>
    <xf numFmtId="0" fontId="51" fillId="16" borderId="0" applyNumberFormat="0" applyBorder="0" applyAlignment="0" applyProtection="0">
      <alignment vertical="center"/>
    </xf>
    <xf numFmtId="0" fontId="52" fillId="17" borderId="0" applyNumberFormat="0" applyBorder="0" applyAlignment="0" applyProtection="0">
      <alignment vertical="center"/>
    </xf>
    <xf numFmtId="0" fontId="52" fillId="3" borderId="0" applyNumberFormat="0" applyBorder="0" applyAlignment="0" applyProtection="0">
      <alignment vertical="center"/>
    </xf>
    <xf numFmtId="0" fontId="51" fillId="18" borderId="0" applyNumberFormat="0" applyBorder="0" applyAlignment="0" applyProtection="0">
      <alignment vertical="center"/>
    </xf>
    <xf numFmtId="0" fontId="51" fillId="19" borderId="0" applyNumberFormat="0" applyBorder="0" applyAlignment="0" applyProtection="0">
      <alignment vertical="center"/>
    </xf>
    <xf numFmtId="0" fontId="52" fillId="20" borderId="0" applyNumberFormat="0" applyBorder="0" applyAlignment="0" applyProtection="0">
      <alignment vertical="center"/>
    </xf>
    <xf numFmtId="0" fontId="52" fillId="21" borderId="0" applyNumberFormat="0" applyBorder="0" applyAlignment="0" applyProtection="0">
      <alignment vertical="center"/>
    </xf>
    <xf numFmtId="0" fontId="51" fillId="22" borderId="0" applyNumberFormat="0" applyBorder="0" applyAlignment="0" applyProtection="0">
      <alignment vertical="center"/>
    </xf>
    <xf numFmtId="0" fontId="51" fillId="23" borderId="0" applyNumberFormat="0" applyBorder="0" applyAlignment="0" applyProtection="0">
      <alignment vertical="center"/>
    </xf>
    <xf numFmtId="0" fontId="52" fillId="24" borderId="0" applyNumberFormat="0" applyBorder="0" applyAlignment="0" applyProtection="0">
      <alignment vertical="center"/>
    </xf>
    <xf numFmtId="0" fontId="52" fillId="2" borderId="0" applyNumberFormat="0" applyBorder="0" applyAlignment="0" applyProtection="0">
      <alignment vertical="center"/>
    </xf>
    <xf numFmtId="0" fontId="51" fillId="25" borderId="0" applyNumberFormat="0" applyBorder="0" applyAlignment="0" applyProtection="0">
      <alignment vertical="center"/>
    </xf>
    <xf numFmtId="0" fontId="51" fillId="26" borderId="0" applyNumberFormat="0" applyBorder="0" applyAlignment="0" applyProtection="0">
      <alignment vertical="center"/>
    </xf>
    <xf numFmtId="0" fontId="52" fillId="27" borderId="0" applyNumberFormat="0" applyBorder="0" applyAlignment="0" applyProtection="0">
      <alignment vertical="center"/>
    </xf>
    <xf numFmtId="0" fontId="52" fillId="28" borderId="0" applyNumberFormat="0" applyBorder="0" applyAlignment="0" applyProtection="0">
      <alignment vertical="center"/>
    </xf>
    <xf numFmtId="0" fontId="51" fillId="29" borderId="0" applyNumberFormat="0" applyBorder="0" applyAlignment="0" applyProtection="0">
      <alignment vertical="center"/>
    </xf>
    <xf numFmtId="0" fontId="51" fillId="30" borderId="0" applyNumberFormat="0" applyBorder="0" applyAlignment="0" applyProtection="0">
      <alignment vertical="center"/>
    </xf>
    <xf numFmtId="0" fontId="52" fillId="31" borderId="0" applyNumberFormat="0" applyBorder="0" applyAlignment="0" applyProtection="0">
      <alignment vertical="center"/>
    </xf>
    <xf numFmtId="0" fontId="52" fillId="32" borderId="0" applyNumberFormat="0" applyBorder="0" applyAlignment="0" applyProtection="0">
      <alignment vertical="center"/>
    </xf>
    <xf numFmtId="0" fontId="51" fillId="33" borderId="0" applyNumberFormat="0" applyBorder="0" applyAlignment="0" applyProtection="0">
      <alignment vertical="center"/>
    </xf>
    <xf numFmtId="0" fontId="0" fillId="0" borderId="0">
      <alignment vertical="center"/>
    </xf>
  </cellStyleXfs>
  <cellXfs count="229">
    <xf numFmtId="0" fontId="0" fillId="0" borderId="0" xfId="0">
      <alignment vertical="center"/>
    </xf>
    <xf numFmtId="0" fontId="1" fillId="0" borderId="0" xfId="0" applyFont="1" applyAlignment="1"/>
    <xf numFmtId="0" fontId="2" fillId="0" borderId="0" xfId="0" applyFont="1" applyAlignment="1"/>
    <xf numFmtId="0" fontId="3" fillId="0" borderId="1" xfId="0" applyFont="1" applyBorder="1" applyAlignment="1">
      <alignment horizontal="center" vertical="center"/>
    </xf>
    <xf numFmtId="0" fontId="4" fillId="0" borderId="2" xfId="0" applyFont="1" applyBorder="1" applyAlignment="1">
      <alignment horizontal="center" vertical="center"/>
    </xf>
    <xf numFmtId="0" fontId="4" fillId="0" borderId="2" xfId="0" applyFont="1" applyBorder="1" applyAlignment="1">
      <alignment horizontal="center" vertical="center" wrapText="1"/>
    </xf>
    <xf numFmtId="0" fontId="5" fillId="0" borderId="2" xfId="0" applyFont="1" applyBorder="1" applyAlignment="1">
      <alignment horizontal="center" vertical="center"/>
    </xf>
    <xf numFmtId="0" fontId="6" fillId="0" borderId="3" xfId="0" applyFont="1" applyBorder="1" applyAlignment="1">
      <alignment horizontal="center" vertical="center" wrapText="1"/>
    </xf>
    <xf numFmtId="0" fontId="7" fillId="0" borderId="4" xfId="0" applyFont="1" applyBorder="1" applyAlignment="1">
      <alignment horizontal="center" vertical="center"/>
    </xf>
    <xf numFmtId="0" fontId="7" fillId="0" borderId="2" xfId="0" applyFont="1" applyBorder="1" applyAlignment="1">
      <alignment horizontal="center" vertical="center"/>
    </xf>
    <xf numFmtId="0" fontId="0" fillId="0" borderId="2" xfId="0" applyBorder="1" applyAlignment="1">
      <alignment horizontal="center" vertical="center"/>
    </xf>
    <xf numFmtId="0" fontId="6" fillId="0" borderId="5" xfId="0" applyFont="1" applyBorder="1" applyAlignment="1">
      <alignment horizontal="center" vertical="center" wrapText="1"/>
    </xf>
    <xf numFmtId="0" fontId="7" fillId="0" borderId="3" xfId="0" applyFont="1" applyBorder="1" applyAlignment="1">
      <alignment horizontal="center" vertical="center"/>
    </xf>
    <xf numFmtId="0" fontId="7" fillId="0" borderId="5" xfId="0" applyFont="1" applyBorder="1" applyAlignment="1">
      <alignment horizontal="center" vertical="center"/>
    </xf>
    <xf numFmtId="0" fontId="0" fillId="0" borderId="0" xfId="0" applyAlignment="1">
      <alignment horizontal="center" vertical="center"/>
    </xf>
    <xf numFmtId="0" fontId="0" fillId="0" borderId="4" xfId="0" applyBorder="1" applyAlignment="1">
      <alignment horizontal="center" vertical="center"/>
    </xf>
    <xf numFmtId="0" fontId="4" fillId="0" borderId="6" xfId="0" applyFont="1" applyBorder="1" applyAlignment="1">
      <alignment horizontal="center" vertical="center" wrapText="1"/>
    </xf>
    <xf numFmtId="0" fontId="0" fillId="0" borderId="2" xfId="0" applyBorder="1" applyAlignment="1">
      <alignment horizontal="center" vertical="center" wrapText="1"/>
    </xf>
    <xf numFmtId="0" fontId="0" fillId="0" borderId="6" xfId="0" applyBorder="1" applyAlignment="1">
      <alignment horizontal="center" vertical="center"/>
    </xf>
    <xf numFmtId="0" fontId="8" fillId="0" borderId="2" xfId="49" applyFont="1" applyBorder="1" applyAlignment="1">
      <alignment horizontal="center" vertical="center"/>
    </xf>
    <xf numFmtId="0" fontId="0" fillId="0" borderId="7" xfId="0" applyBorder="1">
      <alignment vertical="center"/>
    </xf>
    <xf numFmtId="0" fontId="0" fillId="0" borderId="2" xfId="0" applyBorder="1">
      <alignment vertical="center"/>
    </xf>
    <xf numFmtId="0" fontId="9" fillId="0" borderId="2" xfId="0" applyFont="1" applyBorder="1" applyAlignment="1">
      <alignment horizontal="center" vertical="center"/>
    </xf>
    <xf numFmtId="0" fontId="8" fillId="0" borderId="2" xfId="49" applyFont="1" applyBorder="1" applyAlignment="1">
      <alignment horizontal="center" vertical="center" wrapText="1"/>
    </xf>
    <xf numFmtId="0" fontId="10" fillId="0" borderId="2" xfId="0" applyFont="1" applyBorder="1" applyAlignment="1">
      <alignment horizontal="center" vertical="center" wrapText="1"/>
    </xf>
    <xf numFmtId="0" fontId="10" fillId="0" borderId="2" xfId="0" applyFont="1" applyBorder="1" applyAlignment="1">
      <alignment horizontal="center" vertical="center"/>
    </xf>
    <xf numFmtId="0" fontId="10" fillId="0" borderId="6" xfId="0" applyFont="1" applyBorder="1" applyAlignment="1">
      <alignment horizontal="center" vertical="center"/>
    </xf>
    <xf numFmtId="0" fontId="11" fillId="0" borderId="1" xfId="0" applyFont="1" applyBorder="1" applyAlignment="1">
      <alignment horizontal="center" vertical="center" wrapText="1"/>
    </xf>
    <xf numFmtId="0" fontId="3" fillId="0" borderId="1" xfId="0" applyFont="1" applyBorder="1" applyAlignment="1">
      <alignment horizontal="center" vertical="center" wrapText="1"/>
    </xf>
    <xf numFmtId="0" fontId="12" fillId="0" borderId="2" xfId="0" applyFont="1" applyBorder="1" applyAlignment="1">
      <alignment horizontal="center" vertical="center"/>
    </xf>
    <xf numFmtId="0" fontId="12" fillId="0" borderId="2" xfId="0" applyFont="1" applyBorder="1" applyAlignment="1">
      <alignment horizontal="center" vertical="center" wrapText="1"/>
    </xf>
    <xf numFmtId="0" fontId="13" fillId="0" borderId="2" xfId="0" applyFont="1" applyBorder="1" applyAlignment="1">
      <alignment horizontal="center" vertical="center"/>
    </xf>
    <xf numFmtId="0" fontId="14" fillId="0" borderId="2" xfId="0" applyFont="1" applyBorder="1" applyAlignment="1">
      <alignment horizontal="center" vertical="center"/>
    </xf>
    <xf numFmtId="0" fontId="14"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6" fillId="2" borderId="2" xfId="0" applyFont="1" applyFill="1" applyBorder="1" applyAlignment="1">
      <alignment horizontal="center" vertical="center"/>
    </xf>
    <xf numFmtId="0" fontId="15" fillId="0" borderId="8" xfId="0" applyFont="1" applyBorder="1" applyAlignment="1">
      <alignment horizontal="center" vertical="center" wrapText="1"/>
    </xf>
    <xf numFmtId="0" fontId="12" fillId="2" borderId="2" xfId="0" applyFont="1" applyFill="1" applyBorder="1" applyAlignment="1">
      <alignment horizontal="center" vertical="center" wrapText="1"/>
    </xf>
    <xf numFmtId="0" fontId="17" fillId="0" borderId="2" xfId="0" applyFont="1" applyBorder="1" applyAlignment="1">
      <alignment horizontal="center" vertical="center"/>
    </xf>
    <xf numFmtId="0" fontId="16" fillId="0" borderId="2" xfId="0" applyFont="1" applyBorder="1" applyAlignment="1">
      <alignment horizontal="center" vertical="center"/>
    </xf>
    <xf numFmtId="176" fontId="16" fillId="2" borderId="2" xfId="0" applyNumberFormat="1" applyFont="1" applyFill="1" applyBorder="1" applyAlignment="1">
      <alignment horizontal="center" vertical="center"/>
    </xf>
    <xf numFmtId="0" fontId="16" fillId="2" borderId="2" xfId="0" applyFont="1" applyFill="1" applyBorder="1" applyAlignment="1">
      <alignment horizontal="center" vertical="center" wrapText="1"/>
    </xf>
    <xf numFmtId="0" fontId="18" fillId="2" borderId="2" xfId="0" applyFont="1" applyFill="1" applyBorder="1" applyAlignment="1">
      <alignment horizontal="center" vertical="center" wrapText="1"/>
    </xf>
    <xf numFmtId="0" fontId="18" fillId="3" borderId="2" xfId="0" applyFont="1" applyFill="1" applyBorder="1" applyAlignment="1">
      <alignment horizontal="center" vertical="center" wrapText="1"/>
    </xf>
    <xf numFmtId="176" fontId="12" fillId="2" borderId="2" xfId="0" applyNumberFormat="1" applyFont="1" applyFill="1" applyBorder="1" applyAlignment="1">
      <alignment horizontal="center" vertical="center" wrapText="1"/>
    </xf>
    <xf numFmtId="0" fontId="12" fillId="3" borderId="2" xfId="0" applyFont="1" applyFill="1" applyBorder="1" applyAlignment="1">
      <alignment horizontal="center" vertical="center" wrapText="1"/>
    </xf>
    <xf numFmtId="176" fontId="16" fillId="0" borderId="2" xfId="0" applyNumberFormat="1" applyFont="1" applyBorder="1" applyAlignment="1">
      <alignment horizontal="center" vertical="center"/>
    </xf>
    <xf numFmtId="0" fontId="16" fillId="2" borderId="2" xfId="0" applyFont="1" applyFill="1" applyBorder="1" applyAlignment="1">
      <alignment horizontal="center"/>
    </xf>
    <xf numFmtId="177" fontId="18" fillId="3" borderId="2" xfId="0" applyNumberFormat="1" applyFont="1" applyFill="1" applyBorder="1" applyAlignment="1">
      <alignment horizontal="center" vertical="center" wrapText="1"/>
    </xf>
    <xf numFmtId="177" fontId="12" fillId="3" borderId="2" xfId="0" applyNumberFormat="1" applyFont="1" applyFill="1" applyBorder="1" applyAlignment="1">
      <alignment horizontal="center" vertical="center" wrapText="1"/>
    </xf>
    <xf numFmtId="0" fontId="16" fillId="3" borderId="2" xfId="0" applyFont="1" applyFill="1" applyBorder="1" applyAlignment="1">
      <alignment horizontal="center" vertical="center"/>
    </xf>
    <xf numFmtId="0" fontId="19" fillId="0" borderId="2" xfId="49" applyFont="1" applyBorder="1" applyAlignment="1">
      <alignment horizontal="center" vertical="center"/>
    </xf>
    <xf numFmtId="0" fontId="19" fillId="0" borderId="2" xfId="49" applyFont="1" applyBorder="1" applyAlignment="1">
      <alignment horizontal="center" vertical="center" wrapText="1"/>
    </xf>
    <xf numFmtId="0" fontId="20" fillId="0" borderId="6" xfId="0" applyFont="1" applyBorder="1" applyAlignment="1">
      <alignment horizontal="center" vertical="center"/>
    </xf>
    <xf numFmtId="0" fontId="21" fillId="0" borderId="7" xfId="0" applyFont="1" applyBorder="1" applyAlignment="1">
      <alignment horizontal="center" vertical="center"/>
    </xf>
    <xf numFmtId="0" fontId="21" fillId="0" borderId="4" xfId="0" applyFont="1" applyBorder="1" applyAlignment="1">
      <alignment horizontal="center" vertical="center"/>
    </xf>
    <xf numFmtId="0" fontId="18" fillId="0" borderId="2" xfId="0" applyFont="1" applyBorder="1" applyAlignment="1">
      <alignment horizontal="center" vertical="center"/>
    </xf>
    <xf numFmtId="0" fontId="18" fillId="2" borderId="2" xfId="0" applyFont="1" applyFill="1" applyBorder="1" applyAlignment="1">
      <alignment horizontal="center" vertical="center"/>
    </xf>
    <xf numFmtId="0" fontId="12" fillId="3" borderId="2" xfId="0" applyFont="1" applyFill="1" applyBorder="1" applyAlignment="1">
      <alignment horizontal="center" vertical="center"/>
    </xf>
    <xf numFmtId="0" fontId="1" fillId="0" borderId="0" xfId="0" applyFont="1" applyFill="1" applyAlignment="1"/>
    <xf numFmtId="0" fontId="16" fillId="0" borderId="0" xfId="0" applyFont="1" applyAlignment="1">
      <alignment horizontal="center" vertical="center"/>
    </xf>
    <xf numFmtId="0" fontId="22" fillId="0" borderId="9" xfId="0" applyFont="1" applyBorder="1" applyAlignment="1">
      <alignment horizontal="center"/>
    </xf>
    <xf numFmtId="0" fontId="23" fillId="0" borderId="10" xfId="0" applyFont="1" applyBorder="1" applyAlignment="1">
      <alignment horizontal="center" vertical="center" wrapText="1"/>
    </xf>
    <xf numFmtId="0" fontId="23" fillId="0" borderId="11" xfId="0" applyFont="1" applyBorder="1" applyAlignment="1">
      <alignment horizontal="center" vertical="center" wrapText="1"/>
    </xf>
    <xf numFmtId="176" fontId="23" fillId="0" borderId="11" xfId="0" applyNumberFormat="1" applyFont="1" applyBorder="1" applyAlignment="1">
      <alignment horizontal="center" vertical="center" wrapText="1"/>
    </xf>
    <xf numFmtId="178" fontId="23" fillId="0" borderId="11" xfId="0" applyNumberFormat="1" applyFont="1" applyBorder="1" applyAlignment="1">
      <alignment horizontal="center" vertical="center" wrapText="1"/>
    </xf>
    <xf numFmtId="177" fontId="23" fillId="0" borderId="11" xfId="0" applyNumberFormat="1" applyFont="1" applyBorder="1" applyAlignment="1">
      <alignment horizontal="center" vertical="center" wrapText="1"/>
    </xf>
    <xf numFmtId="0" fontId="23" fillId="0" borderId="12"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2" xfId="0" applyFont="1" applyBorder="1" applyAlignment="1">
      <alignment horizontal="left" vertical="center" wrapText="1"/>
    </xf>
    <xf numFmtId="177" fontId="18" fillId="0" borderId="2" xfId="0" applyNumberFormat="1" applyFont="1" applyBorder="1" applyAlignment="1">
      <alignment horizontal="left" vertical="center" wrapText="1"/>
    </xf>
    <xf numFmtId="0" fontId="18" fillId="0" borderId="14" xfId="0" applyFont="1" applyBorder="1" applyAlignment="1">
      <alignment horizontal="left" vertical="center" wrapText="1"/>
    </xf>
    <xf numFmtId="49" fontId="18" fillId="0" borderId="13" xfId="0" applyNumberFormat="1" applyFont="1" applyBorder="1" applyAlignment="1">
      <alignment horizontal="center" vertical="center" wrapText="1"/>
    </xf>
    <xf numFmtId="0" fontId="18" fillId="0" borderId="2" xfId="0" applyFont="1" applyBorder="1" applyAlignment="1">
      <alignment horizontal="center" vertical="center" wrapText="1"/>
    </xf>
    <xf numFmtId="177" fontId="18" fillId="0" borderId="2" xfId="0" applyNumberFormat="1" applyFont="1" applyBorder="1" applyAlignment="1">
      <alignment horizontal="center" vertical="center" wrapText="1"/>
    </xf>
    <xf numFmtId="0" fontId="16" fillId="0" borderId="14" xfId="0" applyFont="1" applyBorder="1" applyAlignment="1">
      <alignment horizontal="left" vertical="center" wrapText="1"/>
    </xf>
    <xf numFmtId="49" fontId="16" fillId="0" borderId="13" xfId="0" applyNumberFormat="1" applyFont="1" applyBorder="1" applyAlignment="1">
      <alignment horizontal="center" vertical="center" wrapText="1"/>
    </xf>
    <xf numFmtId="0" fontId="16" fillId="0" borderId="2" xfId="0" applyFont="1" applyBorder="1" applyAlignment="1">
      <alignment horizontal="left" vertical="center" wrapText="1"/>
    </xf>
    <xf numFmtId="0" fontId="16" fillId="0" borderId="2" xfId="0" applyFont="1" applyBorder="1" applyAlignment="1">
      <alignment horizontal="center" vertical="center" wrapText="1"/>
    </xf>
    <xf numFmtId="177" fontId="16" fillId="0" borderId="2" xfId="0" applyNumberFormat="1" applyFont="1" applyBorder="1" applyAlignment="1">
      <alignment horizontal="center" vertical="center" wrapText="1"/>
    </xf>
    <xf numFmtId="177" fontId="16" fillId="0" borderId="0" xfId="0" applyNumberFormat="1" applyFont="1" applyAlignment="1">
      <alignment horizontal="center" vertical="center"/>
    </xf>
    <xf numFmtId="176" fontId="16" fillId="0" borderId="2" xfId="0" applyNumberFormat="1" applyFont="1" applyBorder="1" applyAlignment="1">
      <alignment horizontal="center" vertical="center" wrapText="1"/>
    </xf>
    <xf numFmtId="0" fontId="23" fillId="0" borderId="2" xfId="0" applyFont="1" applyBorder="1" applyAlignment="1">
      <alignment horizontal="left" vertical="center" wrapText="1" readingOrder="1"/>
    </xf>
    <xf numFmtId="0" fontId="23" fillId="0" borderId="2" xfId="0" applyFont="1" applyBorder="1" applyAlignment="1">
      <alignment horizontal="center" vertical="center" wrapText="1" readingOrder="1"/>
    </xf>
    <xf numFmtId="176" fontId="23" fillId="0" borderId="2" xfId="0" applyNumberFormat="1" applyFont="1" applyBorder="1" applyAlignment="1">
      <alignment horizontal="center" vertical="center"/>
    </xf>
    <xf numFmtId="178" fontId="23" fillId="0" borderId="2" xfId="0" applyNumberFormat="1" applyFont="1" applyBorder="1" applyAlignment="1">
      <alignment horizontal="center" vertical="center" wrapText="1"/>
    </xf>
    <xf numFmtId="177" fontId="23" fillId="0" borderId="2" xfId="0" applyNumberFormat="1" applyFont="1" applyBorder="1" applyAlignment="1">
      <alignment horizontal="center" vertical="center" wrapText="1"/>
    </xf>
    <xf numFmtId="0" fontId="23" fillId="0" borderId="14" xfId="0" applyFont="1" applyBorder="1" applyAlignment="1">
      <alignment horizontal="left" vertical="center" wrapText="1"/>
    </xf>
    <xf numFmtId="178" fontId="16" fillId="0" borderId="0" xfId="0" applyNumberFormat="1" applyFont="1" applyAlignment="1">
      <alignment horizontal="center" vertical="center"/>
    </xf>
    <xf numFmtId="177" fontId="23" fillId="0" borderId="2" xfId="0" applyNumberFormat="1" applyFont="1" applyBorder="1" applyAlignment="1">
      <alignment horizontal="center" vertical="center"/>
    </xf>
    <xf numFmtId="0" fontId="23" fillId="0" borderId="14" xfId="0" applyFont="1" applyFill="1" applyBorder="1" applyAlignment="1">
      <alignment horizontal="left" vertical="center" wrapText="1"/>
    </xf>
    <xf numFmtId="0" fontId="19" fillId="0" borderId="6" xfId="0" applyFont="1" applyBorder="1" applyAlignment="1">
      <alignment horizontal="left" vertical="center" wrapText="1"/>
    </xf>
    <xf numFmtId="0" fontId="19" fillId="0" borderId="2" xfId="0" applyFont="1" applyBorder="1" applyAlignment="1">
      <alignment horizontal="center" vertical="center" wrapText="1"/>
    </xf>
    <xf numFmtId="0" fontId="19" fillId="0" borderId="2" xfId="0" applyFont="1" applyBorder="1" applyAlignment="1">
      <alignment horizontal="center" vertical="center"/>
    </xf>
    <xf numFmtId="178" fontId="19" fillId="0" borderId="2" xfId="0" applyNumberFormat="1" applyFont="1" applyBorder="1" applyAlignment="1">
      <alignment horizontal="center" vertical="center" wrapText="1"/>
    </xf>
    <xf numFmtId="0" fontId="23" fillId="0" borderId="15" xfId="0" applyFont="1" applyBorder="1" applyAlignment="1">
      <alignment horizontal="left" vertical="center" wrapText="1"/>
    </xf>
    <xf numFmtId="0" fontId="23" fillId="0" borderId="16" xfId="0" applyFont="1" applyBorder="1" applyAlignment="1">
      <alignment horizontal="left" vertical="center" wrapText="1"/>
    </xf>
    <xf numFmtId="49" fontId="16" fillId="0" borderId="13" xfId="0" applyNumberFormat="1" applyFont="1" applyFill="1" applyBorder="1" applyAlignment="1">
      <alignment horizontal="center" vertical="center" wrapText="1"/>
    </xf>
    <xf numFmtId="0" fontId="19" fillId="0" borderId="6" xfId="0" applyFont="1" applyFill="1" applyBorder="1" applyAlignment="1">
      <alignment horizontal="left" vertical="center" wrapText="1"/>
    </xf>
    <xf numFmtId="0" fontId="19" fillId="0" borderId="2" xfId="0" applyFont="1" applyFill="1" applyBorder="1" applyAlignment="1">
      <alignment horizontal="center" vertical="center" wrapText="1"/>
    </xf>
    <xf numFmtId="0" fontId="19" fillId="0" borderId="2" xfId="0" applyFont="1" applyFill="1" applyBorder="1" applyAlignment="1">
      <alignment horizontal="center" vertical="center"/>
    </xf>
    <xf numFmtId="178" fontId="19" fillId="0" borderId="2" xfId="0" applyNumberFormat="1" applyFont="1" applyFill="1" applyBorder="1" applyAlignment="1">
      <alignment horizontal="center" vertical="center" wrapText="1"/>
    </xf>
    <xf numFmtId="177" fontId="23" fillId="0" borderId="2" xfId="0" applyNumberFormat="1" applyFont="1" applyFill="1" applyBorder="1" applyAlignment="1">
      <alignment horizontal="center" vertical="center" wrapText="1"/>
    </xf>
    <xf numFmtId="0" fontId="23" fillId="0" borderId="16" xfId="0" applyFont="1" applyFill="1" applyBorder="1" applyAlignment="1">
      <alignment horizontal="left" vertical="center" wrapText="1"/>
    </xf>
    <xf numFmtId="178" fontId="16" fillId="0" borderId="0" xfId="0" applyNumberFormat="1" applyFont="1" applyFill="1" applyAlignment="1">
      <alignment horizontal="center" vertical="center"/>
    </xf>
    <xf numFmtId="179" fontId="19" fillId="0" borderId="2" xfId="0" applyNumberFormat="1" applyFont="1" applyBorder="1" applyAlignment="1">
      <alignment horizontal="center" vertical="center" wrapText="1"/>
    </xf>
    <xf numFmtId="0" fontId="23" fillId="0" borderId="17" xfId="0" applyFont="1" applyBorder="1" applyAlignment="1">
      <alignment horizontal="left" vertical="center" wrapText="1"/>
    </xf>
    <xf numFmtId="179" fontId="16" fillId="0" borderId="0" xfId="0" applyNumberFormat="1" applyFont="1" applyAlignment="1">
      <alignment horizontal="center" vertical="center"/>
    </xf>
    <xf numFmtId="49" fontId="16" fillId="0" borderId="2" xfId="0" applyNumberFormat="1" applyFont="1" applyBorder="1" applyAlignment="1">
      <alignment horizontal="left" vertical="center" wrapText="1"/>
    </xf>
    <xf numFmtId="49" fontId="16" fillId="0" borderId="2" xfId="0" applyNumberFormat="1" applyFont="1" applyBorder="1" applyAlignment="1">
      <alignment horizontal="center" vertical="center" wrapText="1"/>
    </xf>
    <xf numFmtId="0" fontId="18" fillId="0" borderId="6" xfId="0" applyFont="1" applyBorder="1" applyAlignment="1">
      <alignment horizontal="left" vertical="center" wrapText="1"/>
    </xf>
    <xf numFmtId="0" fontId="18" fillId="0" borderId="7" xfId="0" applyFont="1" applyBorder="1" applyAlignment="1">
      <alignment horizontal="left" vertical="center" wrapText="1"/>
    </xf>
    <xf numFmtId="0" fontId="18" fillId="0" borderId="4" xfId="0" applyFont="1" applyBorder="1" applyAlignment="1">
      <alignment horizontal="left" vertical="center" wrapText="1"/>
    </xf>
    <xf numFmtId="180" fontId="23" fillId="0" borderId="2" xfId="0" applyNumberFormat="1" applyFont="1" applyBorder="1" applyAlignment="1">
      <alignment horizontal="center" vertical="center"/>
    </xf>
    <xf numFmtId="49" fontId="16" fillId="0" borderId="18" xfId="0" applyNumberFormat="1" applyFont="1" applyBorder="1" applyAlignment="1">
      <alignment horizontal="center" vertical="center" wrapText="1"/>
    </xf>
    <xf numFmtId="49" fontId="16" fillId="0" borderId="7"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24" fillId="0" borderId="19" xfId="0" applyFont="1" applyBorder="1" applyAlignment="1">
      <alignment horizontal="center" vertical="center" wrapText="1"/>
    </xf>
    <xf numFmtId="0" fontId="24" fillId="0" borderId="20" xfId="0" applyFont="1" applyBorder="1" applyAlignment="1">
      <alignment horizontal="left" vertical="center" wrapText="1"/>
    </xf>
    <xf numFmtId="0" fontId="24" fillId="0" borderId="21" xfId="0" applyFont="1" applyBorder="1" applyAlignment="1">
      <alignment horizontal="left" vertical="center" wrapText="1"/>
    </xf>
    <xf numFmtId="0" fontId="24" fillId="0" borderId="22" xfId="0" applyFont="1" applyBorder="1" applyAlignment="1">
      <alignment horizontal="left" vertical="center" wrapText="1"/>
    </xf>
    <xf numFmtId="178" fontId="24" fillId="0" borderId="23" xfId="0" applyNumberFormat="1" applyFont="1" applyBorder="1" applyAlignment="1">
      <alignment horizontal="left" vertical="center" wrapText="1"/>
    </xf>
    <xf numFmtId="0" fontId="23" fillId="0" borderId="0" xfId="0" applyFont="1" applyAlignment="1">
      <alignment horizontal="left" vertical="center" wrapText="1"/>
    </xf>
    <xf numFmtId="0" fontId="23" fillId="0" borderId="0" xfId="0" applyFont="1" applyAlignment="1">
      <alignment horizontal="center" vertical="center" wrapText="1"/>
    </xf>
    <xf numFmtId="176" fontId="23" fillId="0" borderId="0" xfId="0" applyNumberFormat="1" applyFont="1" applyAlignment="1">
      <alignment horizontal="left" vertical="center" wrapText="1"/>
    </xf>
    <xf numFmtId="10" fontId="16" fillId="0" borderId="0" xfId="0" applyNumberFormat="1" applyFont="1" applyAlignment="1">
      <alignment horizontal="center" vertical="center"/>
    </xf>
    <xf numFmtId="9" fontId="16" fillId="0" borderId="0" xfId="0" applyNumberFormat="1" applyFont="1" applyAlignment="1">
      <alignment horizontal="center" vertical="center"/>
    </xf>
    <xf numFmtId="10" fontId="16" fillId="0" borderId="0" xfId="0" applyNumberFormat="1" applyFont="1" applyFill="1" applyAlignment="1">
      <alignment horizontal="center" vertical="center"/>
    </xf>
    <xf numFmtId="9" fontId="16" fillId="0" borderId="0" xfId="0" applyNumberFormat="1" applyFont="1" applyFill="1" applyAlignment="1">
      <alignment horizontal="center" vertical="center"/>
    </xf>
    <xf numFmtId="177" fontId="16" fillId="0" borderId="0" xfId="0" applyNumberFormat="1" applyFont="1" applyFill="1" applyAlignment="1">
      <alignment horizontal="center" vertical="center"/>
    </xf>
    <xf numFmtId="0" fontId="16" fillId="0" borderId="0" xfId="0" applyFont="1" applyFill="1" applyAlignment="1">
      <alignment horizontal="center" vertical="center"/>
    </xf>
    <xf numFmtId="0" fontId="1" fillId="0" borderId="0" xfId="0" applyFont="1" applyAlignment="1">
      <alignment horizontal="center" vertical="center"/>
    </xf>
    <xf numFmtId="0" fontId="16" fillId="4" borderId="14" xfId="0" applyFont="1" applyFill="1" applyBorder="1" applyAlignment="1">
      <alignment horizontal="left" vertical="center" wrapText="1"/>
    </xf>
    <xf numFmtId="181" fontId="16" fillId="0" borderId="2" xfId="0" applyNumberFormat="1" applyFont="1" applyBorder="1" applyAlignment="1">
      <alignment horizontal="center" vertical="center"/>
    </xf>
    <xf numFmtId="0" fontId="16" fillId="0" borderId="2" xfId="0" applyFont="1" applyFill="1" applyBorder="1" applyAlignment="1">
      <alignment horizontal="left" vertical="center" wrapText="1"/>
    </xf>
    <xf numFmtId="0" fontId="16" fillId="0" borderId="2" xfId="0" applyFont="1" applyFill="1" applyBorder="1" applyAlignment="1">
      <alignment horizontal="center" vertical="center" wrapText="1"/>
    </xf>
    <xf numFmtId="177" fontId="16" fillId="0" borderId="2" xfId="0" applyNumberFormat="1" applyFont="1" applyFill="1" applyBorder="1" applyAlignment="1">
      <alignment horizontal="center" vertical="center" wrapText="1"/>
    </xf>
    <xf numFmtId="0" fontId="16" fillId="0" borderId="14" xfId="0" applyFont="1" applyFill="1" applyBorder="1" applyAlignment="1">
      <alignment horizontal="left" vertical="center" wrapText="1"/>
    </xf>
    <xf numFmtId="0" fontId="24" fillId="0" borderId="24" xfId="0" applyFont="1" applyBorder="1" applyAlignment="1">
      <alignment horizontal="left" vertical="center" wrapText="1"/>
    </xf>
    <xf numFmtId="0" fontId="24" fillId="0" borderId="20" xfId="0" applyFont="1" applyBorder="1" applyAlignment="1">
      <alignment horizontal="center" vertical="center" wrapText="1"/>
    </xf>
    <xf numFmtId="0" fontId="24" fillId="0" borderId="21" xfId="0" applyFont="1" applyBorder="1" applyAlignment="1">
      <alignment horizontal="center" vertical="center" wrapText="1"/>
    </xf>
    <xf numFmtId="0" fontId="24" fillId="0" borderId="22" xfId="0" applyFont="1" applyBorder="1" applyAlignment="1">
      <alignment horizontal="center" vertical="center" wrapText="1"/>
    </xf>
    <xf numFmtId="0" fontId="1" fillId="0" borderId="0" xfId="0" applyFont="1" applyFill="1" applyAlignment="1">
      <alignment horizontal="center" vertical="center"/>
    </xf>
    <xf numFmtId="0" fontId="25" fillId="0" borderId="9" xfId="0" applyFont="1" applyBorder="1" applyAlignment="1">
      <alignment horizontal="center" vertical="center"/>
    </xf>
    <xf numFmtId="49" fontId="1" fillId="0" borderId="10" xfId="0" applyNumberFormat="1" applyFont="1" applyBorder="1" applyAlignment="1">
      <alignment horizontal="center" vertical="center" wrapText="1"/>
    </xf>
    <xf numFmtId="0" fontId="1" fillId="0" borderId="11" xfId="0" applyFont="1" applyBorder="1" applyAlignment="1">
      <alignment horizontal="center" vertical="center" wrapText="1"/>
    </xf>
    <xf numFmtId="181" fontId="1" fillId="0" borderId="11" xfId="0" applyNumberFormat="1" applyFont="1" applyBorder="1" applyAlignment="1">
      <alignment horizontal="center" vertical="center" wrapText="1"/>
    </xf>
    <xf numFmtId="0" fontId="1" fillId="0" borderId="12" xfId="0" applyFont="1" applyBorder="1" applyAlignment="1">
      <alignment horizontal="center" vertical="center" wrapText="1"/>
    </xf>
    <xf numFmtId="49" fontId="2" fillId="0" borderId="13" xfId="0" applyNumberFormat="1" applyFont="1" applyBorder="1" applyAlignment="1">
      <alignment horizontal="center" vertical="center" wrapText="1"/>
    </xf>
    <xf numFmtId="0" fontId="2" fillId="0" borderId="2" xfId="0" applyFont="1" applyBorder="1" applyAlignment="1">
      <alignment horizontal="left" vertical="center" wrapText="1"/>
    </xf>
    <xf numFmtId="0" fontId="1" fillId="0" borderId="2" xfId="0" applyFont="1" applyBorder="1" applyAlignment="1">
      <alignment horizontal="center" vertical="center" wrapText="1"/>
    </xf>
    <xf numFmtId="181" fontId="1" fillId="0" borderId="2" xfId="0" applyNumberFormat="1" applyFont="1" applyBorder="1" applyAlignment="1">
      <alignment horizontal="center" vertical="center"/>
    </xf>
    <xf numFmtId="0" fontId="1" fillId="0" borderId="14" xfId="0" applyFont="1" applyBorder="1" applyAlignment="1">
      <alignment horizontal="left" vertical="center" wrapText="1"/>
    </xf>
    <xf numFmtId="49" fontId="1" fillId="0" borderId="13" xfId="0" applyNumberFormat="1" applyFont="1" applyBorder="1" applyAlignment="1">
      <alignment horizontal="center" vertical="center" wrapText="1"/>
    </xf>
    <xf numFmtId="0" fontId="1" fillId="0" borderId="2" xfId="0" applyFont="1" applyBorder="1" applyAlignment="1">
      <alignment horizontal="left" vertical="center" wrapText="1"/>
    </xf>
    <xf numFmtId="0" fontId="2" fillId="0" borderId="2" xfId="0" applyFont="1" applyBorder="1" applyAlignment="1">
      <alignment horizontal="center" vertical="center" wrapText="1"/>
    </xf>
    <xf numFmtId="181" fontId="26" fillId="0" borderId="2" xfId="0" applyNumberFormat="1" applyFont="1" applyBorder="1" applyAlignment="1">
      <alignment horizontal="center" vertical="center" wrapText="1"/>
    </xf>
    <xf numFmtId="0" fontId="1" fillId="0" borderId="14" xfId="0" applyFont="1" applyBorder="1" applyAlignment="1">
      <alignment horizontal="center" vertical="center" wrapText="1"/>
    </xf>
    <xf numFmtId="49" fontId="2" fillId="0" borderId="6" xfId="0" applyNumberFormat="1" applyFont="1" applyBorder="1" applyAlignment="1">
      <alignment horizontal="left" vertical="center" wrapText="1"/>
    </xf>
    <xf numFmtId="49" fontId="2" fillId="0" borderId="7" xfId="0" applyNumberFormat="1" applyFont="1" applyBorder="1" applyAlignment="1">
      <alignment horizontal="left" vertical="center" wrapText="1"/>
    </xf>
    <xf numFmtId="49" fontId="2" fillId="0" borderId="25" xfId="0" applyNumberFormat="1" applyFont="1" applyBorder="1" applyAlignment="1">
      <alignment horizontal="left" vertical="center" wrapText="1"/>
    </xf>
    <xf numFmtId="49" fontId="1" fillId="0" borderId="2" xfId="0" applyNumberFormat="1" applyFont="1" applyBorder="1" applyAlignment="1">
      <alignment horizontal="center" vertical="center" wrapText="1"/>
    </xf>
    <xf numFmtId="49" fontId="1" fillId="0" borderId="14" xfId="0" applyNumberFormat="1" applyFont="1" applyFill="1" applyBorder="1" applyAlignment="1">
      <alignment horizontal="left" vertical="center" wrapText="1"/>
    </xf>
    <xf numFmtId="49" fontId="2" fillId="0" borderId="19" xfId="0" applyNumberFormat="1" applyFont="1" applyBorder="1" applyAlignment="1">
      <alignment horizontal="center" vertical="center" wrapText="1"/>
    </xf>
    <xf numFmtId="49" fontId="2" fillId="0" borderId="20" xfId="0" applyNumberFormat="1" applyFont="1" applyBorder="1" applyAlignment="1">
      <alignment horizontal="left" vertical="center" wrapText="1"/>
    </xf>
    <xf numFmtId="49" fontId="2" fillId="0" borderId="21" xfId="0" applyNumberFormat="1" applyFont="1" applyBorder="1" applyAlignment="1">
      <alignment horizontal="left" vertical="center" wrapText="1"/>
    </xf>
    <xf numFmtId="49" fontId="2" fillId="0" borderId="22" xfId="0" applyNumberFormat="1" applyFont="1" applyBorder="1" applyAlignment="1">
      <alignment horizontal="left" vertical="center" wrapText="1"/>
    </xf>
    <xf numFmtId="177" fontId="2" fillId="0" borderId="24" xfId="0" applyNumberFormat="1" applyFont="1" applyBorder="1" applyAlignment="1">
      <alignment horizontal="center" vertical="center" wrapText="1"/>
    </xf>
    <xf numFmtId="49" fontId="2" fillId="0" borderId="23" xfId="0" applyNumberFormat="1" applyFont="1" applyBorder="1" applyAlignment="1">
      <alignment horizontal="center" vertical="center" wrapText="1"/>
    </xf>
    <xf numFmtId="49" fontId="1" fillId="0" borderId="0" xfId="0" applyNumberFormat="1" applyFont="1" applyAlignment="1">
      <alignment horizontal="left" vertical="center" wrapText="1"/>
    </xf>
    <xf numFmtId="0" fontId="1" fillId="0" borderId="0" xfId="0" applyFont="1" applyAlignment="1">
      <alignment horizontal="left" vertical="center" wrapText="1"/>
    </xf>
    <xf numFmtId="49" fontId="1" fillId="0" borderId="0" xfId="0" applyNumberFormat="1" applyFont="1" applyAlignment="1">
      <alignment horizontal="center" vertical="center" wrapText="1"/>
    </xf>
    <xf numFmtId="0" fontId="1" fillId="0" borderId="0" xfId="0" applyFont="1" applyAlignment="1">
      <alignment horizontal="center" vertical="center" wrapText="1"/>
    </xf>
    <xf numFmtId="181" fontId="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 fillId="0" borderId="0" xfId="0" applyNumberFormat="1" applyFont="1" applyAlignment="1">
      <alignment horizontal="center" vertical="center" wrapText="1"/>
    </xf>
    <xf numFmtId="0" fontId="26" fillId="0" borderId="2" xfId="0" applyFont="1" applyBorder="1" applyAlignment="1">
      <alignment horizontal="left" vertical="center" wrapText="1"/>
    </xf>
    <xf numFmtId="181" fontId="2" fillId="0" borderId="2" xfId="0" applyNumberFormat="1" applyFont="1" applyBorder="1" applyAlignment="1">
      <alignment horizontal="center" vertical="center" wrapText="1"/>
    </xf>
    <xf numFmtId="0" fontId="26" fillId="0" borderId="2" xfId="0" applyFont="1" applyBorder="1" applyAlignment="1">
      <alignment horizontal="center" vertical="center" wrapText="1"/>
    </xf>
    <xf numFmtId="49" fontId="26" fillId="0" borderId="13" xfId="0" applyNumberFormat="1" applyFont="1" applyBorder="1" applyAlignment="1">
      <alignment horizontal="center" vertical="center" wrapText="1"/>
    </xf>
    <xf numFmtId="181" fontId="1" fillId="0" borderId="2" xfId="0" applyNumberFormat="1" applyFont="1" applyBorder="1" applyAlignment="1">
      <alignment horizontal="center" vertical="center" wrapText="1"/>
    </xf>
    <xf numFmtId="177" fontId="1" fillId="0" borderId="2" xfId="0" applyNumberFormat="1" applyFont="1" applyBorder="1" applyAlignment="1">
      <alignment horizontal="center" vertical="center" wrapText="1"/>
    </xf>
    <xf numFmtId="181" fontId="28" fillId="0" borderId="2" xfId="0" applyNumberFormat="1" applyFont="1" applyBorder="1" applyAlignment="1">
      <alignment horizontal="center" vertical="center" wrapText="1"/>
    </xf>
    <xf numFmtId="181" fontId="1" fillId="0" borderId="2" xfId="0" applyNumberFormat="1" applyFont="1" applyBorder="1" applyAlignment="1">
      <alignment horizontal="center"/>
    </xf>
    <xf numFmtId="0" fontId="28" fillId="0" borderId="14" xfId="0" applyFont="1" applyBorder="1" applyAlignment="1">
      <alignment horizontal="center" vertical="center" wrapText="1"/>
    </xf>
    <xf numFmtId="0" fontId="29" fillId="4" borderId="14" xfId="0" applyFont="1" applyFill="1" applyBorder="1" applyAlignment="1">
      <alignment horizontal="left" vertical="center" wrapText="1"/>
    </xf>
    <xf numFmtId="0" fontId="29" fillId="0" borderId="14" xfId="0" applyFont="1" applyBorder="1" applyAlignment="1">
      <alignment horizontal="left" vertical="center" wrapText="1"/>
    </xf>
    <xf numFmtId="0" fontId="29" fillId="0" borderId="2" xfId="0" applyFont="1" applyBorder="1" applyAlignment="1">
      <alignment horizontal="left" vertical="center" wrapText="1"/>
    </xf>
    <xf numFmtId="0" fontId="29" fillId="0" borderId="2" xfId="0" applyFont="1" applyBorder="1" applyAlignment="1">
      <alignment horizontal="center" vertical="center" wrapText="1"/>
    </xf>
    <xf numFmtId="176" fontId="29" fillId="0" borderId="2" xfId="0" applyNumberFormat="1" applyFont="1" applyBorder="1" applyAlignment="1">
      <alignment horizontal="center" vertical="center"/>
    </xf>
    <xf numFmtId="0" fontId="30" fillId="0" borderId="2" xfId="0" applyFont="1" applyBorder="1" applyAlignment="1">
      <alignment horizontal="left" vertical="center" wrapText="1" readingOrder="1"/>
    </xf>
    <xf numFmtId="0" fontId="30" fillId="0" borderId="2" xfId="0" applyFont="1" applyBorder="1" applyAlignment="1">
      <alignment horizontal="center" vertical="center" wrapText="1" readingOrder="1"/>
    </xf>
    <xf numFmtId="182" fontId="30" fillId="0" borderId="2" xfId="0" applyNumberFormat="1" applyFont="1" applyBorder="1" applyAlignment="1">
      <alignment horizontal="center" vertical="center" wrapText="1" readingOrder="1"/>
    </xf>
    <xf numFmtId="0" fontId="31" fillId="0" borderId="14" xfId="0" applyFont="1" applyBorder="1">
      <alignment vertical="center"/>
    </xf>
    <xf numFmtId="182" fontId="16" fillId="0" borderId="0" xfId="0" applyNumberFormat="1" applyFont="1" applyAlignment="1">
      <alignment horizontal="center" vertical="center"/>
    </xf>
    <xf numFmtId="0" fontId="10" fillId="0" borderId="2" xfId="0" applyFont="1" applyBorder="1" applyAlignment="1">
      <alignment horizontal="left" vertical="center" wrapText="1" readingOrder="1"/>
    </xf>
    <xf numFmtId="0" fontId="32" fillId="0" borderId="2" xfId="0" applyFont="1" applyBorder="1" applyAlignment="1">
      <alignment horizontal="center" vertical="center" wrapText="1"/>
    </xf>
    <xf numFmtId="176" fontId="10" fillId="0" borderId="2" xfId="0" applyNumberFormat="1" applyFont="1" applyBorder="1" applyAlignment="1">
      <alignment horizontal="center" vertical="center"/>
    </xf>
    <xf numFmtId="178" fontId="10" fillId="0" borderId="2" xfId="0" applyNumberFormat="1" applyFont="1" applyBorder="1" applyAlignment="1">
      <alignment horizontal="center" vertical="center" wrapText="1"/>
    </xf>
    <xf numFmtId="0" fontId="10" fillId="0" borderId="2" xfId="0" applyFont="1" applyBorder="1" applyAlignment="1">
      <alignment horizontal="center" vertical="center" wrapText="1" readingOrder="1"/>
    </xf>
    <xf numFmtId="49" fontId="1" fillId="0" borderId="14" xfId="0" applyNumberFormat="1" applyFont="1" applyBorder="1" applyAlignment="1">
      <alignment horizontal="center" vertical="center" wrapText="1"/>
    </xf>
    <xf numFmtId="49" fontId="2" fillId="0" borderId="2"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49" fontId="28" fillId="0" borderId="13" xfId="0" applyNumberFormat="1" applyFont="1" applyBorder="1" applyAlignment="1">
      <alignment horizontal="center" vertical="center" wrapText="1"/>
    </xf>
    <xf numFmtId="49" fontId="28" fillId="0" borderId="13" xfId="0" applyNumberFormat="1" applyFont="1" applyFill="1" applyBorder="1" applyAlignment="1">
      <alignment horizontal="center" vertical="center" wrapText="1"/>
    </xf>
    <xf numFmtId="0" fontId="1" fillId="0" borderId="2" xfId="0" applyFont="1" applyFill="1" applyBorder="1" applyAlignment="1">
      <alignment horizontal="left" vertical="center" wrapText="1"/>
    </xf>
    <xf numFmtId="0" fontId="1" fillId="0" borderId="2" xfId="0" applyFont="1" applyFill="1" applyBorder="1" applyAlignment="1">
      <alignment horizontal="center" vertical="center" wrapText="1"/>
    </xf>
    <xf numFmtId="181" fontId="1" fillId="0" borderId="2" xfId="0" applyNumberFormat="1" applyFont="1" applyFill="1" applyBorder="1" applyAlignment="1">
      <alignment horizontal="center" vertical="center"/>
    </xf>
    <xf numFmtId="0" fontId="1" fillId="0" borderId="14" xfId="0" applyFont="1" applyFill="1" applyBorder="1" applyAlignment="1">
      <alignment horizontal="center" vertical="center" wrapText="1"/>
    </xf>
    <xf numFmtId="0" fontId="2" fillId="0" borderId="24" xfId="0" applyFont="1" applyBorder="1" applyAlignment="1">
      <alignment horizontal="left" vertical="center" wrapText="1"/>
    </xf>
    <xf numFmtId="177" fontId="2" fillId="0" borderId="23" xfId="0" applyNumberFormat="1" applyFont="1" applyBorder="1" applyAlignment="1">
      <alignment horizontal="center" vertical="center" wrapText="1"/>
    </xf>
    <xf numFmtId="0" fontId="33" fillId="0" borderId="0" xfId="0" applyFont="1" applyAlignment="1">
      <alignment horizontal="left" vertical="center" wrapText="1"/>
    </xf>
    <xf numFmtId="0" fontId="1" fillId="0" borderId="0" xfId="0" applyFont="1" applyAlignment="1">
      <alignment wrapText="1"/>
    </xf>
    <xf numFmtId="181" fontId="1" fillId="0" borderId="0" xfId="0" applyNumberFormat="1" applyFont="1" applyAlignment="1">
      <alignment horizontal="center" wrapText="1"/>
    </xf>
    <xf numFmtId="176" fontId="1" fillId="0" borderId="0" xfId="0" applyNumberFormat="1" applyFont="1" applyAlignment="1">
      <alignment vertical="center" wrapText="1"/>
    </xf>
    <xf numFmtId="177" fontId="1" fillId="0" borderId="0" xfId="0" applyNumberFormat="1" applyFont="1" applyAlignment="1">
      <alignment vertical="center" wrapText="1"/>
    </xf>
    <xf numFmtId="176" fontId="27" fillId="0" borderId="0" xfId="0" applyNumberFormat="1" applyFont="1" applyAlignment="1">
      <alignment horizontal="center" vertical="center" wrapText="1"/>
    </xf>
    <xf numFmtId="177" fontId="27" fillId="0" borderId="0" xfId="0" applyNumberFormat="1" applyFont="1" applyAlignment="1">
      <alignment horizontal="center" vertical="center" wrapText="1"/>
    </xf>
    <xf numFmtId="176" fontId="1" fillId="0" borderId="10" xfId="0" applyNumberFormat="1" applyFont="1" applyBorder="1" applyAlignment="1">
      <alignment horizontal="center" vertical="center" wrapText="1"/>
    </xf>
    <xf numFmtId="177" fontId="1" fillId="0" borderId="11" xfId="0" applyNumberFormat="1" applyFont="1" applyBorder="1" applyAlignment="1">
      <alignment horizontal="center" vertical="center" wrapText="1"/>
    </xf>
    <xf numFmtId="177" fontId="1" fillId="0" borderId="12" xfId="0" applyNumberFormat="1" applyFont="1" applyBorder="1" applyAlignment="1">
      <alignment horizontal="center" vertical="center" wrapText="1"/>
    </xf>
    <xf numFmtId="176" fontId="1" fillId="0" borderId="13" xfId="0" applyNumberFormat="1" applyFont="1" applyBorder="1" applyAlignment="1">
      <alignment horizontal="center" vertical="center" wrapText="1"/>
    </xf>
    <xf numFmtId="176" fontId="1" fillId="0" borderId="2" xfId="0" applyNumberFormat="1" applyFont="1" applyBorder="1" applyAlignment="1">
      <alignment horizontal="center" vertical="center" wrapText="1"/>
    </xf>
    <xf numFmtId="177" fontId="1" fillId="0" borderId="14" xfId="0" applyNumberFormat="1" applyFont="1" applyBorder="1" applyAlignment="1">
      <alignment horizontal="center" vertical="center" wrapText="1"/>
    </xf>
    <xf numFmtId="176" fontId="1" fillId="0" borderId="19" xfId="0" applyNumberFormat="1" applyFont="1" applyBorder="1" applyAlignment="1">
      <alignment horizontal="center" vertical="center" wrapText="1"/>
    </xf>
    <xf numFmtId="177" fontId="1" fillId="0" borderId="24" xfId="0" applyNumberFormat="1" applyFont="1" applyBorder="1" applyAlignment="1">
      <alignment horizontal="center" vertical="center" wrapText="1"/>
    </xf>
    <xf numFmtId="176" fontId="1" fillId="0" borderId="24" xfId="0" applyNumberFormat="1" applyFont="1" applyBorder="1" applyAlignment="1">
      <alignment horizontal="center" vertical="center" wrapText="1"/>
    </xf>
    <xf numFmtId="177" fontId="1" fillId="0" borderId="23" xfId="0" applyNumberFormat="1" applyFont="1" applyBorder="1" applyAlignment="1">
      <alignment horizontal="center" vertical="center" wrapText="1"/>
    </xf>
    <xf numFmtId="183" fontId="1" fillId="0" borderId="0" xfId="0" applyNumberFormat="1" applyFont="1" applyAlignment="1">
      <alignment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tyles" Target="styles.xml"/><Relationship Id="rId10" Type="http://schemas.openxmlformats.org/officeDocument/2006/relationships/sharedStrings" Target="sharedString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2675255</xdr:colOff>
      <xdr:row>65</xdr:row>
      <xdr:rowOff>8255</xdr:rowOff>
    </xdr:from>
    <xdr:to>
      <xdr:col>7</xdr:col>
      <xdr:colOff>221</xdr:colOff>
      <xdr:row>66</xdr:row>
      <xdr:rowOff>21590</xdr:rowOff>
    </xdr:to>
    <xdr:pic>
      <xdr:nvPicPr>
        <xdr:cNvPr id="2" name="图片 1"/>
        <xdr:cNvPicPr>
          <a:picLocks noChangeAspect="1"/>
        </xdr:cNvPicPr>
      </xdr:nvPicPr>
      <xdr:blipFill>
        <a:blip r:embed="rId1"/>
        <a:stretch>
          <a:fillRect/>
        </a:stretch>
      </xdr:blipFill>
      <xdr:spPr>
        <a:xfrm>
          <a:off x="8117840" y="22340570"/>
          <a:ext cx="1270000" cy="72961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109220</xdr:colOff>
      <xdr:row>2</xdr:row>
      <xdr:rowOff>99060</xdr:rowOff>
    </xdr:from>
    <xdr:to>
      <xdr:col>12</xdr:col>
      <xdr:colOff>162560</xdr:colOff>
      <xdr:row>30</xdr:row>
      <xdr:rowOff>83185</xdr:rowOff>
    </xdr:to>
    <xdr:pic>
      <xdr:nvPicPr>
        <xdr:cNvPr id="2" name="图片 1" descr="栏杆"/>
        <xdr:cNvPicPr>
          <a:picLocks noChangeAspect="1"/>
        </xdr:cNvPicPr>
      </xdr:nvPicPr>
      <xdr:blipFill>
        <a:blip r:embed="rId1"/>
        <a:stretch>
          <a:fillRect/>
        </a:stretch>
      </xdr:blipFill>
      <xdr:spPr>
        <a:xfrm>
          <a:off x="109220" y="461010"/>
          <a:ext cx="8282940" cy="5051425"/>
        </a:xfrm>
        <a:prstGeom prst="rect">
          <a:avLst/>
        </a:prstGeom>
        <a:noFill/>
        <a:ln w="9525">
          <a:noFill/>
        </a:ln>
      </xdr:spPr>
    </xdr:pic>
    <xdr:clientData/>
  </xdr:twoCellAnchor>
  <xdr:twoCellAnchor editAs="oneCell">
    <xdr:from>
      <xdr:col>0</xdr:col>
      <xdr:colOff>124460</xdr:colOff>
      <xdr:row>32</xdr:row>
      <xdr:rowOff>75565</xdr:rowOff>
    </xdr:from>
    <xdr:to>
      <xdr:col>11</xdr:col>
      <xdr:colOff>357505</xdr:colOff>
      <xdr:row>53</xdr:row>
      <xdr:rowOff>98425</xdr:rowOff>
    </xdr:to>
    <xdr:pic>
      <xdr:nvPicPr>
        <xdr:cNvPr id="3" name="图片 1" descr="厚南立交栏杆"/>
        <xdr:cNvPicPr>
          <a:picLocks noChangeAspect="1"/>
        </xdr:cNvPicPr>
      </xdr:nvPicPr>
      <xdr:blipFill>
        <a:blip r:embed="rId2"/>
        <a:srcRect l="15530" t="30690" b="16862"/>
        <a:stretch>
          <a:fillRect/>
        </a:stretch>
      </xdr:blipFill>
      <xdr:spPr>
        <a:xfrm>
          <a:off x="124460" y="5866765"/>
          <a:ext cx="7776845" cy="3823335"/>
        </a:xfrm>
        <a:prstGeom prst="rect">
          <a:avLst/>
        </a:prstGeom>
        <a:noFill/>
        <a:ln w="9525">
          <a:noFill/>
        </a:ln>
      </xdr:spPr>
    </xdr:pic>
    <xdr:clientData/>
  </xdr:twoCellAnchor>
  <xdr:twoCellAnchor editAs="oneCell">
    <xdr:from>
      <xdr:col>0</xdr:col>
      <xdr:colOff>124460</xdr:colOff>
      <xdr:row>56</xdr:row>
      <xdr:rowOff>45720</xdr:rowOff>
    </xdr:from>
    <xdr:to>
      <xdr:col>11</xdr:col>
      <xdr:colOff>170815</xdr:colOff>
      <xdr:row>78</xdr:row>
      <xdr:rowOff>151765</xdr:rowOff>
    </xdr:to>
    <xdr:pic>
      <xdr:nvPicPr>
        <xdr:cNvPr id="4" name="图片 2" descr="锡山高架栏杆"/>
        <xdr:cNvPicPr>
          <a:picLocks noChangeAspect="1"/>
        </xdr:cNvPicPr>
      </xdr:nvPicPr>
      <xdr:blipFill>
        <a:blip r:embed="rId3"/>
        <a:srcRect l="31628" t="41129" b="11957"/>
        <a:stretch>
          <a:fillRect/>
        </a:stretch>
      </xdr:blipFill>
      <xdr:spPr>
        <a:xfrm>
          <a:off x="124460" y="10180320"/>
          <a:ext cx="7590155" cy="4087495"/>
        </a:xfrm>
        <a:prstGeom prst="rect">
          <a:avLst/>
        </a:prstGeom>
        <a:noFill/>
        <a:ln w="9525">
          <a:noFill/>
        </a:ln>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F11"/>
  <sheetViews>
    <sheetView workbookViewId="0">
      <selection activeCell="H15" sqref="H15"/>
    </sheetView>
  </sheetViews>
  <sheetFormatPr defaultColWidth="9" defaultRowHeight="14.25" outlineLevelCol="5"/>
  <cols>
    <col min="1" max="1" width="4.88333333333333" style="214" customWidth="1"/>
    <col min="2" max="2" width="20.5583333333333" style="215" customWidth="1"/>
    <col min="3" max="3" width="14.8833333333333" style="215"/>
    <col min="4" max="4" width="14.5583333333333" style="215" customWidth="1"/>
    <col min="5" max="5" width="14.1083333333333" style="215" customWidth="1"/>
    <col min="6" max="6" width="17.2166666666667" style="215" customWidth="1"/>
    <col min="7" max="7" width="9" style="1"/>
    <col min="8" max="8" width="9.44166666666667" style="1"/>
    <col min="9" max="11" width="12.6666666666667" style="1"/>
    <col min="12" max="16384" width="9" style="1"/>
  </cols>
  <sheetData>
    <row r="1" ht="62.25" customHeight="1" spans="1:6">
      <c r="A1" s="216" t="s">
        <v>0</v>
      </c>
      <c r="B1" s="217"/>
      <c r="C1" s="217"/>
      <c r="D1" s="217"/>
      <c r="E1" s="217"/>
      <c r="F1" s="217"/>
    </row>
    <row r="2" ht="61.5" customHeight="1" spans="1:6">
      <c r="A2" s="218" t="s">
        <v>1</v>
      </c>
      <c r="B2" s="219" t="s">
        <v>2</v>
      </c>
      <c r="C2" s="219" t="s">
        <v>3</v>
      </c>
      <c r="D2" s="219" t="s">
        <v>4</v>
      </c>
      <c r="E2" s="219" t="s">
        <v>5</v>
      </c>
      <c r="F2" s="220" t="s">
        <v>6</v>
      </c>
    </row>
    <row r="3" ht="70.05" customHeight="1" spans="1:6">
      <c r="A3" s="221">
        <v>1</v>
      </c>
      <c r="B3" s="181" t="s">
        <v>7</v>
      </c>
      <c r="C3" s="222">
        <f>明细!G109+'2座跨线桥维修'!G31</f>
        <v>275000</v>
      </c>
      <c r="D3" s="222">
        <v>2</v>
      </c>
      <c r="E3" s="222">
        <f>C3*D3</f>
        <v>550000</v>
      </c>
      <c r="F3" s="223" t="s">
        <v>8</v>
      </c>
    </row>
    <row r="4" ht="70.05" customHeight="1" spans="1:6">
      <c r="A4" s="221">
        <v>2</v>
      </c>
      <c r="B4" s="181" t="s">
        <v>9</v>
      </c>
      <c r="C4" s="222">
        <f>日常巡查和小桥检测!F8+'2座跨线桥日常养护检测'!G35</f>
        <v>0</v>
      </c>
      <c r="D4" s="222">
        <v>2</v>
      </c>
      <c r="E4" s="222">
        <f>C4*D4</f>
        <v>0</v>
      </c>
      <c r="F4" s="223" t="s">
        <v>8</v>
      </c>
    </row>
    <row r="5" ht="70.05" customHeight="1" spans="1:6">
      <c r="A5" s="224">
        <v>3</v>
      </c>
      <c r="B5" s="225" t="s">
        <v>10</v>
      </c>
      <c r="C5" s="225" t="s">
        <v>11</v>
      </c>
      <c r="D5" s="225"/>
      <c r="E5" s="226">
        <f>E3+E4</f>
        <v>550000</v>
      </c>
      <c r="F5" s="227"/>
    </row>
    <row r="6" ht="29.25" customHeight="1"/>
    <row r="11" spans="4:5">
      <c r="D11" s="228"/>
      <c r="E11" s="228"/>
    </row>
  </sheetData>
  <mergeCells count="3">
    <mergeCell ref="A1:F1"/>
    <mergeCell ref="C5:D5"/>
    <mergeCell ref="A6:F6"/>
  </mergeCells>
  <printOptions horizontalCentered="1"/>
  <pageMargins left="0.751388888888889" right="0.751388888888889" top="1" bottom="1" header="0.5" footer="0.5"/>
  <pageSetup paperSize="9" orientation="landscape" verticalDpi="300"/>
  <headerFooter alignWithMargins="0"/>
  <rowBreaks count="1" manualBreakCount="1">
    <brk id="6" max="17" man="1"/>
  </rowBreaks>
  <colBreaks count="1" manualBreakCount="1">
    <brk id="6" max="21"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K139"/>
  <sheetViews>
    <sheetView tabSelected="1" zoomScale="115" zoomScaleNormal="115" workbookViewId="0">
      <pane xSplit="3" ySplit="2" topLeftCell="D59" activePane="bottomRight" state="frozen"/>
      <selection/>
      <selection pane="topRight"/>
      <selection pane="bottomLeft"/>
      <selection pane="bottomRight" activeCell="A100" sqref="$A100:$XFD100"/>
    </sheetView>
  </sheetViews>
  <sheetFormatPr defaultColWidth="9" defaultRowHeight="14.25"/>
  <cols>
    <col min="1" max="1" width="7.66666666666667" style="171"/>
    <col min="2" max="2" width="24.2166666666667" style="172" customWidth="1"/>
    <col min="3" max="3" width="5.88333333333333" style="172" customWidth="1"/>
    <col min="4" max="4" width="9.44166666666667" style="173"/>
    <col min="5" max="5" width="10.4416666666667" style="172" customWidth="1"/>
    <col min="6" max="6" width="13.775" style="172"/>
    <col min="7" max="7" width="51.775" style="172"/>
    <col min="8" max="8" width="9.33333333333333" style="60"/>
    <col min="9" max="9" width="9" style="60"/>
    <col min="10" max="10" width="10.3333333333333" style="80"/>
    <col min="11" max="11" width="12.6666666666667" style="60"/>
    <col min="12" max="13" width="9" style="1"/>
    <col min="14" max="14" width="10.3333333333333" style="1"/>
    <col min="15" max="15" width="11.4416666666667" style="1"/>
    <col min="16" max="16384" width="9" style="1"/>
  </cols>
  <sheetData>
    <row r="1" ht="55.5" customHeight="1" spans="1:7">
      <c r="A1" s="174" t="s">
        <v>12</v>
      </c>
      <c r="B1" s="174"/>
      <c r="C1" s="174"/>
      <c r="D1" s="174"/>
      <c r="E1" s="174"/>
      <c r="F1" s="174"/>
      <c r="G1" s="175"/>
    </row>
    <row r="2" ht="32.25" customHeight="1" spans="1:7">
      <c r="A2" s="144" t="s">
        <v>1</v>
      </c>
      <c r="B2" s="145" t="s">
        <v>2</v>
      </c>
      <c r="C2" s="145" t="s">
        <v>13</v>
      </c>
      <c r="D2" s="146" t="s">
        <v>14</v>
      </c>
      <c r="E2" s="145" t="s">
        <v>15</v>
      </c>
      <c r="F2" s="145" t="s">
        <v>16</v>
      </c>
      <c r="G2" s="147" t="s">
        <v>6</v>
      </c>
    </row>
    <row r="3" ht="18.75" customHeight="1" spans="1:7">
      <c r="A3" s="148" t="s">
        <v>17</v>
      </c>
      <c r="B3" s="176" t="s">
        <v>18</v>
      </c>
      <c r="C3" s="155"/>
      <c r="D3" s="177"/>
      <c r="E3" s="178"/>
      <c r="F3" s="155"/>
      <c r="G3" s="157"/>
    </row>
    <row r="4" ht="18.75" customHeight="1" spans="1:7">
      <c r="A4" s="179">
        <v>1</v>
      </c>
      <c r="B4" s="149" t="s">
        <v>19</v>
      </c>
      <c r="C4" s="150"/>
      <c r="D4" s="180"/>
      <c r="E4" s="150"/>
      <c r="F4" s="150"/>
      <c r="G4" s="157"/>
    </row>
    <row r="5" ht="33.75" customHeight="1" spans="1:11">
      <c r="A5" s="153" t="s">
        <v>20</v>
      </c>
      <c r="B5" s="154" t="s">
        <v>21</v>
      </c>
      <c r="C5" s="150" t="s">
        <v>22</v>
      </c>
      <c r="D5" s="151">
        <v>9000</v>
      </c>
      <c r="E5" s="181"/>
      <c r="F5" s="150">
        <f t="shared" ref="F5:F22" si="0">ROUND(D5*E5,2)</f>
        <v>0</v>
      </c>
      <c r="G5" s="152" t="s">
        <v>23</v>
      </c>
      <c r="H5" s="80"/>
      <c r="I5" s="126"/>
      <c r="K5" s="80"/>
    </row>
    <row r="6" ht="33.75" customHeight="1" spans="1:11">
      <c r="A6" s="153" t="s">
        <v>24</v>
      </c>
      <c r="B6" s="154" t="s">
        <v>25</v>
      </c>
      <c r="C6" s="150" t="s">
        <v>22</v>
      </c>
      <c r="D6" s="151">
        <v>3500</v>
      </c>
      <c r="E6" s="181"/>
      <c r="F6" s="150">
        <f t="shared" si="0"/>
        <v>0</v>
      </c>
      <c r="G6" s="152" t="s">
        <v>23</v>
      </c>
      <c r="H6" s="80"/>
      <c r="I6" s="126"/>
      <c r="K6" s="80"/>
    </row>
    <row r="7" ht="31.2" customHeight="1" spans="1:11">
      <c r="A7" s="153" t="s">
        <v>26</v>
      </c>
      <c r="B7" s="154" t="s">
        <v>27</v>
      </c>
      <c r="C7" s="150" t="s">
        <v>22</v>
      </c>
      <c r="D7" s="151">
        <v>3000</v>
      </c>
      <c r="E7" s="181"/>
      <c r="F7" s="150">
        <f t="shared" si="0"/>
        <v>0</v>
      </c>
      <c r="G7" s="152" t="s">
        <v>23</v>
      </c>
      <c r="H7" s="80"/>
      <c r="I7" s="126"/>
      <c r="K7" s="80"/>
    </row>
    <row r="8" ht="31.2" customHeight="1" spans="1:11">
      <c r="A8" s="153" t="s">
        <v>28</v>
      </c>
      <c r="B8" s="154" t="s">
        <v>29</v>
      </c>
      <c r="C8" s="150" t="s">
        <v>22</v>
      </c>
      <c r="D8" s="151">
        <v>2000</v>
      </c>
      <c r="E8" s="181"/>
      <c r="F8" s="150">
        <f t="shared" si="0"/>
        <v>0</v>
      </c>
      <c r="G8" s="152" t="s">
        <v>23</v>
      </c>
      <c r="H8" s="80"/>
      <c r="I8" s="126"/>
      <c r="K8" s="80"/>
    </row>
    <row r="9" ht="28.2" customHeight="1" spans="1:11">
      <c r="A9" s="153" t="s">
        <v>30</v>
      </c>
      <c r="B9" s="154" t="s">
        <v>31</v>
      </c>
      <c r="C9" s="150" t="s">
        <v>22</v>
      </c>
      <c r="D9" s="151">
        <v>1500</v>
      </c>
      <c r="E9" s="181"/>
      <c r="F9" s="150">
        <f t="shared" si="0"/>
        <v>0</v>
      </c>
      <c r="G9" s="152" t="s">
        <v>23</v>
      </c>
      <c r="H9" s="80"/>
      <c r="I9" s="126"/>
      <c r="K9" s="80"/>
    </row>
    <row r="10" ht="28.2" customHeight="1" spans="1:11">
      <c r="A10" s="153" t="s">
        <v>32</v>
      </c>
      <c r="B10" s="154" t="s">
        <v>33</v>
      </c>
      <c r="C10" s="150" t="s">
        <v>22</v>
      </c>
      <c r="D10" s="151">
        <v>1500</v>
      </c>
      <c r="E10" s="181"/>
      <c r="F10" s="150">
        <f t="shared" si="0"/>
        <v>0</v>
      </c>
      <c r="G10" s="152" t="s">
        <v>23</v>
      </c>
      <c r="H10" s="80"/>
      <c r="I10" s="126"/>
      <c r="K10" s="80"/>
    </row>
    <row r="11" ht="28.5" spans="1:11">
      <c r="A11" s="153" t="s">
        <v>34</v>
      </c>
      <c r="B11" s="154" t="s">
        <v>35</v>
      </c>
      <c r="C11" s="150" t="s">
        <v>22</v>
      </c>
      <c r="D11" s="151">
        <v>1500</v>
      </c>
      <c r="E11" s="181"/>
      <c r="F11" s="150">
        <f t="shared" si="0"/>
        <v>0</v>
      </c>
      <c r="G11" s="152" t="s">
        <v>36</v>
      </c>
      <c r="H11" s="80"/>
      <c r="I11" s="126"/>
      <c r="K11" s="80"/>
    </row>
    <row r="12" ht="33" spans="1:11">
      <c r="A12" s="153" t="s">
        <v>37</v>
      </c>
      <c r="B12" s="154" t="s">
        <v>38</v>
      </c>
      <c r="C12" s="150" t="s">
        <v>22</v>
      </c>
      <c r="D12" s="151">
        <v>2000</v>
      </c>
      <c r="E12" s="181"/>
      <c r="F12" s="150">
        <f t="shared" si="0"/>
        <v>0</v>
      </c>
      <c r="G12" s="152" t="s">
        <v>39</v>
      </c>
      <c r="H12" s="80"/>
      <c r="I12" s="126"/>
      <c r="K12" s="80"/>
    </row>
    <row r="13" ht="18.75" customHeight="1" spans="1:11">
      <c r="A13" s="153" t="s">
        <v>40</v>
      </c>
      <c r="B13" s="154" t="s">
        <v>41</v>
      </c>
      <c r="C13" s="150" t="s">
        <v>22</v>
      </c>
      <c r="D13" s="151">
        <v>7000</v>
      </c>
      <c r="E13" s="181"/>
      <c r="F13" s="150">
        <f t="shared" si="0"/>
        <v>0</v>
      </c>
      <c r="G13" s="152" t="s">
        <v>42</v>
      </c>
      <c r="H13" s="80"/>
      <c r="I13" s="126"/>
      <c r="K13" s="80"/>
    </row>
    <row r="14" ht="32.4" customHeight="1" spans="1:11">
      <c r="A14" s="153" t="s">
        <v>43</v>
      </c>
      <c r="B14" s="154" t="s">
        <v>44</v>
      </c>
      <c r="C14" s="150" t="s">
        <v>22</v>
      </c>
      <c r="D14" s="151">
        <v>5500</v>
      </c>
      <c r="E14" s="181"/>
      <c r="F14" s="150">
        <f t="shared" si="0"/>
        <v>0</v>
      </c>
      <c r="G14" s="152" t="s">
        <v>45</v>
      </c>
      <c r="H14" s="80"/>
      <c r="I14" s="126"/>
      <c r="K14" s="80"/>
    </row>
    <row r="15" ht="32.4" customHeight="1" spans="1:11">
      <c r="A15" s="153" t="s">
        <v>46</v>
      </c>
      <c r="B15" s="154" t="s">
        <v>47</v>
      </c>
      <c r="C15" s="150" t="s">
        <v>48</v>
      </c>
      <c r="D15" s="151">
        <v>3000</v>
      </c>
      <c r="E15" s="181"/>
      <c r="F15" s="150">
        <f t="shared" si="0"/>
        <v>0</v>
      </c>
      <c r="G15" s="152" t="s">
        <v>45</v>
      </c>
      <c r="H15" s="80"/>
      <c r="I15" s="126"/>
      <c r="K15" s="80"/>
    </row>
    <row r="16" ht="32.4" customHeight="1" spans="1:11">
      <c r="A16" s="153" t="s">
        <v>49</v>
      </c>
      <c r="B16" s="154" t="s">
        <v>50</v>
      </c>
      <c r="C16" s="150" t="s">
        <v>51</v>
      </c>
      <c r="D16" s="151">
        <v>20000</v>
      </c>
      <c r="E16" s="181"/>
      <c r="F16" s="150">
        <f t="shared" si="0"/>
        <v>0</v>
      </c>
      <c r="G16" s="152"/>
      <c r="H16" s="80"/>
      <c r="I16" s="126"/>
      <c r="K16" s="80"/>
    </row>
    <row r="17" ht="32.4" customHeight="1" spans="1:11">
      <c r="A17" s="153" t="s">
        <v>52</v>
      </c>
      <c r="B17" s="154" t="s">
        <v>53</v>
      </c>
      <c r="C17" s="150" t="s">
        <v>54</v>
      </c>
      <c r="D17" s="151">
        <v>140</v>
      </c>
      <c r="E17" s="181"/>
      <c r="F17" s="150">
        <f t="shared" si="0"/>
        <v>0</v>
      </c>
      <c r="G17" s="152" t="s">
        <v>55</v>
      </c>
      <c r="H17" s="80"/>
      <c r="I17" s="126"/>
      <c r="K17" s="80"/>
    </row>
    <row r="18" ht="18.75" customHeight="1" spans="1:11">
      <c r="A18" s="153" t="s">
        <v>56</v>
      </c>
      <c r="B18" s="154" t="s">
        <v>57</v>
      </c>
      <c r="C18" s="150" t="s">
        <v>54</v>
      </c>
      <c r="D18" s="151">
        <v>500</v>
      </c>
      <c r="E18" s="181"/>
      <c r="F18" s="150">
        <f t="shared" si="0"/>
        <v>0</v>
      </c>
      <c r="G18" s="152"/>
      <c r="H18" s="80"/>
      <c r="I18" s="126"/>
      <c r="K18" s="80"/>
    </row>
    <row r="19" ht="18.75" customHeight="1" spans="1:11">
      <c r="A19" s="153" t="s">
        <v>58</v>
      </c>
      <c r="B19" s="154" t="s">
        <v>59</v>
      </c>
      <c r="C19" s="150" t="s">
        <v>54</v>
      </c>
      <c r="D19" s="151">
        <f>1000*0.3</f>
        <v>300</v>
      </c>
      <c r="E19" s="181"/>
      <c r="F19" s="150">
        <f t="shared" si="0"/>
        <v>0</v>
      </c>
      <c r="G19" s="152" t="s">
        <v>60</v>
      </c>
      <c r="H19" s="80"/>
      <c r="I19" s="126"/>
      <c r="K19" s="80"/>
    </row>
    <row r="20" ht="31.2" customHeight="1" spans="1:11">
      <c r="A20" s="153" t="s">
        <v>61</v>
      </c>
      <c r="B20" s="154" t="s">
        <v>62</v>
      </c>
      <c r="C20" s="150" t="s">
        <v>54</v>
      </c>
      <c r="D20" s="151">
        <v>10</v>
      </c>
      <c r="E20" s="181"/>
      <c r="F20" s="150">
        <f t="shared" si="0"/>
        <v>0</v>
      </c>
      <c r="G20" s="152" t="s">
        <v>63</v>
      </c>
      <c r="H20" s="80"/>
      <c r="I20" s="126"/>
      <c r="K20" s="80"/>
    </row>
    <row r="21" ht="31.2" customHeight="1" spans="1:11">
      <c r="A21" s="153" t="s">
        <v>64</v>
      </c>
      <c r="B21" s="154" t="s">
        <v>65</v>
      </c>
      <c r="C21" s="150" t="s">
        <v>54</v>
      </c>
      <c r="D21" s="151">
        <f>D18+D19</f>
        <v>800</v>
      </c>
      <c r="E21" s="181"/>
      <c r="F21" s="150">
        <f t="shared" si="0"/>
        <v>0</v>
      </c>
      <c r="G21" s="152" t="s">
        <v>63</v>
      </c>
      <c r="H21" s="80"/>
      <c r="I21" s="126"/>
      <c r="K21" s="80"/>
    </row>
    <row r="22" ht="16.5" spans="1:11">
      <c r="A22" s="153" t="s">
        <v>66</v>
      </c>
      <c r="B22" s="154" t="s">
        <v>67</v>
      </c>
      <c r="C22" s="150" t="s">
        <v>54</v>
      </c>
      <c r="D22" s="151">
        <f>D5*0.04+D6*0.01+D7*0.04+D8*0.01+D9*0.06+D10*0.01</f>
        <v>640</v>
      </c>
      <c r="E22" s="181"/>
      <c r="F22" s="150">
        <f t="shared" si="0"/>
        <v>0</v>
      </c>
      <c r="G22" s="152" t="s">
        <v>68</v>
      </c>
      <c r="H22" s="80"/>
      <c r="I22" s="126"/>
      <c r="K22" s="80"/>
    </row>
    <row r="23" ht="18.75" customHeight="1" spans="1:7">
      <c r="A23" s="148" t="s">
        <v>69</v>
      </c>
      <c r="B23" s="155"/>
      <c r="C23" s="155"/>
      <c r="D23" s="156"/>
      <c r="E23" s="150">
        <v>0</v>
      </c>
      <c r="F23" s="155">
        <f>SUM(F5:F22)</f>
        <v>0</v>
      </c>
      <c r="G23" s="152"/>
    </row>
    <row r="24" ht="18.75" customHeight="1" spans="1:7">
      <c r="A24" s="148" t="s">
        <v>70</v>
      </c>
      <c r="B24" s="149" t="s">
        <v>71</v>
      </c>
      <c r="C24" s="150"/>
      <c r="D24" s="182"/>
      <c r="E24" s="150">
        <v>0</v>
      </c>
      <c r="F24" s="150"/>
      <c r="G24" s="157"/>
    </row>
    <row r="25" ht="18.75" customHeight="1" spans="1:11">
      <c r="A25" s="153" t="s">
        <v>20</v>
      </c>
      <c r="B25" s="154" t="s">
        <v>72</v>
      </c>
      <c r="C25" s="150" t="s">
        <v>54</v>
      </c>
      <c r="D25" s="183">
        <v>200</v>
      </c>
      <c r="E25" s="181"/>
      <c r="F25" s="150">
        <f t="shared" ref="F25:F54" si="1">D25*E25</f>
        <v>0</v>
      </c>
      <c r="G25" s="152" t="s">
        <v>55</v>
      </c>
      <c r="H25" s="80"/>
      <c r="I25" s="126"/>
      <c r="K25" s="80"/>
    </row>
    <row r="26" ht="18.75" customHeight="1" spans="1:11">
      <c r="A26" s="153" t="s">
        <v>24</v>
      </c>
      <c r="B26" s="154" t="s">
        <v>73</v>
      </c>
      <c r="C26" s="150" t="s">
        <v>54</v>
      </c>
      <c r="D26" s="183">
        <v>250</v>
      </c>
      <c r="E26" s="150"/>
      <c r="F26" s="150">
        <f t="shared" si="1"/>
        <v>0</v>
      </c>
      <c r="G26" s="157"/>
      <c r="I26" s="126"/>
      <c r="K26" s="80"/>
    </row>
    <row r="27" ht="28.5" spans="1:11">
      <c r="A27" s="153" t="s">
        <v>26</v>
      </c>
      <c r="B27" s="154" t="s">
        <v>74</v>
      </c>
      <c r="C27" s="150" t="s">
        <v>22</v>
      </c>
      <c r="D27" s="151">
        <v>650</v>
      </c>
      <c r="E27" s="181"/>
      <c r="F27" s="150">
        <f t="shared" si="1"/>
        <v>0</v>
      </c>
      <c r="G27" s="157" t="s">
        <v>75</v>
      </c>
      <c r="H27" s="80"/>
      <c r="I27" s="126"/>
      <c r="K27" s="80"/>
    </row>
    <row r="28" ht="28.5" spans="1:11">
      <c r="A28" s="153" t="s">
        <v>28</v>
      </c>
      <c r="B28" s="154" t="s">
        <v>76</v>
      </c>
      <c r="C28" s="150" t="s">
        <v>22</v>
      </c>
      <c r="D28" s="151">
        <v>250</v>
      </c>
      <c r="E28" s="181"/>
      <c r="F28" s="150">
        <f t="shared" si="1"/>
        <v>0</v>
      </c>
      <c r="G28" s="157" t="s">
        <v>75</v>
      </c>
      <c r="H28" s="80"/>
      <c r="I28" s="126"/>
      <c r="K28" s="80"/>
    </row>
    <row r="29" ht="28.5" spans="1:11">
      <c r="A29" s="153" t="s">
        <v>30</v>
      </c>
      <c r="B29" s="154" t="s">
        <v>77</v>
      </c>
      <c r="C29" s="150" t="s">
        <v>22</v>
      </c>
      <c r="D29" s="151">
        <v>1500</v>
      </c>
      <c r="E29" s="181"/>
      <c r="F29" s="150">
        <f t="shared" si="1"/>
        <v>0</v>
      </c>
      <c r="G29" s="157" t="s">
        <v>75</v>
      </c>
      <c r="H29" s="80"/>
      <c r="I29" s="126"/>
      <c r="K29" s="80"/>
    </row>
    <row r="30" ht="28.5" spans="1:11">
      <c r="A30" s="153" t="s">
        <v>32</v>
      </c>
      <c r="B30" s="154" t="s">
        <v>78</v>
      </c>
      <c r="C30" s="150" t="s">
        <v>22</v>
      </c>
      <c r="D30" s="151">
        <v>2000</v>
      </c>
      <c r="E30" s="181"/>
      <c r="F30" s="150">
        <f t="shared" si="1"/>
        <v>0</v>
      </c>
      <c r="G30" s="157" t="s">
        <v>75</v>
      </c>
      <c r="H30" s="80"/>
      <c r="I30" s="126"/>
      <c r="K30" s="80"/>
    </row>
    <row r="31" ht="28.5" spans="1:11">
      <c r="A31" s="153" t="s">
        <v>34</v>
      </c>
      <c r="B31" s="154" t="s">
        <v>79</v>
      </c>
      <c r="C31" s="150" t="s">
        <v>22</v>
      </c>
      <c r="D31" s="151">
        <v>20</v>
      </c>
      <c r="E31" s="181"/>
      <c r="F31" s="150">
        <f t="shared" si="1"/>
        <v>0</v>
      </c>
      <c r="G31" s="157" t="s">
        <v>75</v>
      </c>
      <c r="H31" s="80"/>
      <c r="I31" s="126"/>
      <c r="K31" s="80"/>
    </row>
    <row r="32" ht="31.2" customHeight="1" spans="1:11">
      <c r="A32" s="153" t="s">
        <v>37</v>
      </c>
      <c r="B32" s="154" t="s">
        <v>80</v>
      </c>
      <c r="C32" s="150" t="s">
        <v>22</v>
      </c>
      <c r="D32" s="151">
        <v>20</v>
      </c>
      <c r="E32" s="181"/>
      <c r="F32" s="150">
        <f t="shared" si="1"/>
        <v>0</v>
      </c>
      <c r="G32" s="157" t="s">
        <v>81</v>
      </c>
      <c r="H32" s="80"/>
      <c r="I32" s="126"/>
      <c r="K32" s="80"/>
    </row>
    <row r="33" ht="31.2" customHeight="1" spans="1:11">
      <c r="A33" s="153" t="s">
        <v>40</v>
      </c>
      <c r="B33" s="154" t="s">
        <v>82</v>
      </c>
      <c r="C33" s="150" t="s">
        <v>51</v>
      </c>
      <c r="D33" s="151">
        <v>50</v>
      </c>
      <c r="E33" s="150"/>
      <c r="F33" s="150">
        <f t="shared" si="1"/>
        <v>0</v>
      </c>
      <c r="G33" s="157" t="s">
        <v>83</v>
      </c>
      <c r="I33" s="126"/>
      <c r="K33" s="80"/>
    </row>
    <row r="34" ht="31.2" customHeight="1" spans="1:11">
      <c r="A34" s="153" t="s">
        <v>43</v>
      </c>
      <c r="B34" s="154" t="s">
        <v>84</v>
      </c>
      <c r="C34" s="150" t="s">
        <v>51</v>
      </c>
      <c r="D34" s="151">
        <v>50</v>
      </c>
      <c r="E34" s="150"/>
      <c r="F34" s="150">
        <f t="shared" si="1"/>
        <v>0</v>
      </c>
      <c r="G34" s="157" t="s">
        <v>85</v>
      </c>
      <c r="I34" s="126"/>
      <c r="K34" s="80"/>
    </row>
    <row r="35" ht="31.2" customHeight="1" spans="1:11">
      <c r="A35" s="153" t="s">
        <v>46</v>
      </c>
      <c r="B35" s="154" t="s">
        <v>86</v>
      </c>
      <c r="C35" s="150" t="s">
        <v>51</v>
      </c>
      <c r="D35" s="151">
        <v>60</v>
      </c>
      <c r="E35" s="150"/>
      <c r="F35" s="150">
        <f t="shared" si="1"/>
        <v>0</v>
      </c>
      <c r="G35" s="157" t="s">
        <v>83</v>
      </c>
      <c r="I35" s="126"/>
      <c r="K35" s="80"/>
    </row>
    <row r="36" ht="31.2" customHeight="1" spans="1:11">
      <c r="A36" s="153" t="s">
        <v>49</v>
      </c>
      <c r="B36" s="154" t="s">
        <v>87</v>
      </c>
      <c r="C36" s="150" t="s">
        <v>51</v>
      </c>
      <c r="D36" s="151">
        <v>60</v>
      </c>
      <c r="E36" s="150"/>
      <c r="F36" s="150">
        <f t="shared" si="1"/>
        <v>0</v>
      </c>
      <c r="G36" s="157" t="s">
        <v>85</v>
      </c>
      <c r="I36" s="126"/>
      <c r="K36" s="80"/>
    </row>
    <row r="37" ht="31.2" customHeight="1" spans="1:11">
      <c r="A37" s="153" t="s">
        <v>52</v>
      </c>
      <c r="B37" s="154" t="s">
        <v>88</v>
      </c>
      <c r="C37" s="150" t="s">
        <v>51</v>
      </c>
      <c r="D37" s="180">
        <v>300</v>
      </c>
      <c r="E37" s="150"/>
      <c r="F37" s="150">
        <f t="shared" si="1"/>
        <v>0</v>
      </c>
      <c r="G37" s="157" t="s">
        <v>83</v>
      </c>
      <c r="I37" s="126"/>
      <c r="K37" s="80"/>
    </row>
    <row r="38" ht="31.2" customHeight="1" spans="1:11">
      <c r="A38" s="153" t="s">
        <v>56</v>
      </c>
      <c r="B38" s="154" t="s">
        <v>89</v>
      </c>
      <c r="C38" s="150" t="s">
        <v>51</v>
      </c>
      <c r="D38" s="180">
        <v>300</v>
      </c>
      <c r="E38" s="150"/>
      <c r="F38" s="150">
        <f t="shared" si="1"/>
        <v>0</v>
      </c>
      <c r="G38" s="157" t="s">
        <v>85</v>
      </c>
      <c r="I38" s="126"/>
      <c r="K38" s="80"/>
    </row>
    <row r="39" ht="31.2" customHeight="1" spans="1:11">
      <c r="A39" s="153" t="s">
        <v>58</v>
      </c>
      <c r="B39" s="154" t="s">
        <v>90</v>
      </c>
      <c r="C39" s="150" t="s">
        <v>51</v>
      </c>
      <c r="D39" s="151">
        <v>450</v>
      </c>
      <c r="E39" s="150"/>
      <c r="F39" s="150">
        <f t="shared" si="1"/>
        <v>0</v>
      </c>
      <c r="G39" s="157" t="s">
        <v>83</v>
      </c>
      <c r="I39" s="126"/>
      <c r="K39" s="80"/>
    </row>
    <row r="40" ht="31.2" customHeight="1" spans="1:11">
      <c r="A40" s="153" t="s">
        <v>61</v>
      </c>
      <c r="B40" s="154" t="s">
        <v>91</v>
      </c>
      <c r="C40" s="150" t="s">
        <v>51</v>
      </c>
      <c r="D40" s="151">
        <v>150</v>
      </c>
      <c r="E40" s="150"/>
      <c r="F40" s="150">
        <f t="shared" si="1"/>
        <v>0</v>
      </c>
      <c r="G40" s="157" t="s">
        <v>92</v>
      </c>
      <c r="I40" s="126"/>
      <c r="K40" s="80"/>
    </row>
    <row r="41" ht="31.2" customHeight="1" spans="1:11">
      <c r="A41" s="153" t="s">
        <v>64</v>
      </c>
      <c r="B41" s="154" t="s">
        <v>93</v>
      </c>
      <c r="C41" s="150" t="s">
        <v>51</v>
      </c>
      <c r="D41" s="151">
        <v>450</v>
      </c>
      <c r="E41" s="150"/>
      <c r="F41" s="150">
        <f t="shared" si="1"/>
        <v>0</v>
      </c>
      <c r="G41" s="157" t="s">
        <v>83</v>
      </c>
      <c r="I41" s="126"/>
      <c r="K41" s="80"/>
    </row>
    <row r="42" ht="31.2" customHeight="1" spans="1:11">
      <c r="A42" s="153" t="s">
        <v>66</v>
      </c>
      <c r="B42" s="154" t="s">
        <v>94</v>
      </c>
      <c r="C42" s="150" t="s">
        <v>51</v>
      </c>
      <c r="D42" s="151">
        <v>150</v>
      </c>
      <c r="E42" s="150"/>
      <c r="F42" s="150">
        <f t="shared" si="1"/>
        <v>0</v>
      </c>
      <c r="G42" s="157" t="s">
        <v>95</v>
      </c>
      <c r="I42" s="126"/>
      <c r="K42" s="80"/>
    </row>
    <row r="43" spans="1:11">
      <c r="A43" s="153" t="s">
        <v>96</v>
      </c>
      <c r="B43" s="154" t="s">
        <v>97</v>
      </c>
      <c r="C43" s="150" t="s">
        <v>51</v>
      </c>
      <c r="D43" s="151">
        <v>50</v>
      </c>
      <c r="E43" s="150"/>
      <c r="F43" s="150">
        <f t="shared" si="1"/>
        <v>0</v>
      </c>
      <c r="G43" s="157" t="s">
        <v>83</v>
      </c>
      <c r="I43" s="126"/>
      <c r="K43" s="80"/>
    </row>
    <row r="44" ht="28.5" spans="1:11">
      <c r="A44" s="153" t="s">
        <v>98</v>
      </c>
      <c r="B44" s="154" t="s">
        <v>99</v>
      </c>
      <c r="C44" s="150" t="s">
        <v>51</v>
      </c>
      <c r="D44" s="151">
        <v>50</v>
      </c>
      <c r="E44" s="150"/>
      <c r="F44" s="150">
        <f t="shared" si="1"/>
        <v>0</v>
      </c>
      <c r="G44" s="157" t="s">
        <v>95</v>
      </c>
      <c r="I44" s="126"/>
      <c r="K44" s="80"/>
    </row>
    <row r="45" ht="28.5" spans="1:11">
      <c r="A45" s="153" t="s">
        <v>100</v>
      </c>
      <c r="B45" s="154" t="s">
        <v>101</v>
      </c>
      <c r="C45" s="150" t="s">
        <v>22</v>
      </c>
      <c r="D45" s="151">
        <v>8000</v>
      </c>
      <c r="E45" s="150"/>
      <c r="F45" s="150">
        <f t="shared" si="1"/>
        <v>0</v>
      </c>
      <c r="G45" s="157" t="s">
        <v>102</v>
      </c>
      <c r="I45" s="126"/>
      <c r="K45" s="80"/>
    </row>
    <row r="46" ht="16.5" spans="1:11">
      <c r="A46" s="153" t="s">
        <v>103</v>
      </c>
      <c r="B46" s="154" t="s">
        <v>104</v>
      </c>
      <c r="C46" s="150" t="s">
        <v>54</v>
      </c>
      <c r="D46" s="151">
        <v>1200</v>
      </c>
      <c r="E46" s="150"/>
      <c r="F46" s="150">
        <f t="shared" si="1"/>
        <v>0</v>
      </c>
      <c r="G46" s="157" t="s">
        <v>105</v>
      </c>
      <c r="I46" s="126"/>
      <c r="K46" s="80"/>
    </row>
    <row r="47" ht="28.5" spans="1:11">
      <c r="A47" s="153" t="s">
        <v>106</v>
      </c>
      <c r="B47" s="154" t="s">
        <v>107</v>
      </c>
      <c r="C47" s="150" t="s">
        <v>51</v>
      </c>
      <c r="D47" s="151">
        <f>1500+100</f>
        <v>1600</v>
      </c>
      <c r="E47" s="150"/>
      <c r="F47" s="150">
        <f t="shared" si="1"/>
        <v>0</v>
      </c>
      <c r="G47" s="157" t="s">
        <v>95</v>
      </c>
      <c r="I47" s="126"/>
      <c r="K47" s="80"/>
    </row>
    <row r="48" ht="28.5" spans="1:11">
      <c r="A48" s="153" t="s">
        <v>108</v>
      </c>
      <c r="B48" s="154" t="s">
        <v>109</v>
      </c>
      <c r="C48" s="150" t="s">
        <v>51</v>
      </c>
      <c r="D48" s="151">
        <f>2000+100</f>
        <v>2100</v>
      </c>
      <c r="E48" s="150"/>
      <c r="F48" s="150">
        <f t="shared" si="1"/>
        <v>0</v>
      </c>
      <c r="G48" s="157" t="s">
        <v>95</v>
      </c>
      <c r="I48" s="126"/>
      <c r="K48" s="80"/>
    </row>
    <row r="49" spans="1:11">
      <c r="A49" s="153" t="s">
        <v>110</v>
      </c>
      <c r="B49" s="154" t="s">
        <v>111</v>
      </c>
      <c r="C49" s="150" t="s">
        <v>51</v>
      </c>
      <c r="D49" s="151">
        <v>0</v>
      </c>
      <c r="E49" s="150"/>
      <c r="F49" s="150">
        <f t="shared" si="1"/>
        <v>0</v>
      </c>
      <c r="G49" s="157" t="s">
        <v>112</v>
      </c>
      <c r="I49" s="126"/>
      <c r="K49" s="80"/>
    </row>
    <row r="50" spans="1:11">
      <c r="A50" s="153" t="s">
        <v>113</v>
      </c>
      <c r="B50" s="154" t="s">
        <v>114</v>
      </c>
      <c r="C50" s="150" t="s">
        <v>51</v>
      </c>
      <c r="D50" s="151">
        <v>0</v>
      </c>
      <c r="E50" s="150"/>
      <c r="F50" s="150">
        <f t="shared" si="1"/>
        <v>0</v>
      </c>
      <c r="G50" s="157" t="s">
        <v>115</v>
      </c>
      <c r="I50" s="126"/>
      <c r="K50" s="80"/>
    </row>
    <row r="51" spans="1:11">
      <c r="A51" s="153" t="s">
        <v>116</v>
      </c>
      <c r="B51" s="154" t="s">
        <v>117</v>
      </c>
      <c r="C51" s="150" t="s">
        <v>51</v>
      </c>
      <c r="D51" s="151">
        <v>8000</v>
      </c>
      <c r="E51" s="150"/>
      <c r="F51" s="150">
        <f t="shared" si="1"/>
        <v>0</v>
      </c>
      <c r="G51" s="157" t="s">
        <v>118</v>
      </c>
      <c r="I51" s="126"/>
      <c r="K51" s="80"/>
    </row>
    <row r="52" ht="28.5" spans="1:11">
      <c r="A52" s="153" t="s">
        <v>119</v>
      </c>
      <c r="B52" s="154" t="s">
        <v>120</v>
      </c>
      <c r="C52" s="150" t="s">
        <v>51</v>
      </c>
      <c r="D52" s="151">
        <v>50</v>
      </c>
      <c r="E52" s="150"/>
      <c r="F52" s="150">
        <f t="shared" si="1"/>
        <v>0</v>
      </c>
      <c r="G52" s="157" t="s">
        <v>95</v>
      </c>
      <c r="I52" s="126"/>
      <c r="K52" s="80"/>
    </row>
    <row r="53" ht="28.5" spans="1:11">
      <c r="A53" s="153" t="s">
        <v>121</v>
      </c>
      <c r="B53" s="154" t="s">
        <v>122</v>
      </c>
      <c r="C53" s="150" t="s">
        <v>51</v>
      </c>
      <c r="D53" s="151">
        <v>50</v>
      </c>
      <c r="E53" s="150"/>
      <c r="F53" s="150">
        <f t="shared" si="1"/>
        <v>0</v>
      </c>
      <c r="G53" s="157" t="s">
        <v>95</v>
      </c>
      <c r="I53" s="126"/>
      <c r="K53" s="80"/>
    </row>
    <row r="54" spans="1:11">
      <c r="A54" s="153" t="s">
        <v>123</v>
      </c>
      <c r="B54" s="154" t="s">
        <v>124</v>
      </c>
      <c r="C54" s="150" t="s">
        <v>22</v>
      </c>
      <c r="D54" s="151">
        <v>200</v>
      </c>
      <c r="E54" s="150"/>
      <c r="F54" s="150">
        <f t="shared" si="1"/>
        <v>0</v>
      </c>
      <c r="G54" s="157" t="s">
        <v>125</v>
      </c>
      <c r="I54" s="126"/>
      <c r="K54" s="80"/>
    </row>
    <row r="55" ht="18.75" customHeight="1" spans="1:11">
      <c r="A55" s="148" t="s">
        <v>69</v>
      </c>
      <c r="B55" s="155"/>
      <c r="C55" s="155"/>
      <c r="D55" s="156"/>
      <c r="E55" s="150">
        <v>0</v>
      </c>
      <c r="F55" s="155">
        <f>SUM(F25:F54)</f>
        <v>0</v>
      </c>
      <c r="G55" s="184"/>
      <c r="I55" s="126"/>
      <c r="K55" s="80"/>
    </row>
    <row r="56" ht="18.75" customHeight="1" spans="1:11">
      <c r="A56" s="148" t="s">
        <v>126</v>
      </c>
      <c r="B56" s="149" t="s">
        <v>127</v>
      </c>
      <c r="C56" s="150"/>
      <c r="D56" s="180"/>
      <c r="E56" s="150">
        <v>0</v>
      </c>
      <c r="F56" s="150"/>
      <c r="G56" s="152"/>
      <c r="I56" s="126"/>
      <c r="K56" s="80"/>
    </row>
    <row r="57" ht="37.8" customHeight="1" spans="1:11">
      <c r="A57" s="153" t="s">
        <v>20</v>
      </c>
      <c r="B57" s="154" t="s">
        <v>128</v>
      </c>
      <c r="C57" s="150" t="s">
        <v>51</v>
      </c>
      <c r="D57" s="151">
        <v>50</v>
      </c>
      <c r="E57" s="150"/>
      <c r="F57" s="150">
        <f t="shared" ref="F57:F72" si="2">D57*E57</f>
        <v>0</v>
      </c>
      <c r="G57" s="152" t="s">
        <v>129</v>
      </c>
      <c r="I57" s="126"/>
      <c r="K57" s="80"/>
    </row>
    <row r="58" ht="28.5" spans="1:11">
      <c r="A58" s="153" t="s">
        <v>24</v>
      </c>
      <c r="B58" s="154" t="s">
        <v>130</v>
      </c>
      <c r="C58" s="150" t="s">
        <v>51</v>
      </c>
      <c r="D58" s="151">
        <v>30</v>
      </c>
      <c r="E58" s="150"/>
      <c r="F58" s="150">
        <f t="shared" si="2"/>
        <v>0</v>
      </c>
      <c r="G58" s="152" t="s">
        <v>131</v>
      </c>
      <c r="I58" s="126"/>
      <c r="K58" s="80"/>
    </row>
    <row r="59" ht="18.75" customHeight="1" spans="1:11">
      <c r="A59" s="153" t="s">
        <v>26</v>
      </c>
      <c r="B59" s="154" t="s">
        <v>132</v>
      </c>
      <c r="C59" s="150" t="s">
        <v>51</v>
      </c>
      <c r="D59" s="151">
        <v>25</v>
      </c>
      <c r="E59" s="150"/>
      <c r="F59" s="150">
        <f t="shared" si="2"/>
        <v>0</v>
      </c>
      <c r="G59" s="152" t="s">
        <v>131</v>
      </c>
      <c r="I59" s="126"/>
      <c r="K59" s="80"/>
    </row>
    <row r="60" ht="18.75" customHeight="1" spans="1:11">
      <c r="A60" s="153" t="s">
        <v>28</v>
      </c>
      <c r="B60" s="154" t="s">
        <v>133</v>
      </c>
      <c r="C60" s="150" t="s">
        <v>134</v>
      </c>
      <c r="D60" s="151">
        <v>20</v>
      </c>
      <c r="E60" s="150"/>
      <c r="F60" s="150">
        <f t="shared" si="2"/>
        <v>0</v>
      </c>
      <c r="G60" s="152" t="s">
        <v>131</v>
      </c>
      <c r="I60" s="126"/>
      <c r="K60" s="80"/>
    </row>
    <row r="61" ht="28.5" spans="1:11">
      <c r="A61" s="153" t="s">
        <v>30</v>
      </c>
      <c r="B61" s="154" t="s">
        <v>135</v>
      </c>
      <c r="C61" s="150" t="s">
        <v>136</v>
      </c>
      <c r="D61" s="151">
        <v>300</v>
      </c>
      <c r="E61" s="150"/>
      <c r="F61" s="150">
        <f t="shared" si="2"/>
        <v>0</v>
      </c>
      <c r="G61" s="152" t="s">
        <v>137</v>
      </c>
      <c r="I61" s="126"/>
      <c r="K61" s="80"/>
    </row>
    <row r="62" ht="37.2" customHeight="1" spans="1:11">
      <c r="A62" s="153" t="s">
        <v>32</v>
      </c>
      <c r="B62" s="154" t="s">
        <v>138</v>
      </c>
      <c r="C62" s="150" t="s">
        <v>134</v>
      </c>
      <c r="D62" s="151">
        <v>50</v>
      </c>
      <c r="E62" s="150"/>
      <c r="F62" s="150">
        <f t="shared" si="2"/>
        <v>0</v>
      </c>
      <c r="G62" s="152" t="s">
        <v>139</v>
      </c>
      <c r="I62" s="126"/>
      <c r="K62" s="80"/>
    </row>
    <row r="63" ht="28.5" spans="1:11">
      <c r="A63" s="153" t="s">
        <v>34</v>
      </c>
      <c r="B63" s="154" t="s">
        <v>140</v>
      </c>
      <c r="C63" s="150" t="s">
        <v>51</v>
      </c>
      <c r="D63" s="151">
        <v>50</v>
      </c>
      <c r="E63" s="150"/>
      <c r="F63" s="150">
        <f t="shared" si="2"/>
        <v>0</v>
      </c>
      <c r="G63" s="152" t="s">
        <v>141</v>
      </c>
      <c r="I63" s="126"/>
      <c r="K63" s="80"/>
    </row>
    <row r="64" ht="28.5" spans="1:11">
      <c r="A64" s="153" t="s">
        <v>37</v>
      </c>
      <c r="B64" s="154" t="s">
        <v>142</v>
      </c>
      <c r="C64" s="150" t="s">
        <v>48</v>
      </c>
      <c r="D64" s="151">
        <v>25</v>
      </c>
      <c r="E64" s="150"/>
      <c r="F64" s="150">
        <f t="shared" si="2"/>
        <v>0</v>
      </c>
      <c r="G64" s="152" t="s">
        <v>131</v>
      </c>
      <c r="I64" s="126"/>
      <c r="K64" s="80"/>
    </row>
    <row r="65" ht="37.2" customHeight="1" spans="1:11">
      <c r="A65" s="153" t="s">
        <v>40</v>
      </c>
      <c r="B65" s="154" t="s">
        <v>143</v>
      </c>
      <c r="C65" s="150" t="s">
        <v>51</v>
      </c>
      <c r="D65" s="151">
        <v>150</v>
      </c>
      <c r="E65" s="150"/>
      <c r="F65" s="150">
        <f t="shared" si="2"/>
        <v>0</v>
      </c>
      <c r="G65" s="152" t="s">
        <v>144</v>
      </c>
      <c r="I65" s="126"/>
      <c r="K65" s="80"/>
    </row>
    <row r="66" ht="56.4" customHeight="1" spans="1:11">
      <c r="A66" s="153" t="s">
        <v>43</v>
      </c>
      <c r="B66" s="154" t="s">
        <v>145</v>
      </c>
      <c r="C66" s="150" t="s">
        <v>51</v>
      </c>
      <c r="D66" s="151">
        <v>700</v>
      </c>
      <c r="E66" s="150"/>
      <c r="F66" s="150">
        <f t="shared" si="2"/>
        <v>0</v>
      </c>
      <c r="G66" s="185" t="s">
        <v>146</v>
      </c>
      <c r="I66" s="126"/>
      <c r="K66" s="80"/>
    </row>
    <row r="67" ht="36.6" customHeight="1" spans="1:11">
      <c r="A67" s="153" t="s">
        <v>46</v>
      </c>
      <c r="B67" s="154" t="s">
        <v>147</v>
      </c>
      <c r="C67" s="150" t="s">
        <v>22</v>
      </c>
      <c r="D67" s="151">
        <v>2500</v>
      </c>
      <c r="E67" s="150"/>
      <c r="F67" s="150">
        <f t="shared" si="2"/>
        <v>0</v>
      </c>
      <c r="G67" s="152" t="s">
        <v>148</v>
      </c>
      <c r="I67" s="126"/>
      <c r="K67" s="80"/>
    </row>
    <row r="68" ht="27" customHeight="1" spans="1:11">
      <c r="A68" s="153" t="s">
        <v>49</v>
      </c>
      <c r="B68" s="154" t="s">
        <v>149</v>
      </c>
      <c r="C68" s="150" t="s">
        <v>51</v>
      </c>
      <c r="D68" s="151">
        <v>1500</v>
      </c>
      <c r="E68" s="150"/>
      <c r="F68" s="150">
        <f t="shared" si="2"/>
        <v>0</v>
      </c>
      <c r="G68" s="152" t="s">
        <v>150</v>
      </c>
      <c r="I68" s="126"/>
      <c r="K68" s="80"/>
    </row>
    <row r="69" ht="57" spans="1:11">
      <c r="A69" s="153" t="s">
        <v>52</v>
      </c>
      <c r="B69" s="154" t="s">
        <v>151</v>
      </c>
      <c r="C69" s="150" t="s">
        <v>152</v>
      </c>
      <c r="D69" s="151">
        <v>10</v>
      </c>
      <c r="E69" s="150"/>
      <c r="F69" s="150">
        <f t="shared" si="2"/>
        <v>0</v>
      </c>
      <c r="G69" s="186" t="s">
        <v>153</v>
      </c>
      <c r="I69" s="126"/>
      <c r="K69" s="80"/>
    </row>
    <row r="70" ht="39" customHeight="1" spans="1:11">
      <c r="A70" s="153" t="s">
        <v>56</v>
      </c>
      <c r="B70" s="154" t="s">
        <v>154</v>
      </c>
      <c r="C70" s="150" t="s">
        <v>152</v>
      </c>
      <c r="D70" s="151">
        <v>500</v>
      </c>
      <c r="E70" s="150"/>
      <c r="F70" s="150">
        <f t="shared" si="2"/>
        <v>0</v>
      </c>
      <c r="G70" s="152" t="s">
        <v>155</v>
      </c>
      <c r="I70" s="126"/>
      <c r="K70" s="80"/>
    </row>
    <row r="71" ht="18.75" customHeight="1" spans="1:11">
      <c r="A71" s="153" t="s">
        <v>58</v>
      </c>
      <c r="B71" s="154" t="s">
        <v>156</v>
      </c>
      <c r="C71" s="150" t="s">
        <v>22</v>
      </c>
      <c r="D71" s="151">
        <v>20</v>
      </c>
      <c r="E71" s="150"/>
      <c r="F71" s="150">
        <f t="shared" si="2"/>
        <v>0</v>
      </c>
      <c r="G71" s="152" t="s">
        <v>157</v>
      </c>
      <c r="I71" s="126"/>
      <c r="K71" s="80"/>
    </row>
    <row r="72" ht="18.75" customHeight="1" spans="1:11">
      <c r="A72" s="153" t="s">
        <v>61</v>
      </c>
      <c r="B72" s="154" t="s">
        <v>158</v>
      </c>
      <c r="C72" s="150" t="s">
        <v>159</v>
      </c>
      <c r="D72" s="151">
        <v>160</v>
      </c>
      <c r="E72" s="150"/>
      <c r="F72" s="150">
        <f t="shared" si="2"/>
        <v>0</v>
      </c>
      <c r="G72" s="152"/>
      <c r="I72" s="126"/>
      <c r="K72" s="80"/>
    </row>
    <row r="73" ht="28.5" spans="1:11">
      <c r="A73" s="153" t="s">
        <v>64</v>
      </c>
      <c r="B73" s="187" t="s">
        <v>160</v>
      </c>
      <c r="C73" s="188" t="s">
        <v>161</v>
      </c>
      <c r="D73" s="189">
        <v>160</v>
      </c>
      <c r="E73" s="188"/>
      <c r="F73" s="188">
        <f>E73*D73</f>
        <v>0</v>
      </c>
      <c r="G73" s="186" t="s">
        <v>162</v>
      </c>
      <c r="I73" s="126"/>
      <c r="K73" s="80"/>
    </row>
    <row r="74" ht="34.2" customHeight="1" spans="1:11">
      <c r="A74" s="153" t="s">
        <v>66</v>
      </c>
      <c r="B74" s="154" t="s">
        <v>163</v>
      </c>
      <c r="C74" s="150" t="s">
        <v>22</v>
      </c>
      <c r="D74" s="151">
        <v>272</v>
      </c>
      <c r="E74" s="150"/>
      <c r="F74" s="150">
        <f t="shared" ref="F74:F93" si="3">D74*E74</f>
        <v>0</v>
      </c>
      <c r="G74" s="152" t="s">
        <v>131</v>
      </c>
      <c r="I74" s="126"/>
      <c r="K74" s="80"/>
    </row>
    <row r="75" ht="38.4" customHeight="1" spans="1:11">
      <c r="A75" s="153" t="s">
        <v>96</v>
      </c>
      <c r="B75" s="154" t="s">
        <v>164</v>
      </c>
      <c r="C75" s="150" t="s">
        <v>22</v>
      </c>
      <c r="D75" s="151">
        <v>300</v>
      </c>
      <c r="E75" s="150"/>
      <c r="F75" s="150">
        <f t="shared" si="3"/>
        <v>0</v>
      </c>
      <c r="G75" s="152" t="s">
        <v>165</v>
      </c>
      <c r="I75" s="126"/>
      <c r="K75" s="80"/>
    </row>
    <row r="76" ht="37.2" customHeight="1" spans="1:11">
      <c r="A76" s="153" t="s">
        <v>98</v>
      </c>
      <c r="B76" s="190" t="s">
        <v>166</v>
      </c>
      <c r="C76" s="191" t="s">
        <v>161</v>
      </c>
      <c r="D76" s="191" t="s">
        <v>167</v>
      </c>
      <c r="E76" s="192"/>
      <c r="F76" s="150">
        <f t="shared" si="3"/>
        <v>0</v>
      </c>
      <c r="G76" s="193" t="s">
        <v>168</v>
      </c>
      <c r="H76" s="194"/>
      <c r="I76" s="126"/>
      <c r="K76" s="80"/>
    </row>
    <row r="77" spans="1:11">
      <c r="A77" s="153" t="s">
        <v>100</v>
      </c>
      <c r="B77" s="154" t="s">
        <v>169</v>
      </c>
      <c r="C77" s="150" t="s">
        <v>51</v>
      </c>
      <c r="D77" s="151">
        <v>500</v>
      </c>
      <c r="E77" s="181"/>
      <c r="F77" s="150">
        <f t="shared" si="3"/>
        <v>0</v>
      </c>
      <c r="G77" s="152" t="s">
        <v>170</v>
      </c>
      <c r="H77" s="80"/>
      <c r="I77" s="126"/>
      <c r="K77" s="80"/>
    </row>
    <row r="78" ht="18.75" customHeight="1" spans="1:11">
      <c r="A78" s="153" t="s">
        <v>103</v>
      </c>
      <c r="B78" s="154" t="s">
        <v>169</v>
      </c>
      <c r="C78" s="150" t="s">
        <v>51</v>
      </c>
      <c r="D78" s="151">
        <v>200</v>
      </c>
      <c r="E78" s="181"/>
      <c r="F78" s="150">
        <f t="shared" si="3"/>
        <v>0</v>
      </c>
      <c r="G78" s="152" t="s">
        <v>171</v>
      </c>
      <c r="H78" s="80"/>
      <c r="I78" s="126"/>
      <c r="K78" s="80"/>
    </row>
    <row r="79" ht="18.75" customHeight="1" spans="1:11">
      <c r="A79" s="153" t="s">
        <v>106</v>
      </c>
      <c r="B79" s="154" t="s">
        <v>172</v>
      </c>
      <c r="C79" s="150" t="s">
        <v>51</v>
      </c>
      <c r="D79" s="151">
        <v>800</v>
      </c>
      <c r="E79" s="181"/>
      <c r="F79" s="150">
        <f t="shared" si="3"/>
        <v>0</v>
      </c>
      <c r="G79" s="152" t="s">
        <v>173</v>
      </c>
      <c r="H79" s="80"/>
      <c r="I79" s="126"/>
      <c r="K79" s="80"/>
    </row>
    <row r="80" ht="33" customHeight="1" spans="1:11">
      <c r="A80" s="153" t="s">
        <v>108</v>
      </c>
      <c r="B80" s="154" t="s">
        <v>174</v>
      </c>
      <c r="C80" s="150" t="s">
        <v>22</v>
      </c>
      <c r="D80" s="151">
        <v>15</v>
      </c>
      <c r="E80" s="150"/>
      <c r="F80" s="150">
        <f t="shared" si="3"/>
        <v>0</v>
      </c>
      <c r="G80" s="152" t="s">
        <v>175</v>
      </c>
      <c r="I80" s="126"/>
      <c r="K80" s="80"/>
    </row>
    <row r="81" ht="73.8" customHeight="1" spans="1:11">
      <c r="A81" s="153" t="s">
        <v>110</v>
      </c>
      <c r="B81" s="195" t="s">
        <v>176</v>
      </c>
      <c r="C81" s="196" t="s">
        <v>177</v>
      </c>
      <c r="D81" s="197">
        <v>50</v>
      </c>
      <c r="E81" s="198"/>
      <c r="F81" s="150">
        <f t="shared" si="3"/>
        <v>0</v>
      </c>
      <c r="G81" s="186" t="s">
        <v>153</v>
      </c>
      <c r="H81" s="88"/>
      <c r="I81" s="126"/>
      <c r="K81" s="80"/>
    </row>
    <row r="82" ht="33" customHeight="1" spans="1:11">
      <c r="A82" s="153" t="s">
        <v>113</v>
      </c>
      <c r="B82" s="195" t="s">
        <v>178</v>
      </c>
      <c r="C82" s="196" t="s">
        <v>179</v>
      </c>
      <c r="D82" s="197">
        <v>50</v>
      </c>
      <c r="E82" s="198"/>
      <c r="F82" s="150">
        <f t="shared" si="3"/>
        <v>0</v>
      </c>
      <c r="G82" s="186" t="s">
        <v>180</v>
      </c>
      <c r="H82" s="88"/>
      <c r="I82" s="126"/>
      <c r="K82" s="80"/>
    </row>
    <row r="83" ht="33" customHeight="1" spans="1:11">
      <c r="A83" s="153" t="s">
        <v>116</v>
      </c>
      <c r="B83" s="195" t="s">
        <v>181</v>
      </c>
      <c r="C83" s="196" t="s">
        <v>182</v>
      </c>
      <c r="D83" s="197">
        <v>15</v>
      </c>
      <c r="E83" s="198"/>
      <c r="F83" s="150">
        <f t="shared" si="3"/>
        <v>0</v>
      </c>
      <c r="G83" s="186" t="s">
        <v>183</v>
      </c>
      <c r="H83" s="88"/>
      <c r="I83" s="126"/>
      <c r="K83" s="80"/>
    </row>
    <row r="84" ht="33" customHeight="1" spans="1:11">
      <c r="A84" s="153" t="s">
        <v>119</v>
      </c>
      <c r="B84" s="195" t="s">
        <v>184</v>
      </c>
      <c r="C84" s="24" t="s">
        <v>51</v>
      </c>
      <c r="D84" s="197">
        <v>100</v>
      </c>
      <c r="E84" s="198"/>
      <c r="F84" s="150">
        <f t="shared" si="3"/>
        <v>0</v>
      </c>
      <c r="G84" s="186" t="s">
        <v>185</v>
      </c>
      <c r="H84" s="88"/>
      <c r="I84" s="126"/>
      <c r="K84" s="80"/>
    </row>
    <row r="85" ht="33" customHeight="1" spans="1:11">
      <c r="A85" s="153" t="s">
        <v>121</v>
      </c>
      <c r="B85" s="195" t="s">
        <v>186</v>
      </c>
      <c r="C85" s="196" t="s">
        <v>51</v>
      </c>
      <c r="D85" s="197">
        <v>200</v>
      </c>
      <c r="E85" s="198"/>
      <c r="F85" s="150">
        <f t="shared" si="3"/>
        <v>0</v>
      </c>
      <c r="G85" s="186" t="s">
        <v>187</v>
      </c>
      <c r="H85" s="88"/>
      <c r="I85" s="126"/>
      <c r="K85" s="80"/>
    </row>
    <row r="86" ht="33" customHeight="1" spans="1:11">
      <c r="A86" s="153" t="s">
        <v>123</v>
      </c>
      <c r="B86" s="195" t="s">
        <v>188</v>
      </c>
      <c r="C86" s="24" t="s">
        <v>51</v>
      </c>
      <c r="D86" s="197">
        <v>100</v>
      </c>
      <c r="E86" s="198"/>
      <c r="F86" s="150">
        <f t="shared" si="3"/>
        <v>0</v>
      </c>
      <c r="G86" s="186" t="s">
        <v>187</v>
      </c>
      <c r="H86" s="88"/>
      <c r="I86" s="126"/>
      <c r="K86" s="80"/>
    </row>
    <row r="87" ht="61.2" customHeight="1" spans="1:11">
      <c r="A87" s="153" t="s">
        <v>189</v>
      </c>
      <c r="B87" s="195" t="s">
        <v>190</v>
      </c>
      <c r="C87" s="24" t="s">
        <v>179</v>
      </c>
      <c r="D87" s="197">
        <v>5</v>
      </c>
      <c r="E87" s="198"/>
      <c r="F87" s="150">
        <f t="shared" si="3"/>
        <v>0</v>
      </c>
      <c r="G87" s="186" t="s">
        <v>153</v>
      </c>
      <c r="H87" s="88"/>
      <c r="I87" s="126"/>
      <c r="K87" s="80"/>
    </row>
    <row r="88" ht="18.75" customHeight="1" spans="1:11">
      <c r="A88" s="153" t="s">
        <v>191</v>
      </c>
      <c r="B88" s="195" t="s">
        <v>192</v>
      </c>
      <c r="C88" s="199" t="s">
        <v>182</v>
      </c>
      <c r="D88" s="197">
        <v>5</v>
      </c>
      <c r="E88" s="198"/>
      <c r="F88" s="150">
        <f t="shared" si="3"/>
        <v>0</v>
      </c>
      <c r="G88" s="186" t="s">
        <v>193</v>
      </c>
      <c r="H88" s="88"/>
      <c r="I88" s="126"/>
      <c r="K88" s="80"/>
    </row>
    <row r="89" ht="28.5" spans="1:11">
      <c r="A89" s="153" t="s">
        <v>194</v>
      </c>
      <c r="B89" s="195" t="s">
        <v>195</v>
      </c>
      <c r="C89" s="199" t="s">
        <v>182</v>
      </c>
      <c r="D89" s="197">
        <v>10</v>
      </c>
      <c r="E89" s="198"/>
      <c r="F89" s="150">
        <f t="shared" si="3"/>
        <v>0</v>
      </c>
      <c r="G89" s="186" t="s">
        <v>196</v>
      </c>
      <c r="H89" s="88"/>
      <c r="I89" s="126"/>
      <c r="K89" s="80"/>
    </row>
    <row r="90" ht="18.75" customHeight="1" spans="1:11">
      <c r="A90" s="153" t="s">
        <v>197</v>
      </c>
      <c r="B90" s="195" t="s">
        <v>198</v>
      </c>
      <c r="C90" s="196" t="s">
        <v>179</v>
      </c>
      <c r="D90" s="197">
        <v>60</v>
      </c>
      <c r="E90" s="198"/>
      <c r="F90" s="150">
        <f t="shared" si="3"/>
        <v>0</v>
      </c>
      <c r="G90" s="186" t="s">
        <v>199</v>
      </c>
      <c r="H90" s="88"/>
      <c r="I90" s="126"/>
      <c r="K90" s="80"/>
    </row>
    <row r="91" ht="18.75" customHeight="1" spans="1:11">
      <c r="A91" s="153" t="s">
        <v>200</v>
      </c>
      <c r="B91" s="195" t="s">
        <v>201</v>
      </c>
      <c r="C91" s="196" t="s">
        <v>179</v>
      </c>
      <c r="D91" s="197">
        <v>60</v>
      </c>
      <c r="E91" s="198"/>
      <c r="F91" s="150">
        <f t="shared" si="3"/>
        <v>0</v>
      </c>
      <c r="G91" s="186" t="s">
        <v>202</v>
      </c>
      <c r="H91" s="88"/>
      <c r="I91" s="126"/>
      <c r="K91" s="80"/>
    </row>
    <row r="92" ht="18.75" customHeight="1" spans="1:11">
      <c r="A92" s="153" t="s">
        <v>203</v>
      </c>
      <c r="B92" s="195" t="s">
        <v>204</v>
      </c>
      <c r="C92" s="196" t="s">
        <v>182</v>
      </c>
      <c r="D92" s="197">
        <v>10</v>
      </c>
      <c r="E92" s="198"/>
      <c r="F92" s="150">
        <f t="shared" si="3"/>
        <v>0</v>
      </c>
      <c r="G92" s="186" t="s">
        <v>205</v>
      </c>
      <c r="H92" s="88"/>
      <c r="I92" s="126"/>
      <c r="K92" s="80"/>
    </row>
    <row r="93" ht="18.75" customHeight="1" spans="1:11">
      <c r="A93" s="153" t="s">
        <v>206</v>
      </c>
      <c r="B93" s="195" t="s">
        <v>207</v>
      </c>
      <c r="C93" s="24" t="s">
        <v>208</v>
      </c>
      <c r="D93" s="197">
        <v>20</v>
      </c>
      <c r="E93" s="198"/>
      <c r="F93" s="150">
        <f t="shared" si="3"/>
        <v>0</v>
      </c>
      <c r="G93" s="186" t="s">
        <v>209</v>
      </c>
      <c r="H93" s="88"/>
      <c r="I93" s="126"/>
      <c r="K93" s="80"/>
    </row>
    <row r="94" spans="1:7">
      <c r="A94" s="148" t="s">
        <v>69</v>
      </c>
      <c r="B94" s="150"/>
      <c r="C94" s="150"/>
      <c r="D94" s="151"/>
      <c r="E94" s="150"/>
      <c r="F94" s="155">
        <f>SUM(F57:F93)</f>
        <v>0</v>
      </c>
      <c r="G94" s="152"/>
    </row>
    <row r="95" spans="1:7">
      <c r="A95" s="148" t="s">
        <v>210</v>
      </c>
      <c r="B95" s="161"/>
      <c r="C95" s="161"/>
      <c r="D95" s="161"/>
      <c r="E95" s="161"/>
      <c r="F95" s="155">
        <f>ROUND(F23+F55+F94,2)</f>
        <v>0</v>
      </c>
      <c r="G95" s="200"/>
    </row>
    <row r="96" ht="18.75" customHeight="1" spans="1:7">
      <c r="A96" s="148"/>
      <c r="B96" s="201"/>
      <c r="C96" s="201"/>
      <c r="D96" s="201"/>
      <c r="E96" s="201"/>
      <c r="F96" s="201"/>
      <c r="G96" s="202"/>
    </row>
    <row r="97" spans="1:7">
      <c r="A97" s="148" t="s">
        <v>211</v>
      </c>
      <c r="B97" s="149" t="s">
        <v>212</v>
      </c>
      <c r="C97" s="155" t="s">
        <v>213</v>
      </c>
      <c r="D97" s="177"/>
      <c r="E97" s="155"/>
      <c r="F97" s="155"/>
      <c r="G97" s="157"/>
    </row>
    <row r="98" ht="18.75" customHeight="1" spans="1:11">
      <c r="A98" s="203" t="s">
        <v>214</v>
      </c>
      <c r="B98" s="154" t="s">
        <v>215</v>
      </c>
      <c r="C98" s="150" t="s">
        <v>216</v>
      </c>
      <c r="D98" s="183">
        <v>0</v>
      </c>
      <c r="E98" s="150"/>
      <c r="F98" s="150">
        <f t="shared" ref="F98:F104" si="4">D98*E98</f>
        <v>0</v>
      </c>
      <c r="G98" s="157"/>
      <c r="I98" s="126"/>
      <c r="K98" s="80"/>
    </row>
    <row r="99" ht="18.75" customHeight="1" spans="1:11">
      <c r="A99" s="203" t="s">
        <v>70</v>
      </c>
      <c r="B99" s="154" t="s">
        <v>217</v>
      </c>
      <c r="C99" s="150" t="s">
        <v>218</v>
      </c>
      <c r="D99" s="183">
        <v>0</v>
      </c>
      <c r="E99" s="150"/>
      <c r="F99" s="150">
        <f t="shared" si="4"/>
        <v>0</v>
      </c>
      <c r="G99" s="157"/>
      <c r="I99" s="126"/>
      <c r="K99" s="80"/>
    </row>
    <row r="100" s="59" customFormat="1" ht="15.75" spans="1:11">
      <c r="A100" s="204" t="s">
        <v>126</v>
      </c>
      <c r="B100" s="205" t="s">
        <v>219</v>
      </c>
      <c r="C100" s="206" t="s">
        <v>218</v>
      </c>
      <c r="D100" s="207">
        <v>6</v>
      </c>
      <c r="E100" s="206"/>
      <c r="F100" s="206">
        <f t="shared" si="4"/>
        <v>0</v>
      </c>
      <c r="G100" s="208"/>
      <c r="H100" s="130"/>
      <c r="I100" s="128"/>
      <c r="J100" s="129"/>
      <c r="K100" s="129"/>
    </row>
    <row r="101" ht="15.75" spans="1:11">
      <c r="A101" s="203" t="s">
        <v>220</v>
      </c>
      <c r="B101" s="154" t="s">
        <v>221</v>
      </c>
      <c r="C101" s="150" t="s">
        <v>218</v>
      </c>
      <c r="D101" s="183">
        <v>0</v>
      </c>
      <c r="E101" s="150"/>
      <c r="F101" s="150">
        <f t="shared" si="4"/>
        <v>0</v>
      </c>
      <c r="G101" s="157"/>
      <c r="I101" s="126"/>
      <c r="K101" s="80"/>
    </row>
    <row r="102" ht="15.75" spans="1:11">
      <c r="A102" s="203" t="s">
        <v>222</v>
      </c>
      <c r="B102" s="154" t="s">
        <v>223</v>
      </c>
      <c r="C102" s="150" t="s">
        <v>218</v>
      </c>
      <c r="D102" s="183">
        <v>0</v>
      </c>
      <c r="E102" s="150"/>
      <c r="F102" s="150">
        <f t="shared" si="4"/>
        <v>0</v>
      </c>
      <c r="G102" s="157"/>
      <c r="I102" s="126"/>
      <c r="K102" s="80"/>
    </row>
    <row r="103" ht="15.75" spans="1:11">
      <c r="A103" s="203" t="s">
        <v>224</v>
      </c>
      <c r="B103" s="154" t="s">
        <v>225</v>
      </c>
      <c r="C103" s="150" t="s">
        <v>218</v>
      </c>
      <c r="D103" s="183">
        <v>0</v>
      </c>
      <c r="E103" s="150"/>
      <c r="F103" s="150">
        <f t="shared" si="4"/>
        <v>0</v>
      </c>
      <c r="G103" s="157"/>
      <c r="I103" s="126"/>
      <c r="K103" s="80"/>
    </row>
    <row r="104" ht="15.75" spans="1:11">
      <c r="A104" s="203" t="s">
        <v>226</v>
      </c>
      <c r="B104" s="154" t="s">
        <v>227</v>
      </c>
      <c r="C104" s="150" t="s">
        <v>228</v>
      </c>
      <c r="D104" s="183">
        <v>12</v>
      </c>
      <c r="E104" s="150"/>
      <c r="F104" s="150">
        <f t="shared" si="4"/>
        <v>0</v>
      </c>
      <c r="G104" s="157"/>
      <c r="I104" s="126"/>
      <c r="K104" s="80"/>
    </row>
    <row r="105" ht="15.75" spans="1:7">
      <c r="A105" s="148" t="s">
        <v>210</v>
      </c>
      <c r="B105" s="155"/>
      <c r="C105" s="150"/>
      <c r="D105" s="182"/>
      <c r="E105" s="150"/>
      <c r="F105" s="155">
        <f>SUM(F98:F104)</f>
        <v>0</v>
      </c>
      <c r="G105" s="157"/>
    </row>
    <row r="106" ht="19.8" customHeight="1" spans="1:7">
      <c r="A106" s="148" t="s">
        <v>229</v>
      </c>
      <c r="B106" s="154" t="s">
        <v>230</v>
      </c>
      <c r="C106" s="150" t="s">
        <v>213</v>
      </c>
      <c r="D106" s="151">
        <v>1</v>
      </c>
      <c r="E106" s="150">
        <v>275000</v>
      </c>
      <c r="F106" s="150">
        <f>D106*E106</f>
        <v>275000</v>
      </c>
      <c r="G106" s="157" t="s">
        <v>231</v>
      </c>
    </row>
    <row r="107" ht="19.8" customHeight="1" spans="1:7">
      <c r="A107" s="148" t="s">
        <v>210</v>
      </c>
      <c r="B107" s="150"/>
      <c r="C107" s="150"/>
      <c r="D107" s="151"/>
      <c r="E107" s="150"/>
      <c r="F107" s="155">
        <f>SUM(F106)</f>
        <v>275000</v>
      </c>
      <c r="G107" s="157"/>
    </row>
    <row r="108" ht="18.75" customHeight="1" spans="1:7">
      <c r="A108" s="148"/>
      <c r="B108" s="201"/>
      <c r="C108" s="201"/>
      <c r="D108" s="201"/>
      <c r="E108" s="201"/>
      <c r="F108" s="201"/>
      <c r="G108" s="202"/>
    </row>
    <row r="109" ht="18.75" customHeight="1" spans="1:7">
      <c r="A109" s="163" t="s">
        <v>232</v>
      </c>
      <c r="B109" s="209" t="s">
        <v>233</v>
      </c>
      <c r="C109" s="209"/>
      <c r="D109" s="209"/>
      <c r="E109" s="209"/>
      <c r="F109" s="209"/>
      <c r="G109" s="210">
        <f>F95+F105+F107</f>
        <v>275000</v>
      </c>
    </row>
    <row r="110" spans="1:7">
      <c r="A110" s="170" t="s">
        <v>234</v>
      </c>
      <c r="B110" s="170"/>
      <c r="C110" s="170"/>
      <c r="D110" s="170"/>
      <c r="E110" s="170"/>
      <c r="F110" s="170"/>
      <c r="G110" s="170"/>
    </row>
    <row r="111" ht="69" customHeight="1" spans="1:7">
      <c r="A111" s="170" t="s">
        <v>235</v>
      </c>
      <c r="B111" s="211"/>
      <c r="C111" s="211"/>
      <c r="D111" s="211"/>
      <c r="E111" s="211"/>
      <c r="F111" s="211"/>
      <c r="G111" s="211"/>
    </row>
    <row r="112" ht="37.95" customHeight="1" spans="1:7">
      <c r="A112" s="170" t="s">
        <v>236</v>
      </c>
      <c r="B112" s="170"/>
      <c r="C112" s="170"/>
      <c r="D112" s="170"/>
      <c r="E112" s="170"/>
      <c r="F112" s="170"/>
      <c r="G112" s="170"/>
    </row>
    <row r="113" ht="30" customHeight="1" spans="1:7">
      <c r="A113" s="170" t="s">
        <v>237</v>
      </c>
      <c r="B113" s="170"/>
      <c r="C113" s="170"/>
      <c r="D113" s="170"/>
      <c r="E113" s="170"/>
      <c r="F113" s="170"/>
      <c r="G113" s="170"/>
    </row>
    <row r="114" ht="28.95" customHeight="1" spans="1:7">
      <c r="A114" s="170" t="s">
        <v>238</v>
      </c>
      <c r="B114" s="170"/>
      <c r="C114" s="170"/>
      <c r="D114" s="170"/>
      <c r="E114" s="170"/>
      <c r="F114" s="170"/>
      <c r="G114" s="170"/>
    </row>
    <row r="115" ht="43.05" customHeight="1" spans="1:7">
      <c r="A115" s="170" t="s">
        <v>239</v>
      </c>
      <c r="B115" s="170"/>
      <c r="C115" s="170"/>
      <c r="D115" s="170"/>
      <c r="E115" s="170"/>
      <c r="F115" s="170"/>
      <c r="G115" s="170"/>
    </row>
    <row r="116" ht="21.6" customHeight="1" spans="1:7">
      <c r="A116" s="170" t="s">
        <v>240</v>
      </c>
      <c r="B116" s="170"/>
      <c r="C116" s="170"/>
      <c r="D116" s="170"/>
      <c r="E116" s="170"/>
      <c r="F116" s="170"/>
      <c r="G116" s="170"/>
    </row>
    <row r="117" ht="26.4" customHeight="1" spans="1:7">
      <c r="A117" s="170"/>
      <c r="B117" s="170"/>
      <c r="C117" s="170"/>
      <c r="D117" s="170"/>
      <c r="E117" s="170"/>
      <c r="F117" s="170"/>
      <c r="G117" s="170"/>
    </row>
    <row r="118" ht="23.4" customHeight="1" spans="1:7">
      <c r="A118" s="170"/>
      <c r="B118" s="170"/>
      <c r="C118" s="170"/>
      <c r="D118" s="170"/>
      <c r="E118" s="170"/>
      <c r="F118" s="170"/>
      <c r="G118" s="170"/>
    </row>
    <row r="119" spans="1:7">
      <c r="A119" s="212"/>
      <c r="B119" s="212"/>
      <c r="C119" s="212"/>
      <c r="D119" s="213"/>
      <c r="E119" s="212"/>
      <c r="F119" s="212"/>
      <c r="G119" s="212"/>
    </row>
    <row r="120" spans="1:7">
      <c r="A120" s="212"/>
      <c r="B120" s="212"/>
      <c r="C120" s="212"/>
      <c r="D120" s="213"/>
      <c r="E120" s="212"/>
      <c r="F120" s="212"/>
      <c r="G120" s="212"/>
    </row>
    <row r="121" spans="1:7">
      <c r="A121" s="212"/>
      <c r="B121" s="212"/>
      <c r="C121" s="212"/>
      <c r="D121" s="213"/>
      <c r="E121" s="212"/>
      <c r="F121" s="212"/>
      <c r="G121" s="212"/>
    </row>
    <row r="122" spans="1:7">
      <c r="A122" s="212"/>
      <c r="B122" s="212"/>
      <c r="C122" s="212"/>
      <c r="D122" s="213"/>
      <c r="E122" s="212"/>
      <c r="F122" s="212"/>
      <c r="G122" s="212"/>
    </row>
    <row r="123" spans="1:7">
      <c r="A123" s="212"/>
      <c r="B123" s="212"/>
      <c r="C123" s="212"/>
      <c r="D123" s="213"/>
      <c r="E123" s="212"/>
      <c r="F123" s="212"/>
      <c r="G123" s="212"/>
    </row>
    <row r="124" spans="1:7">
      <c r="A124" s="212"/>
      <c r="B124" s="212"/>
      <c r="C124" s="212"/>
      <c r="D124" s="213"/>
      <c r="E124" s="212"/>
      <c r="F124" s="212"/>
      <c r="G124" s="212"/>
    </row>
    <row r="125" spans="1:7">
      <c r="A125" s="212"/>
      <c r="B125" s="212"/>
      <c r="C125" s="212"/>
      <c r="D125" s="213"/>
      <c r="E125" s="212"/>
      <c r="F125" s="212"/>
      <c r="G125" s="212"/>
    </row>
    <row r="126" spans="1:7">
      <c r="A126" s="212"/>
      <c r="B126" s="212"/>
      <c r="C126" s="212"/>
      <c r="D126" s="213"/>
      <c r="E126" s="212"/>
      <c r="F126" s="212"/>
      <c r="G126" s="212"/>
    </row>
    <row r="127" spans="1:7">
      <c r="A127" s="212"/>
      <c r="B127" s="212"/>
      <c r="C127" s="212"/>
      <c r="D127" s="213"/>
      <c r="E127" s="212"/>
      <c r="F127" s="212"/>
      <c r="G127" s="212"/>
    </row>
    <row r="128" spans="1:7">
      <c r="A128" s="212"/>
      <c r="B128" s="212"/>
      <c r="C128" s="212"/>
      <c r="D128" s="213"/>
      <c r="E128" s="212"/>
      <c r="F128" s="212"/>
      <c r="G128" s="212"/>
    </row>
    <row r="129" spans="1:7">
      <c r="A129" s="212"/>
      <c r="B129" s="212"/>
      <c r="C129" s="212"/>
      <c r="D129" s="213"/>
      <c r="E129" s="212"/>
      <c r="F129" s="212"/>
      <c r="G129" s="212"/>
    </row>
    <row r="130" spans="1:7">
      <c r="A130" s="212"/>
      <c r="B130" s="212"/>
      <c r="C130" s="212"/>
      <c r="D130" s="213"/>
      <c r="E130" s="212"/>
      <c r="F130" s="212"/>
      <c r="G130" s="212"/>
    </row>
    <row r="131" spans="1:7">
      <c r="A131" s="212"/>
      <c r="B131" s="212"/>
      <c r="C131" s="212"/>
      <c r="D131" s="213"/>
      <c r="E131" s="212"/>
      <c r="F131" s="212"/>
      <c r="G131" s="212"/>
    </row>
    <row r="132" spans="1:7">
      <c r="A132" s="212"/>
      <c r="B132" s="212"/>
      <c r="C132" s="212"/>
      <c r="D132" s="213"/>
      <c r="E132" s="212"/>
      <c r="F132" s="212"/>
      <c r="G132" s="212"/>
    </row>
    <row r="133" spans="1:7">
      <c r="A133" s="212"/>
      <c r="B133" s="212"/>
      <c r="C133" s="212"/>
      <c r="D133" s="213"/>
      <c r="E133" s="212"/>
      <c r="F133" s="212"/>
      <c r="G133" s="212"/>
    </row>
    <row r="134" spans="1:7">
      <c r="A134" s="212"/>
      <c r="B134" s="212"/>
      <c r="C134" s="212"/>
      <c r="D134" s="213"/>
      <c r="E134" s="212"/>
      <c r="F134" s="212"/>
      <c r="G134" s="212"/>
    </row>
    <row r="135" spans="1:7">
      <c r="A135" s="212"/>
      <c r="B135" s="212"/>
      <c r="C135" s="212"/>
      <c r="D135" s="213"/>
      <c r="E135" s="212"/>
      <c r="F135" s="212"/>
      <c r="G135" s="212"/>
    </row>
    <row r="136" spans="1:7">
      <c r="A136" s="212"/>
      <c r="B136" s="212"/>
      <c r="C136" s="212"/>
      <c r="D136" s="213"/>
      <c r="E136" s="212"/>
      <c r="F136" s="212"/>
      <c r="G136" s="212"/>
    </row>
    <row r="137" spans="1:7">
      <c r="A137" s="212"/>
      <c r="B137" s="212"/>
      <c r="C137" s="212"/>
      <c r="D137" s="213"/>
      <c r="E137" s="212"/>
      <c r="F137" s="212"/>
      <c r="G137" s="212"/>
    </row>
    <row r="138" spans="1:7">
      <c r="A138" s="212"/>
      <c r="B138" s="212"/>
      <c r="C138" s="212"/>
      <c r="D138" s="213"/>
      <c r="E138" s="212"/>
      <c r="F138" s="212"/>
      <c r="G138" s="212"/>
    </row>
    <row r="139" spans="1:7">
      <c r="A139" s="212"/>
      <c r="B139" s="212"/>
      <c r="C139" s="212"/>
      <c r="D139" s="213"/>
      <c r="E139" s="212"/>
      <c r="F139" s="212"/>
      <c r="G139" s="212"/>
    </row>
  </sheetData>
  <mergeCells count="13">
    <mergeCell ref="A1:G1"/>
    <mergeCell ref="A96:G96"/>
    <mergeCell ref="A108:G108"/>
    <mergeCell ref="B109:F109"/>
    <mergeCell ref="A110:G110"/>
    <mergeCell ref="A111:G111"/>
    <mergeCell ref="A112:G112"/>
    <mergeCell ref="A113:G113"/>
    <mergeCell ref="A114:G114"/>
    <mergeCell ref="A115:G115"/>
    <mergeCell ref="A116:G116"/>
    <mergeCell ref="A117:G117"/>
    <mergeCell ref="A118:G118"/>
  </mergeCells>
  <printOptions horizontalCentered="1"/>
  <pageMargins left="0.751388888888889" right="0.550694444444444" top="0.393055555555556" bottom="0.979861111111111" header="0.511805555555556" footer="0.511805555555556"/>
  <pageSetup paperSize="9" orientation="landscape"/>
  <headerFooter alignWithMargins="0">
    <oddFooter>&amp;C&amp;P/&amp;N</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G11"/>
  <sheetViews>
    <sheetView workbookViewId="0">
      <selection activeCell="G7" sqref="G7"/>
    </sheetView>
  </sheetViews>
  <sheetFormatPr defaultColWidth="9" defaultRowHeight="14.25" outlineLevelCol="6"/>
  <cols>
    <col min="1" max="1" width="9" style="1"/>
    <col min="2" max="2" width="12.5583333333333" style="1" customWidth="1"/>
    <col min="3" max="4" width="9" style="1"/>
    <col min="5" max="5" width="10.4416666666667" style="1" customWidth="1"/>
    <col min="6" max="6" width="14.1083333333333" style="1" customWidth="1"/>
    <col min="7" max="7" width="58.8833333333333" style="1" customWidth="1"/>
    <col min="8" max="16384" width="9" style="1"/>
  </cols>
  <sheetData>
    <row r="1" ht="33.6" customHeight="1" spans="1:7">
      <c r="A1" s="143" t="s">
        <v>241</v>
      </c>
      <c r="B1" s="143"/>
      <c r="C1" s="143"/>
      <c r="D1" s="143"/>
      <c r="E1" s="143"/>
      <c r="F1" s="143"/>
      <c r="G1" s="143"/>
    </row>
    <row r="2" ht="28.5" spans="1:7">
      <c r="A2" s="144" t="s">
        <v>1</v>
      </c>
      <c r="B2" s="145" t="s">
        <v>2</v>
      </c>
      <c r="C2" s="145" t="s">
        <v>13</v>
      </c>
      <c r="D2" s="146" t="s">
        <v>14</v>
      </c>
      <c r="E2" s="145" t="s">
        <v>15</v>
      </c>
      <c r="F2" s="145" t="s">
        <v>16</v>
      </c>
      <c r="G2" s="147" t="s">
        <v>6</v>
      </c>
    </row>
    <row r="3" spans="1:7">
      <c r="A3" s="148" t="s">
        <v>17</v>
      </c>
      <c r="B3" s="149" t="s">
        <v>242</v>
      </c>
      <c r="C3" s="150"/>
      <c r="D3" s="151"/>
      <c r="E3" s="150"/>
      <c r="F3" s="150"/>
      <c r="G3" s="152"/>
    </row>
    <row r="4" ht="138" customHeight="1" spans="1:7">
      <c r="A4" s="153" t="s">
        <v>20</v>
      </c>
      <c r="B4" s="154" t="s">
        <v>243</v>
      </c>
      <c r="C4" s="150" t="s">
        <v>213</v>
      </c>
      <c r="D4" s="151">
        <v>1</v>
      </c>
      <c r="E4" s="150"/>
      <c r="F4" s="150">
        <f>D4*E4</f>
        <v>0</v>
      </c>
      <c r="G4" s="152" t="s">
        <v>244</v>
      </c>
    </row>
    <row r="5" ht="15.75" spans="1:7">
      <c r="A5" s="148" t="s">
        <v>210</v>
      </c>
      <c r="B5" s="155"/>
      <c r="C5" s="155"/>
      <c r="D5" s="156"/>
      <c r="E5" s="155"/>
      <c r="F5" s="155">
        <f>SUM(F4)</f>
        <v>0</v>
      </c>
      <c r="G5" s="157"/>
    </row>
    <row r="6" ht="15.6" customHeight="1" spans="1:7">
      <c r="A6" s="148" t="s">
        <v>211</v>
      </c>
      <c r="B6" s="158" t="s">
        <v>245</v>
      </c>
      <c r="C6" s="159"/>
      <c r="D6" s="159"/>
      <c r="E6" s="159"/>
      <c r="F6" s="159"/>
      <c r="G6" s="160"/>
    </row>
    <row r="7" ht="135" customHeight="1" spans="1:7">
      <c r="A7" s="153" t="s">
        <v>20</v>
      </c>
      <c r="B7" s="154" t="s">
        <v>246</v>
      </c>
      <c r="C7" s="161" t="s">
        <v>213</v>
      </c>
      <c r="D7" s="150">
        <v>1</v>
      </c>
      <c r="E7" s="150"/>
      <c r="F7" s="150">
        <f>D7*E7</f>
        <v>0</v>
      </c>
      <c r="G7" s="162" t="s">
        <v>247</v>
      </c>
    </row>
    <row r="8" ht="47.4" customHeight="1" spans="1:7">
      <c r="A8" s="163" t="s">
        <v>229</v>
      </c>
      <c r="B8" s="164" t="s">
        <v>248</v>
      </c>
      <c r="C8" s="165"/>
      <c r="D8" s="165"/>
      <c r="E8" s="166"/>
      <c r="F8" s="167">
        <f>F7+F5</f>
        <v>0</v>
      </c>
      <c r="G8" s="168"/>
    </row>
    <row r="9" spans="1:7">
      <c r="A9" s="169" t="s">
        <v>234</v>
      </c>
      <c r="B9" s="169"/>
      <c r="C9" s="169"/>
      <c r="D9" s="169"/>
      <c r="E9" s="169"/>
      <c r="F9" s="169"/>
      <c r="G9" s="169"/>
    </row>
    <row r="10" ht="30.6" customHeight="1" spans="1:7">
      <c r="A10" s="170" t="s">
        <v>249</v>
      </c>
      <c r="B10" s="170"/>
      <c r="C10" s="170"/>
      <c r="D10" s="170"/>
      <c r="E10" s="170"/>
      <c r="F10" s="170"/>
      <c r="G10" s="170"/>
    </row>
    <row r="11" ht="30.6" customHeight="1" spans="1:7">
      <c r="A11" s="170" t="s">
        <v>250</v>
      </c>
      <c r="B11" s="170"/>
      <c r="C11" s="170"/>
      <c r="D11" s="170"/>
      <c r="E11" s="170"/>
      <c r="F11" s="170"/>
      <c r="G11" s="170"/>
    </row>
  </sheetData>
  <mergeCells count="6">
    <mergeCell ref="A1:G1"/>
    <mergeCell ref="B6:G6"/>
    <mergeCell ref="B8:E8"/>
    <mergeCell ref="A9:G9"/>
    <mergeCell ref="A10:G10"/>
    <mergeCell ref="A11:G11"/>
  </mergeCells>
  <printOptions horizontalCentered="1"/>
  <pageMargins left="0.700694444444445" right="0.700694444444445" top="0.751388888888889" bottom="0.751388888888889" header="0.298611111111111" footer="0.298611111111111"/>
  <pageSetup paperSize="9" orientation="landscape" horizontalDpi="300" verticalDpi="3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P39"/>
  <sheetViews>
    <sheetView zoomScale="130" zoomScaleNormal="130" topLeftCell="A9" workbookViewId="0">
      <selection activeCell="A29" sqref="$A29:$XFD29"/>
    </sheetView>
  </sheetViews>
  <sheetFormatPr defaultColWidth="9" defaultRowHeight="14.25"/>
  <cols>
    <col min="1" max="1" width="6.55833333333333" style="1"/>
    <col min="2" max="2" width="24" style="1" customWidth="1"/>
    <col min="3" max="3" width="5" style="1"/>
    <col min="4" max="4" width="9.44166666666667" style="1"/>
    <col min="5" max="5" width="9.55833333333333" style="1"/>
    <col min="6" max="6" width="11.4416666666667" style="1"/>
    <col min="7" max="7" width="56.5583333333333" style="1" customWidth="1"/>
    <col min="8" max="8" width="9.33333333333333" style="60"/>
    <col min="9" max="15" width="9" style="60"/>
    <col min="16" max="16" width="9" style="131"/>
    <col min="17" max="16384" width="9" style="1"/>
  </cols>
  <sheetData>
    <row r="1" ht="31.8" customHeight="1" spans="1:7">
      <c r="A1" s="61" t="s">
        <v>251</v>
      </c>
      <c r="B1" s="61"/>
      <c r="C1" s="61"/>
      <c r="D1" s="61"/>
      <c r="E1" s="61"/>
      <c r="F1" s="61"/>
      <c r="G1" s="61"/>
    </row>
    <row r="2" ht="24" spans="1:7">
      <c r="A2" s="62" t="s">
        <v>1</v>
      </c>
      <c r="B2" s="63" t="s">
        <v>2</v>
      </c>
      <c r="C2" s="63" t="s">
        <v>13</v>
      </c>
      <c r="D2" s="64" t="s">
        <v>252</v>
      </c>
      <c r="E2" s="65" t="s">
        <v>15</v>
      </c>
      <c r="F2" s="66" t="s">
        <v>253</v>
      </c>
      <c r="G2" s="67" t="s">
        <v>6</v>
      </c>
    </row>
    <row r="3" spans="1:7">
      <c r="A3" s="68" t="s">
        <v>17</v>
      </c>
      <c r="B3" s="69" t="s">
        <v>254</v>
      </c>
      <c r="C3" s="69"/>
      <c r="D3" s="69"/>
      <c r="E3" s="69"/>
      <c r="F3" s="70"/>
      <c r="G3" s="71"/>
    </row>
    <row r="4" spans="1:11">
      <c r="A4" s="72" t="s">
        <v>70</v>
      </c>
      <c r="B4" s="69" t="s">
        <v>255</v>
      </c>
      <c r="C4" s="73"/>
      <c r="D4" s="73"/>
      <c r="E4" s="73"/>
      <c r="F4" s="74"/>
      <c r="G4" s="75"/>
      <c r="K4" s="80"/>
    </row>
    <row r="5" ht="24" spans="1:12">
      <c r="A5" s="76" t="s">
        <v>20</v>
      </c>
      <c r="B5" s="77" t="s">
        <v>256</v>
      </c>
      <c r="C5" s="78" t="s">
        <v>179</v>
      </c>
      <c r="D5" s="81">
        <f t="shared" ref="D5:D7" si="0">D19*1.6</f>
        <v>240</v>
      </c>
      <c r="E5" s="79"/>
      <c r="F5" s="79">
        <f t="shared" ref="F5:F12" si="1">E5*D5</f>
        <v>0</v>
      </c>
      <c r="G5" s="75" t="s">
        <v>257</v>
      </c>
      <c r="H5" s="80"/>
      <c r="I5" s="125"/>
      <c r="J5" s="126"/>
      <c r="K5" s="80"/>
      <c r="L5" s="80"/>
    </row>
    <row r="6" spans="1:12">
      <c r="A6" s="76" t="s">
        <v>24</v>
      </c>
      <c r="B6" s="77" t="s">
        <v>258</v>
      </c>
      <c r="C6" s="78" t="s">
        <v>51</v>
      </c>
      <c r="D6" s="78">
        <f t="shared" si="0"/>
        <v>160</v>
      </c>
      <c r="E6" s="79"/>
      <c r="F6" s="79">
        <f t="shared" si="1"/>
        <v>0</v>
      </c>
      <c r="G6" s="75" t="s">
        <v>259</v>
      </c>
      <c r="H6" s="80"/>
      <c r="I6" s="125"/>
      <c r="J6" s="126"/>
      <c r="K6" s="80"/>
      <c r="L6" s="80"/>
    </row>
    <row r="7" spans="1:12">
      <c r="A7" s="76" t="s">
        <v>26</v>
      </c>
      <c r="B7" s="77" t="s">
        <v>260</v>
      </c>
      <c r="C7" s="78" t="s">
        <v>51</v>
      </c>
      <c r="D7" s="78">
        <f t="shared" si="0"/>
        <v>24</v>
      </c>
      <c r="E7" s="79"/>
      <c r="F7" s="79">
        <f t="shared" si="1"/>
        <v>0</v>
      </c>
      <c r="G7" s="75" t="s">
        <v>261</v>
      </c>
      <c r="H7" s="80"/>
      <c r="I7" s="125"/>
      <c r="J7" s="126"/>
      <c r="K7" s="80"/>
      <c r="L7" s="80"/>
    </row>
    <row r="8" spans="1:12">
      <c r="A8" s="76" t="s">
        <v>28</v>
      </c>
      <c r="B8" s="77" t="s">
        <v>262</v>
      </c>
      <c r="C8" s="78" t="s">
        <v>51</v>
      </c>
      <c r="D8" s="78">
        <v>650</v>
      </c>
      <c r="E8" s="79"/>
      <c r="F8" s="79">
        <f t="shared" si="1"/>
        <v>0</v>
      </c>
      <c r="G8" s="75" t="s">
        <v>263</v>
      </c>
      <c r="H8" s="80"/>
      <c r="I8" s="125"/>
      <c r="J8" s="126"/>
      <c r="K8" s="80"/>
      <c r="L8" s="80"/>
    </row>
    <row r="9" spans="1:12">
      <c r="A9" s="76" t="s">
        <v>30</v>
      </c>
      <c r="B9" s="77" t="s">
        <v>264</v>
      </c>
      <c r="C9" s="78" t="s">
        <v>51</v>
      </c>
      <c r="D9" s="78">
        <v>7</v>
      </c>
      <c r="E9" s="79"/>
      <c r="F9" s="79">
        <f t="shared" si="1"/>
        <v>0</v>
      </c>
      <c r="G9" s="75" t="s">
        <v>170</v>
      </c>
      <c r="H9" s="80"/>
      <c r="I9" s="125"/>
      <c r="J9" s="126"/>
      <c r="K9" s="80"/>
      <c r="L9" s="80"/>
    </row>
    <row r="10" ht="48" spans="1:12">
      <c r="A10" s="76" t="s">
        <v>32</v>
      </c>
      <c r="B10" s="77" t="s">
        <v>265</v>
      </c>
      <c r="C10" s="78" t="s">
        <v>179</v>
      </c>
      <c r="D10" s="81">
        <f>D24*1.6</f>
        <v>8</v>
      </c>
      <c r="E10" s="79"/>
      <c r="F10" s="79">
        <f t="shared" si="1"/>
        <v>0</v>
      </c>
      <c r="G10" s="75" t="s">
        <v>266</v>
      </c>
      <c r="H10" s="80"/>
      <c r="I10" s="125"/>
      <c r="J10" s="126"/>
      <c r="K10" s="80"/>
      <c r="L10" s="80"/>
    </row>
    <row r="11" spans="1:12">
      <c r="A11" s="76" t="s">
        <v>34</v>
      </c>
      <c r="B11" s="77" t="s">
        <v>267</v>
      </c>
      <c r="C11" s="78" t="s">
        <v>51</v>
      </c>
      <c r="D11" s="78">
        <f>D25*1.6</f>
        <v>16</v>
      </c>
      <c r="E11" s="79"/>
      <c r="F11" s="79">
        <f t="shared" si="1"/>
        <v>0</v>
      </c>
      <c r="G11" s="75" t="s">
        <v>185</v>
      </c>
      <c r="H11" s="80"/>
      <c r="I11" s="125"/>
      <c r="J11" s="126"/>
      <c r="K11" s="80"/>
      <c r="L11" s="80"/>
    </row>
    <row r="12" spans="1:12">
      <c r="A12" s="76" t="s">
        <v>37</v>
      </c>
      <c r="B12" s="77" t="s">
        <v>268</v>
      </c>
      <c r="C12" s="78" t="s">
        <v>51</v>
      </c>
      <c r="D12" s="81">
        <v>16</v>
      </c>
      <c r="E12" s="79"/>
      <c r="F12" s="79">
        <f t="shared" si="1"/>
        <v>0</v>
      </c>
      <c r="G12" s="132" t="s">
        <v>171</v>
      </c>
      <c r="H12" s="80"/>
      <c r="I12" s="125"/>
      <c r="J12" s="126"/>
      <c r="K12" s="80"/>
      <c r="L12" s="80"/>
    </row>
    <row r="13" spans="1:12">
      <c r="A13" s="76" t="s">
        <v>40</v>
      </c>
      <c r="B13" s="77" t="s">
        <v>67</v>
      </c>
      <c r="C13" s="78" t="s">
        <v>269</v>
      </c>
      <c r="D13" s="133">
        <f>D5*0.04</f>
        <v>9.6</v>
      </c>
      <c r="E13" s="79"/>
      <c r="F13" s="78">
        <f>ROUND(D13*E13,2)</f>
        <v>0</v>
      </c>
      <c r="G13" s="75" t="s">
        <v>68</v>
      </c>
      <c r="H13" s="80"/>
      <c r="I13" s="125"/>
      <c r="J13" s="126"/>
      <c r="K13" s="80"/>
      <c r="L13" s="80"/>
    </row>
    <row r="14" spans="1:12">
      <c r="A14" s="72" t="s">
        <v>220</v>
      </c>
      <c r="B14" s="69" t="s">
        <v>270</v>
      </c>
      <c r="C14" s="73"/>
      <c r="D14" s="73"/>
      <c r="E14" s="74"/>
      <c r="F14" s="74"/>
      <c r="G14" s="71"/>
      <c r="H14" s="80"/>
      <c r="I14" s="125"/>
      <c r="J14" s="126"/>
      <c r="K14" s="80"/>
      <c r="L14" s="80"/>
    </row>
    <row r="15" spans="1:12">
      <c r="A15" s="76" t="s">
        <v>20</v>
      </c>
      <c r="B15" s="134" t="s">
        <v>270</v>
      </c>
      <c r="C15" s="78" t="s">
        <v>218</v>
      </c>
      <c r="D15" s="78">
        <v>1</v>
      </c>
      <c r="E15" s="79"/>
      <c r="F15" s="79">
        <f t="shared" ref="F15:F26" si="2">E15*D15</f>
        <v>0</v>
      </c>
      <c r="G15" s="75" t="s">
        <v>271</v>
      </c>
      <c r="H15" s="80"/>
      <c r="I15" s="125"/>
      <c r="J15" s="126"/>
      <c r="K15" s="80"/>
      <c r="L15" s="80"/>
    </row>
    <row r="16" spans="1:9">
      <c r="A16" s="76" t="s">
        <v>272</v>
      </c>
      <c r="B16" s="108"/>
      <c r="C16" s="109"/>
      <c r="D16" s="109"/>
      <c r="E16" s="79"/>
      <c r="F16" s="86">
        <f>SUM(F5:F13,F15)</f>
        <v>0</v>
      </c>
      <c r="G16" s="75"/>
      <c r="I16" s="125"/>
    </row>
    <row r="17" ht="15.6" customHeight="1" spans="1:9">
      <c r="A17" s="68" t="s">
        <v>211</v>
      </c>
      <c r="B17" s="110" t="s">
        <v>273</v>
      </c>
      <c r="C17" s="111"/>
      <c r="D17" s="112"/>
      <c r="E17" s="69"/>
      <c r="F17" s="70"/>
      <c r="G17" s="71"/>
      <c r="I17" s="125"/>
    </row>
    <row r="18" spans="1:9">
      <c r="A18" s="72" t="s">
        <v>70</v>
      </c>
      <c r="B18" s="69" t="s">
        <v>255</v>
      </c>
      <c r="C18" s="69"/>
      <c r="D18" s="69"/>
      <c r="E18" s="69"/>
      <c r="F18" s="70"/>
      <c r="G18" s="75"/>
      <c r="I18" s="125"/>
    </row>
    <row r="19" ht="24" spans="1:12">
      <c r="A19" s="76" t="s">
        <v>20</v>
      </c>
      <c r="B19" s="77" t="s">
        <v>256</v>
      </c>
      <c r="C19" s="78" t="s">
        <v>179</v>
      </c>
      <c r="D19" s="81">
        <v>150</v>
      </c>
      <c r="E19" s="79"/>
      <c r="F19" s="79">
        <f t="shared" si="2"/>
        <v>0</v>
      </c>
      <c r="G19" s="75" t="str">
        <f>G5</f>
        <v>含补小坑洞、切缝、拆除</v>
      </c>
      <c r="H19" s="80"/>
      <c r="I19" s="125"/>
      <c r="J19" s="126"/>
      <c r="K19" s="80"/>
      <c r="L19" s="80"/>
    </row>
    <row r="20" spans="1:12">
      <c r="A20" s="76" t="s">
        <v>24</v>
      </c>
      <c r="B20" s="77" t="s">
        <v>258</v>
      </c>
      <c r="C20" s="78" t="s">
        <v>51</v>
      </c>
      <c r="D20" s="78">
        <v>100</v>
      </c>
      <c r="E20" s="79"/>
      <c r="F20" s="79">
        <f t="shared" si="2"/>
        <v>0</v>
      </c>
      <c r="G20" s="75" t="s">
        <v>259</v>
      </c>
      <c r="H20" s="80"/>
      <c r="I20" s="125"/>
      <c r="J20" s="126"/>
      <c r="K20" s="80"/>
      <c r="L20" s="80"/>
    </row>
    <row r="21" spans="1:12">
      <c r="A21" s="76" t="s">
        <v>26</v>
      </c>
      <c r="B21" s="77" t="s">
        <v>274</v>
      </c>
      <c r="C21" s="78" t="s">
        <v>51</v>
      </c>
      <c r="D21" s="78">
        <v>15</v>
      </c>
      <c r="E21" s="79"/>
      <c r="F21" s="79">
        <f t="shared" si="2"/>
        <v>0</v>
      </c>
      <c r="G21" s="75" t="s">
        <v>275</v>
      </c>
      <c r="H21" s="80"/>
      <c r="I21" s="125"/>
      <c r="J21" s="126"/>
      <c r="K21" s="80"/>
      <c r="L21" s="80"/>
    </row>
    <row r="22" spans="1:12">
      <c r="A22" s="76" t="s">
        <v>28</v>
      </c>
      <c r="B22" s="77" t="s">
        <v>276</v>
      </c>
      <c r="C22" s="78" t="s">
        <v>51</v>
      </c>
      <c r="D22" s="78">
        <v>300</v>
      </c>
      <c r="E22" s="79"/>
      <c r="F22" s="79">
        <f t="shared" si="2"/>
        <v>0</v>
      </c>
      <c r="G22" s="75" t="s">
        <v>277</v>
      </c>
      <c r="H22" s="80"/>
      <c r="I22" s="125"/>
      <c r="J22" s="126"/>
      <c r="K22" s="80"/>
      <c r="L22" s="80"/>
    </row>
    <row r="23" spans="1:12">
      <c r="A23" s="76" t="s">
        <v>30</v>
      </c>
      <c r="B23" s="77" t="s">
        <v>264</v>
      </c>
      <c r="C23" s="78" t="s">
        <v>51</v>
      </c>
      <c r="D23" s="78">
        <v>4</v>
      </c>
      <c r="E23" s="79"/>
      <c r="F23" s="79">
        <f t="shared" si="2"/>
        <v>0</v>
      </c>
      <c r="G23" s="75" t="s">
        <v>170</v>
      </c>
      <c r="H23" s="80"/>
      <c r="I23" s="125"/>
      <c r="J23" s="126"/>
      <c r="K23" s="80"/>
      <c r="L23" s="80"/>
    </row>
    <row r="24" ht="48" spans="1:12">
      <c r="A24" s="76" t="s">
        <v>32</v>
      </c>
      <c r="B24" s="77" t="str">
        <f>B10</f>
        <v>混凝土缺陷修复</v>
      </c>
      <c r="C24" s="78" t="s">
        <v>179</v>
      </c>
      <c r="D24" s="81">
        <v>5</v>
      </c>
      <c r="E24" s="79"/>
      <c r="F24" s="79">
        <f t="shared" si="2"/>
        <v>0</v>
      </c>
      <c r="G24" s="75" t="str">
        <f>G10</f>
        <v>1、凿除松散砼；
2、涂刷钢筋阻锈剂；
3、基层打磨凿毛；
4、专用聚合物修补砂浆修补</v>
      </c>
      <c r="H24" s="80"/>
      <c r="I24" s="125"/>
      <c r="J24" s="126"/>
      <c r="K24" s="80"/>
      <c r="L24" s="80"/>
    </row>
    <row r="25" spans="1:12">
      <c r="A25" s="76" t="s">
        <v>34</v>
      </c>
      <c r="B25" s="77" t="s">
        <v>267</v>
      </c>
      <c r="C25" s="78" t="s">
        <v>51</v>
      </c>
      <c r="D25" s="78">
        <v>10</v>
      </c>
      <c r="E25" s="79"/>
      <c r="F25" s="79">
        <f t="shared" si="2"/>
        <v>0</v>
      </c>
      <c r="G25" s="75" t="str">
        <f>G11</f>
        <v>采用环氧砂浆对裂缝进行表面封闭处理</v>
      </c>
      <c r="H25" s="80"/>
      <c r="I25" s="125"/>
      <c r="J25" s="126"/>
      <c r="K25" s="80"/>
      <c r="L25" s="80"/>
    </row>
    <row r="26" spans="1:12">
      <c r="A26" s="76" t="s">
        <v>37</v>
      </c>
      <c r="B26" s="77" t="s">
        <v>268</v>
      </c>
      <c r="C26" s="78" t="s">
        <v>51</v>
      </c>
      <c r="D26" s="81">
        <v>10</v>
      </c>
      <c r="E26" s="79"/>
      <c r="F26" s="79">
        <f t="shared" si="2"/>
        <v>0</v>
      </c>
      <c r="G26" s="75"/>
      <c r="H26" s="80"/>
      <c r="I26" s="125"/>
      <c r="J26" s="126"/>
      <c r="K26" s="80"/>
      <c r="L26" s="80"/>
    </row>
    <row r="27" spans="1:12">
      <c r="A27" s="76" t="s">
        <v>40</v>
      </c>
      <c r="B27" s="77" t="s">
        <v>67</v>
      </c>
      <c r="C27" s="78" t="s">
        <v>269</v>
      </c>
      <c r="D27" s="133">
        <f>D19*0.04</f>
        <v>6</v>
      </c>
      <c r="E27" s="79"/>
      <c r="F27" s="78">
        <f>ROUND(D27*E27,2)</f>
        <v>0</v>
      </c>
      <c r="G27" s="75" t="s">
        <v>68</v>
      </c>
      <c r="H27" s="80"/>
      <c r="I27" s="125"/>
      <c r="J27" s="126"/>
      <c r="K27" s="80"/>
      <c r="L27" s="80"/>
    </row>
    <row r="28" spans="1:9">
      <c r="A28" s="72" t="s">
        <v>220</v>
      </c>
      <c r="B28" s="69" t="s">
        <v>270</v>
      </c>
      <c r="C28" s="73"/>
      <c r="D28" s="73"/>
      <c r="E28" s="74"/>
      <c r="F28" s="74"/>
      <c r="G28" s="71"/>
      <c r="H28" s="80"/>
      <c r="I28" s="125"/>
    </row>
    <row r="29" s="59" customFormat="1" ht="24" customHeight="1" spans="1:16">
      <c r="A29" s="97" t="s">
        <v>20</v>
      </c>
      <c r="B29" s="134" t="s">
        <v>270</v>
      </c>
      <c r="C29" s="135" t="s">
        <v>218</v>
      </c>
      <c r="D29" s="135">
        <v>1</v>
      </c>
      <c r="E29" s="136"/>
      <c r="F29" s="136">
        <f>E29*D29</f>
        <v>0</v>
      </c>
      <c r="G29" s="137" t="s">
        <v>271</v>
      </c>
      <c r="H29" s="129"/>
      <c r="I29" s="127"/>
      <c r="J29" s="128"/>
      <c r="K29" s="129"/>
      <c r="L29" s="129"/>
      <c r="M29" s="130"/>
      <c r="N29" s="130"/>
      <c r="O29" s="130"/>
      <c r="P29" s="142"/>
    </row>
    <row r="30" spans="1:8">
      <c r="A30" s="114" t="s">
        <v>278</v>
      </c>
      <c r="B30" s="115"/>
      <c r="C30" s="115"/>
      <c r="D30" s="115"/>
      <c r="E30" s="116"/>
      <c r="F30" s="86">
        <f>SUM(F19:F27,F29)</f>
        <v>0</v>
      </c>
      <c r="G30" s="75"/>
      <c r="H30" s="80"/>
    </row>
    <row r="31" spans="1:7">
      <c r="A31" s="117" t="s">
        <v>229</v>
      </c>
      <c r="B31" s="138" t="s">
        <v>248</v>
      </c>
      <c r="C31" s="139"/>
      <c r="D31" s="140"/>
      <c r="E31" s="140"/>
      <c r="F31" s="141"/>
      <c r="G31" s="121">
        <f>F30+F16</f>
        <v>0</v>
      </c>
    </row>
    <row r="32" spans="1:7">
      <c r="A32" s="122" t="s">
        <v>234</v>
      </c>
      <c r="B32" s="122"/>
      <c r="C32" s="123"/>
      <c r="D32" s="124"/>
      <c r="E32" s="122"/>
      <c r="F32" s="122"/>
      <c r="G32" s="122"/>
    </row>
    <row r="33" ht="53.4" customHeight="1" spans="1:7">
      <c r="A33" s="122" t="s">
        <v>235</v>
      </c>
      <c r="B33" s="122"/>
      <c r="C33" s="123"/>
      <c r="D33" s="124"/>
      <c r="E33" s="122"/>
      <c r="F33" s="122"/>
      <c r="G33" s="122"/>
    </row>
    <row r="34" ht="35.4" customHeight="1" spans="1:7">
      <c r="A34" s="122" t="s">
        <v>236</v>
      </c>
      <c r="B34" s="122"/>
      <c r="C34" s="123"/>
      <c r="D34" s="124"/>
      <c r="E34" s="122"/>
      <c r="F34" s="122"/>
      <c r="G34" s="122"/>
    </row>
    <row r="35" spans="1:7">
      <c r="A35" s="122" t="s">
        <v>237</v>
      </c>
      <c r="B35" s="122"/>
      <c r="C35" s="123"/>
      <c r="D35" s="124"/>
      <c r="E35" s="122"/>
      <c r="F35" s="122"/>
      <c r="G35" s="122"/>
    </row>
    <row r="36" spans="1:7">
      <c r="A36" s="122" t="s">
        <v>238</v>
      </c>
      <c r="B36" s="122"/>
      <c r="C36" s="123"/>
      <c r="D36" s="124"/>
      <c r="E36" s="122"/>
      <c r="F36" s="122"/>
      <c r="G36" s="122"/>
    </row>
    <row r="37" ht="28.8" customHeight="1" spans="1:7">
      <c r="A37" s="122" t="s">
        <v>279</v>
      </c>
      <c r="B37" s="122"/>
      <c r="C37" s="123"/>
      <c r="D37" s="124"/>
      <c r="E37" s="122"/>
      <c r="F37" s="122"/>
      <c r="G37" s="122"/>
    </row>
    <row r="38" ht="26.4" customHeight="1" spans="1:7">
      <c r="A38" s="122" t="s">
        <v>240</v>
      </c>
      <c r="B38" s="122"/>
      <c r="C38" s="123"/>
      <c r="D38" s="124"/>
      <c r="E38" s="122"/>
      <c r="F38" s="122"/>
      <c r="G38" s="122"/>
    </row>
    <row r="39" spans="1:7">
      <c r="A39" s="122"/>
      <c r="B39" s="122"/>
      <c r="C39" s="123"/>
      <c r="D39" s="124"/>
      <c r="E39" s="122"/>
      <c r="F39" s="122"/>
      <c r="G39" s="122"/>
    </row>
  </sheetData>
  <mergeCells count="15">
    <mergeCell ref="A1:G1"/>
    <mergeCell ref="B3:G3"/>
    <mergeCell ref="B4:F4"/>
    <mergeCell ref="A16:E16"/>
    <mergeCell ref="B17:D17"/>
    <mergeCell ref="A30:E30"/>
    <mergeCell ref="C31:F31"/>
    <mergeCell ref="A32:G32"/>
    <mergeCell ref="A33:G33"/>
    <mergeCell ref="A34:G34"/>
    <mergeCell ref="A35:G35"/>
    <mergeCell ref="A36:G36"/>
    <mergeCell ref="A37:G37"/>
    <mergeCell ref="A38:G38"/>
    <mergeCell ref="A39:G39"/>
  </mergeCells>
  <printOptions horizontalCentered="1"/>
  <pageMargins left="0.700694444444445" right="0.700694444444445" top="0.751388888888889" bottom="0.751388888888889" header="0.298611111111111" footer="0.298611111111111"/>
  <pageSetup paperSize="9" orientation="landscape" horizontalDpi="300" verticalDpi="3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R43"/>
  <sheetViews>
    <sheetView zoomScale="145" zoomScaleNormal="145" workbookViewId="0">
      <selection activeCell="A38" sqref="A38:G38"/>
    </sheetView>
  </sheetViews>
  <sheetFormatPr defaultColWidth="9" defaultRowHeight="14.25"/>
  <cols>
    <col min="1" max="1" width="9" style="1"/>
    <col min="2" max="2" width="15.1083333333333" style="1" customWidth="1"/>
    <col min="3" max="3" width="4.775" style="1"/>
    <col min="4" max="5" width="10.5583333333333" style="1" customWidth="1"/>
    <col min="6" max="6" width="11.6666666666667" style="1" customWidth="1"/>
    <col min="7" max="7" width="54.4416666666667" style="1" customWidth="1"/>
    <col min="8" max="18" width="8.66666666666667" style="60" customWidth="1"/>
    <col min="19" max="20" width="8.66666666666667" style="1" customWidth="1"/>
    <col min="21" max="16384" width="9" style="1"/>
  </cols>
  <sheetData>
    <row r="1" ht="19.5" spans="1:7">
      <c r="A1" s="61" t="s">
        <v>280</v>
      </c>
      <c r="B1" s="61"/>
      <c r="C1" s="61"/>
      <c r="D1" s="61"/>
      <c r="E1" s="61"/>
      <c r="F1" s="61"/>
      <c r="G1" s="61"/>
    </row>
    <row r="2" ht="24" spans="1:7">
      <c r="A2" s="62" t="s">
        <v>1</v>
      </c>
      <c r="B2" s="63" t="s">
        <v>2</v>
      </c>
      <c r="C2" s="63" t="s">
        <v>13</v>
      </c>
      <c r="D2" s="64" t="s">
        <v>252</v>
      </c>
      <c r="E2" s="65" t="s">
        <v>15</v>
      </c>
      <c r="F2" s="66" t="s">
        <v>253</v>
      </c>
      <c r="G2" s="67" t="s">
        <v>6</v>
      </c>
    </row>
    <row r="3" spans="1:7">
      <c r="A3" s="68" t="s">
        <v>17</v>
      </c>
      <c r="B3" s="69" t="s">
        <v>254</v>
      </c>
      <c r="C3" s="69"/>
      <c r="D3" s="69"/>
      <c r="E3" s="69"/>
      <c r="F3" s="70"/>
      <c r="G3" s="71"/>
    </row>
    <row r="4" spans="1:11">
      <c r="A4" s="72" t="s">
        <v>214</v>
      </c>
      <c r="B4" s="69" t="s">
        <v>281</v>
      </c>
      <c r="C4" s="73"/>
      <c r="D4" s="73"/>
      <c r="E4" s="73"/>
      <c r="F4" s="74"/>
      <c r="G4" s="75"/>
      <c r="K4" s="80"/>
    </row>
    <row r="5" spans="1:12">
      <c r="A5" s="76" t="s">
        <v>20</v>
      </c>
      <c r="B5" s="77" t="s">
        <v>282</v>
      </c>
      <c r="C5" s="78" t="s">
        <v>51</v>
      </c>
      <c r="D5" s="78">
        <f>249*12</f>
        <v>2988</v>
      </c>
      <c r="E5" s="79"/>
      <c r="F5" s="79">
        <f t="shared" ref="F5:F11" si="0">E5*D5</f>
        <v>0</v>
      </c>
      <c r="G5" s="75" t="s">
        <v>283</v>
      </c>
      <c r="H5" s="80"/>
      <c r="I5" s="125"/>
      <c r="J5" s="126"/>
      <c r="K5" s="80"/>
      <c r="L5" s="80"/>
    </row>
    <row r="6" spans="1:12">
      <c r="A6" s="76" t="s">
        <v>24</v>
      </c>
      <c r="B6" s="77" t="s">
        <v>284</v>
      </c>
      <c r="C6" s="78" t="s">
        <v>285</v>
      </c>
      <c r="D6" s="78">
        <v>2880</v>
      </c>
      <c r="E6" s="79"/>
      <c r="F6" s="79">
        <f t="shared" si="0"/>
        <v>0</v>
      </c>
      <c r="G6" s="75" t="s">
        <v>286</v>
      </c>
      <c r="H6" s="80"/>
      <c r="I6" s="125"/>
      <c r="J6" s="126"/>
      <c r="K6" s="80"/>
      <c r="L6" s="80"/>
    </row>
    <row r="7" spans="1:12">
      <c r="A7" s="76" t="s">
        <v>26</v>
      </c>
      <c r="B7" s="77" t="s">
        <v>287</v>
      </c>
      <c r="C7" s="78" t="s">
        <v>208</v>
      </c>
      <c r="D7" s="78">
        <v>178</v>
      </c>
      <c r="E7" s="79"/>
      <c r="F7" s="79">
        <f t="shared" si="0"/>
        <v>0</v>
      </c>
      <c r="G7" s="75" t="s">
        <v>288</v>
      </c>
      <c r="H7" s="80"/>
      <c r="I7" s="125"/>
      <c r="J7" s="126"/>
      <c r="K7" s="80"/>
      <c r="L7" s="80"/>
    </row>
    <row r="8" spans="1:12">
      <c r="A8" s="76" t="s">
        <v>28</v>
      </c>
      <c r="B8" s="77" t="s">
        <v>289</v>
      </c>
      <c r="C8" s="78" t="s">
        <v>51</v>
      </c>
      <c r="D8" s="78">
        <v>598</v>
      </c>
      <c r="E8" s="79"/>
      <c r="F8" s="79">
        <f t="shared" si="0"/>
        <v>0</v>
      </c>
      <c r="G8" s="75" t="s">
        <v>290</v>
      </c>
      <c r="H8" s="80"/>
      <c r="I8" s="125"/>
      <c r="J8" s="126"/>
      <c r="K8" s="80"/>
      <c r="L8" s="80"/>
    </row>
    <row r="9" ht="24" spans="1:12">
      <c r="A9" s="76" t="s">
        <v>30</v>
      </c>
      <c r="B9" s="77" t="s">
        <v>291</v>
      </c>
      <c r="C9" s="78" t="s">
        <v>179</v>
      </c>
      <c r="D9" s="81">
        <v>790</v>
      </c>
      <c r="E9" s="79"/>
      <c r="F9" s="79">
        <f t="shared" si="0"/>
        <v>0</v>
      </c>
      <c r="G9" s="75" t="s">
        <v>292</v>
      </c>
      <c r="H9" s="80"/>
      <c r="I9" s="125"/>
      <c r="J9" s="126"/>
      <c r="K9" s="80"/>
      <c r="L9" s="80"/>
    </row>
    <row r="10" spans="1:12">
      <c r="A10" s="76" t="s">
        <v>32</v>
      </c>
      <c r="B10" s="82" t="s">
        <v>293</v>
      </c>
      <c r="C10" s="83" t="s">
        <v>285</v>
      </c>
      <c r="D10" s="84">
        <v>1</v>
      </c>
      <c r="E10" s="85"/>
      <c r="F10" s="86">
        <f t="shared" si="0"/>
        <v>0</v>
      </c>
      <c r="G10" s="87" t="s">
        <v>294</v>
      </c>
      <c r="H10" s="88"/>
      <c r="I10" s="125"/>
      <c r="J10" s="126"/>
      <c r="K10" s="80"/>
      <c r="L10" s="80"/>
    </row>
    <row r="11" ht="60" spans="1:12">
      <c r="A11" s="76" t="s">
        <v>34</v>
      </c>
      <c r="B11" s="82" t="s">
        <v>295</v>
      </c>
      <c r="C11" s="83" t="s">
        <v>22</v>
      </c>
      <c r="D11" s="89">
        <f>744.68*34.5</f>
        <v>25691.46</v>
      </c>
      <c r="E11" s="85"/>
      <c r="F11" s="86">
        <f t="shared" si="0"/>
        <v>0</v>
      </c>
      <c r="G11" s="90" t="s">
        <v>296</v>
      </c>
      <c r="H11" s="88"/>
      <c r="I11" s="125"/>
      <c r="J11" s="126"/>
      <c r="K11" s="80"/>
      <c r="L11" s="80"/>
    </row>
    <row r="12" spans="1:12">
      <c r="A12" s="72" t="s">
        <v>70</v>
      </c>
      <c r="B12" s="69" t="s">
        <v>243</v>
      </c>
      <c r="C12" s="73"/>
      <c r="D12" s="73"/>
      <c r="E12" s="73"/>
      <c r="F12" s="74"/>
      <c r="G12" s="75"/>
      <c r="I12" s="125"/>
      <c r="J12" s="126"/>
      <c r="K12" s="80"/>
      <c r="L12" s="80"/>
    </row>
    <row r="13" spans="1:12">
      <c r="A13" s="76" t="s">
        <v>20</v>
      </c>
      <c r="B13" s="91" t="s">
        <v>297</v>
      </c>
      <c r="C13" s="92" t="s">
        <v>298</v>
      </c>
      <c r="D13" s="93">
        <f t="shared" ref="D13:D15" si="1">ROUND(D29*1.6,0)</f>
        <v>1192</v>
      </c>
      <c r="E13" s="94"/>
      <c r="F13" s="86">
        <f t="shared" ref="F13:F17" si="2">E13*D13</f>
        <v>0</v>
      </c>
      <c r="G13" s="95" t="s">
        <v>299</v>
      </c>
      <c r="H13" s="88"/>
      <c r="I13" s="125"/>
      <c r="J13" s="126"/>
      <c r="K13" s="80"/>
      <c r="L13" s="80"/>
    </row>
    <row r="14" spans="1:12">
      <c r="A14" s="76" t="s">
        <v>24</v>
      </c>
      <c r="B14" s="91" t="s">
        <v>300</v>
      </c>
      <c r="C14" s="92" t="s">
        <v>152</v>
      </c>
      <c r="D14" s="93">
        <f t="shared" si="1"/>
        <v>926</v>
      </c>
      <c r="E14" s="94"/>
      <c r="F14" s="86">
        <f t="shared" si="2"/>
        <v>0</v>
      </c>
      <c r="G14" s="96"/>
      <c r="H14" s="88"/>
      <c r="I14" s="125"/>
      <c r="J14" s="126"/>
      <c r="K14" s="80"/>
      <c r="L14" s="80"/>
    </row>
    <row r="15" spans="1:12">
      <c r="A15" s="76" t="s">
        <v>26</v>
      </c>
      <c r="B15" s="91" t="s">
        <v>301</v>
      </c>
      <c r="C15" s="92" t="s">
        <v>302</v>
      </c>
      <c r="D15" s="93">
        <f t="shared" si="1"/>
        <v>160</v>
      </c>
      <c r="E15" s="94"/>
      <c r="F15" s="86">
        <f t="shared" si="2"/>
        <v>0</v>
      </c>
      <c r="G15" s="96"/>
      <c r="H15" s="88"/>
      <c r="I15" s="125"/>
      <c r="J15" s="126"/>
      <c r="K15" s="80"/>
      <c r="L15" s="80"/>
    </row>
    <row r="16" s="59" customFormat="1" spans="1:18">
      <c r="A16" s="97" t="s">
        <v>28</v>
      </c>
      <c r="B16" s="98" t="s">
        <v>303</v>
      </c>
      <c r="C16" s="99" t="s">
        <v>218</v>
      </c>
      <c r="D16" s="100">
        <v>5</v>
      </c>
      <c r="E16" s="101"/>
      <c r="F16" s="102">
        <f t="shared" si="2"/>
        <v>0</v>
      </c>
      <c r="G16" s="103"/>
      <c r="H16" s="104"/>
      <c r="I16" s="127"/>
      <c r="J16" s="128"/>
      <c r="K16" s="129"/>
      <c r="L16" s="129"/>
      <c r="M16" s="130"/>
      <c r="N16" s="130"/>
      <c r="O16" s="130"/>
      <c r="P16" s="130"/>
      <c r="Q16" s="130"/>
      <c r="R16" s="130"/>
    </row>
    <row r="17" spans="1:12">
      <c r="A17" s="76" t="s">
        <v>30</v>
      </c>
      <c r="B17" s="91" t="s">
        <v>304</v>
      </c>
      <c r="C17" s="92" t="s">
        <v>213</v>
      </c>
      <c r="D17" s="93">
        <v>1</v>
      </c>
      <c r="E17" s="105"/>
      <c r="F17" s="86">
        <f t="shared" si="2"/>
        <v>0</v>
      </c>
      <c r="G17" s="106"/>
      <c r="H17" s="107"/>
      <c r="I17" s="125"/>
      <c r="J17" s="126"/>
      <c r="K17" s="80"/>
      <c r="L17" s="80"/>
    </row>
    <row r="18" spans="1:7">
      <c r="A18" s="76" t="s">
        <v>210</v>
      </c>
      <c r="B18" s="108"/>
      <c r="C18" s="109"/>
      <c r="D18" s="109"/>
      <c r="E18" s="79"/>
      <c r="F18" s="86">
        <f>SUM(F5:F11,F13:F17)</f>
        <v>0</v>
      </c>
      <c r="G18" s="75"/>
    </row>
    <row r="19" spans="1:7">
      <c r="A19" s="68" t="s">
        <v>211</v>
      </c>
      <c r="B19" s="110" t="s">
        <v>273</v>
      </c>
      <c r="C19" s="111"/>
      <c r="D19" s="112"/>
      <c r="E19" s="69"/>
      <c r="F19" s="70"/>
      <c r="G19" s="71"/>
    </row>
    <row r="20" spans="1:7">
      <c r="A20" s="72" t="s">
        <v>214</v>
      </c>
      <c r="B20" s="69" t="s">
        <v>281</v>
      </c>
      <c r="C20" s="69"/>
      <c r="D20" s="69"/>
      <c r="E20" s="69"/>
      <c r="F20" s="70"/>
      <c r="G20" s="75"/>
    </row>
    <row r="21" spans="1:12">
      <c r="A21" s="76" t="s">
        <v>20</v>
      </c>
      <c r="B21" s="77" t="s">
        <v>282</v>
      </c>
      <c r="C21" s="78" t="s">
        <v>51</v>
      </c>
      <c r="D21" s="78">
        <v>3028.8</v>
      </c>
      <c r="E21" s="79"/>
      <c r="F21" s="79">
        <f t="shared" ref="F21:F27" si="3">E21*D21</f>
        <v>0</v>
      </c>
      <c r="G21" s="75" t="s">
        <v>305</v>
      </c>
      <c r="H21" s="80"/>
      <c r="I21" s="125"/>
      <c r="J21" s="126"/>
      <c r="K21" s="80"/>
      <c r="L21" s="80"/>
    </row>
    <row r="22" spans="1:12">
      <c r="A22" s="76" t="s">
        <v>24</v>
      </c>
      <c r="B22" s="77" t="s">
        <v>284</v>
      </c>
      <c r="C22" s="78" t="s">
        <v>285</v>
      </c>
      <c r="D22" s="78">
        <v>2208</v>
      </c>
      <c r="E22" s="79"/>
      <c r="F22" s="79">
        <f t="shared" si="3"/>
        <v>0</v>
      </c>
      <c r="G22" s="75" t="s">
        <v>306</v>
      </c>
      <c r="H22" s="80"/>
      <c r="I22" s="125"/>
      <c r="J22" s="126"/>
      <c r="K22" s="80"/>
      <c r="L22" s="80"/>
    </row>
    <row r="23" spans="1:12">
      <c r="A23" s="76" t="s">
        <v>26</v>
      </c>
      <c r="B23" s="77" t="s">
        <v>287</v>
      </c>
      <c r="C23" s="78" t="s">
        <v>208</v>
      </c>
      <c r="D23" s="78">
        <v>128</v>
      </c>
      <c r="E23" s="79"/>
      <c r="F23" s="79">
        <f t="shared" si="3"/>
        <v>0</v>
      </c>
      <c r="G23" s="75" t="s">
        <v>307</v>
      </c>
      <c r="H23" s="80"/>
      <c r="I23" s="125"/>
      <c r="J23" s="126"/>
      <c r="K23" s="80"/>
      <c r="L23" s="80"/>
    </row>
    <row r="24" spans="1:12">
      <c r="A24" s="76" t="s">
        <v>28</v>
      </c>
      <c r="B24" s="77" t="s">
        <v>289</v>
      </c>
      <c r="C24" s="78" t="s">
        <v>51</v>
      </c>
      <c r="D24" s="78">
        <v>1109</v>
      </c>
      <c r="E24" s="79"/>
      <c r="F24" s="79">
        <f t="shared" si="3"/>
        <v>0</v>
      </c>
      <c r="G24" s="75" t="s">
        <v>308</v>
      </c>
      <c r="H24" s="80"/>
      <c r="I24" s="125"/>
      <c r="J24" s="126"/>
      <c r="K24" s="80"/>
      <c r="L24" s="80"/>
    </row>
    <row r="25" spans="1:12">
      <c r="A25" s="76" t="s">
        <v>30</v>
      </c>
      <c r="B25" s="77" t="s">
        <v>291</v>
      </c>
      <c r="C25" s="78" t="s">
        <v>179</v>
      </c>
      <c r="D25" s="78">
        <v>760</v>
      </c>
      <c r="E25" s="79"/>
      <c r="F25" s="79">
        <f t="shared" si="3"/>
        <v>0</v>
      </c>
      <c r="G25" s="75" t="s">
        <v>309</v>
      </c>
      <c r="H25" s="80"/>
      <c r="I25" s="125"/>
      <c r="J25" s="126"/>
      <c r="K25" s="80"/>
      <c r="L25" s="80"/>
    </row>
    <row r="26" spans="1:12">
      <c r="A26" s="76" t="s">
        <v>32</v>
      </c>
      <c r="B26" s="82" t="s">
        <v>310</v>
      </c>
      <c r="C26" s="83" t="s">
        <v>285</v>
      </c>
      <c r="D26" s="84">
        <v>1</v>
      </c>
      <c r="E26" s="85"/>
      <c r="F26" s="86">
        <f t="shared" si="3"/>
        <v>0</v>
      </c>
      <c r="G26" s="87" t="str">
        <f>G10</f>
        <v>一座桥梁一年周期内清理垃圾、易燃易爆物品等（次数不限）</v>
      </c>
      <c r="H26" s="88"/>
      <c r="I26" s="125"/>
      <c r="J26" s="126"/>
      <c r="K26" s="80"/>
      <c r="L26" s="80"/>
    </row>
    <row r="27" ht="60" spans="1:12">
      <c r="A27" s="76" t="s">
        <v>34</v>
      </c>
      <c r="B27" s="82" t="s">
        <v>295</v>
      </c>
      <c r="C27" s="83" t="s">
        <v>22</v>
      </c>
      <c r="D27" s="113">
        <v>16790.4</v>
      </c>
      <c r="E27" s="85"/>
      <c r="F27" s="86">
        <f t="shared" si="3"/>
        <v>0</v>
      </c>
      <c r="G27" s="90" t="str">
        <f>G11</f>
        <v>1、每日巡检
2、每日一巡
3、配备专职桥梁管理人员2人，巡视车一辆
4、日常保养，清理桥面杂草及附属设施污损及缺失修补等（如限载，桥铭牌等）</v>
      </c>
      <c r="H27" s="88"/>
      <c r="I27" s="125"/>
      <c r="J27" s="126"/>
      <c r="K27" s="80"/>
      <c r="L27" s="80"/>
    </row>
    <row r="28" spans="1:12">
      <c r="A28" s="72" t="s">
        <v>70</v>
      </c>
      <c r="B28" s="110" t="s">
        <v>243</v>
      </c>
      <c r="C28" s="111"/>
      <c r="D28" s="112"/>
      <c r="E28" s="69"/>
      <c r="F28" s="70"/>
      <c r="G28" s="75"/>
      <c r="I28" s="125"/>
      <c r="J28" s="126"/>
      <c r="K28" s="80"/>
      <c r="L28" s="80"/>
    </row>
    <row r="29" spans="1:12">
      <c r="A29" s="76" t="s">
        <v>20</v>
      </c>
      <c r="B29" s="91" t="s">
        <v>297</v>
      </c>
      <c r="C29" s="92" t="s">
        <v>298</v>
      </c>
      <c r="D29" s="93">
        <f>ROUND(744.68,0)</f>
        <v>745</v>
      </c>
      <c r="E29" s="94"/>
      <c r="F29" s="86">
        <f t="shared" ref="F29:F33" si="4">E29*D29</f>
        <v>0</v>
      </c>
      <c r="G29" s="95" t="s">
        <v>299</v>
      </c>
      <c r="H29" s="88"/>
      <c r="I29" s="125"/>
      <c r="J29" s="126"/>
      <c r="K29" s="80"/>
      <c r="L29" s="80"/>
    </row>
    <row r="30" spans="1:12">
      <c r="A30" s="76" t="s">
        <v>24</v>
      </c>
      <c r="B30" s="91" t="s">
        <v>300</v>
      </c>
      <c r="C30" s="92" t="s">
        <v>152</v>
      </c>
      <c r="D30" s="93">
        <v>579</v>
      </c>
      <c r="E30" s="94"/>
      <c r="F30" s="86">
        <f t="shared" si="4"/>
        <v>0</v>
      </c>
      <c r="G30" s="96"/>
      <c r="H30" s="88"/>
      <c r="I30" s="125"/>
      <c r="J30" s="126"/>
      <c r="K30" s="80"/>
      <c r="L30" s="80"/>
    </row>
    <row r="31" spans="1:12">
      <c r="A31" s="76" t="s">
        <v>26</v>
      </c>
      <c r="B31" s="91" t="s">
        <v>301</v>
      </c>
      <c r="C31" s="92" t="s">
        <v>302</v>
      </c>
      <c r="D31" s="93">
        <v>100</v>
      </c>
      <c r="E31" s="94"/>
      <c r="F31" s="86">
        <f t="shared" si="4"/>
        <v>0</v>
      </c>
      <c r="G31" s="96"/>
      <c r="H31" s="88"/>
      <c r="I31" s="125"/>
      <c r="J31" s="126"/>
      <c r="K31" s="80"/>
      <c r="L31" s="80"/>
    </row>
    <row r="32" s="59" customFormat="1" spans="1:18">
      <c r="A32" s="97" t="s">
        <v>28</v>
      </c>
      <c r="B32" s="98" t="s">
        <v>303</v>
      </c>
      <c r="C32" s="99" t="s">
        <v>218</v>
      </c>
      <c r="D32" s="100">
        <v>5</v>
      </c>
      <c r="E32" s="101"/>
      <c r="F32" s="102">
        <f t="shared" si="4"/>
        <v>0</v>
      </c>
      <c r="G32" s="103"/>
      <c r="H32" s="104"/>
      <c r="I32" s="127"/>
      <c r="J32" s="128"/>
      <c r="K32" s="129"/>
      <c r="L32" s="129"/>
      <c r="M32" s="130"/>
      <c r="N32" s="130"/>
      <c r="O32" s="130"/>
      <c r="P32" s="130"/>
      <c r="Q32" s="130"/>
      <c r="R32" s="130"/>
    </row>
    <row r="33" spans="1:12">
      <c r="A33" s="76" t="s">
        <v>30</v>
      </c>
      <c r="B33" s="91" t="s">
        <v>304</v>
      </c>
      <c r="C33" s="92" t="s">
        <v>213</v>
      </c>
      <c r="D33" s="93">
        <v>1</v>
      </c>
      <c r="E33" s="105"/>
      <c r="F33" s="86">
        <f t="shared" si="4"/>
        <v>0</v>
      </c>
      <c r="G33" s="106"/>
      <c r="H33" s="107"/>
      <c r="I33" s="125"/>
      <c r="J33" s="126"/>
      <c r="K33" s="80"/>
      <c r="L33" s="80"/>
    </row>
    <row r="34" spans="1:7">
      <c r="A34" s="114" t="s">
        <v>210</v>
      </c>
      <c r="B34" s="115"/>
      <c r="C34" s="115"/>
      <c r="D34" s="115"/>
      <c r="E34" s="116"/>
      <c r="F34" s="86">
        <f>SUM(F21:F27,F29:F33)</f>
        <v>0</v>
      </c>
      <c r="G34" s="75"/>
    </row>
    <row r="35" ht="24" customHeight="1" spans="1:7">
      <c r="A35" s="117" t="s">
        <v>229</v>
      </c>
      <c r="B35" s="118" t="s">
        <v>248</v>
      </c>
      <c r="C35" s="119"/>
      <c r="D35" s="119"/>
      <c r="E35" s="119"/>
      <c r="F35" s="120"/>
      <c r="G35" s="121">
        <f>F34+F18</f>
        <v>0</v>
      </c>
    </row>
    <row r="36" spans="1:7">
      <c r="A36" s="122" t="s">
        <v>234</v>
      </c>
      <c r="B36" s="122"/>
      <c r="C36" s="123"/>
      <c r="D36" s="124"/>
      <c r="E36" s="122"/>
      <c r="F36" s="122"/>
      <c r="G36" s="122"/>
    </row>
    <row r="37" ht="53.4" customHeight="1" spans="1:7">
      <c r="A37" s="122" t="s">
        <v>235</v>
      </c>
      <c r="B37" s="122"/>
      <c r="C37" s="123"/>
      <c r="D37" s="124"/>
      <c r="E37" s="122"/>
      <c r="F37" s="122"/>
      <c r="G37" s="122"/>
    </row>
    <row r="38" ht="25.8" customHeight="1" spans="1:7">
      <c r="A38" s="122" t="s">
        <v>236</v>
      </c>
      <c r="B38" s="122"/>
      <c r="C38" s="123"/>
      <c r="D38" s="124"/>
      <c r="E38" s="122"/>
      <c r="F38" s="122"/>
      <c r="G38" s="122"/>
    </row>
    <row r="39" spans="1:7">
      <c r="A39" s="122" t="s">
        <v>237</v>
      </c>
      <c r="B39" s="122"/>
      <c r="C39" s="123"/>
      <c r="D39" s="124"/>
      <c r="E39" s="122"/>
      <c r="F39" s="122"/>
      <c r="G39" s="122"/>
    </row>
    <row r="40" spans="1:7">
      <c r="A40" s="122" t="s">
        <v>238</v>
      </c>
      <c r="B40" s="122"/>
      <c r="C40" s="123"/>
      <c r="D40" s="124"/>
      <c r="E40" s="122"/>
      <c r="F40" s="122"/>
      <c r="G40" s="122"/>
    </row>
    <row r="41" ht="22.8" customHeight="1" spans="1:7">
      <c r="A41" s="122" t="s">
        <v>279</v>
      </c>
      <c r="B41" s="122"/>
      <c r="C41" s="123"/>
      <c r="D41" s="124"/>
      <c r="E41" s="122"/>
      <c r="F41" s="122"/>
      <c r="G41" s="122"/>
    </row>
    <row r="42" ht="21" customHeight="1" spans="1:7">
      <c r="A42" s="122" t="s">
        <v>240</v>
      </c>
      <c r="B42" s="122"/>
      <c r="C42" s="123"/>
      <c r="D42" s="124"/>
      <c r="E42" s="122"/>
      <c r="F42" s="122"/>
      <c r="G42" s="122"/>
    </row>
    <row r="43" spans="1:7">
      <c r="A43" s="122"/>
      <c r="B43" s="122"/>
      <c r="C43" s="123"/>
      <c r="D43" s="124"/>
      <c r="E43" s="122"/>
      <c r="F43" s="122"/>
      <c r="G43" s="122"/>
    </row>
  </sheetData>
  <mergeCells count="19">
    <mergeCell ref="A1:G1"/>
    <mergeCell ref="B3:G3"/>
    <mergeCell ref="B4:F4"/>
    <mergeCell ref="B12:F12"/>
    <mergeCell ref="A18:E18"/>
    <mergeCell ref="B19:D19"/>
    <mergeCell ref="B28:D28"/>
    <mergeCell ref="A34:E34"/>
    <mergeCell ref="B35:F35"/>
    <mergeCell ref="A36:G36"/>
    <mergeCell ref="A37:G37"/>
    <mergeCell ref="A38:G38"/>
    <mergeCell ref="A39:G39"/>
    <mergeCell ref="A40:G40"/>
    <mergeCell ref="A41:G41"/>
    <mergeCell ref="A42:G42"/>
    <mergeCell ref="A43:G43"/>
    <mergeCell ref="G13:G17"/>
    <mergeCell ref="G29:G33"/>
  </mergeCells>
  <printOptions horizontalCentered="1"/>
  <pageMargins left="0.700694444444445" right="0.700694444444445" top="0.751388888888889" bottom="0.751388888888889" header="0.298611111111111" footer="0.298611111111111"/>
  <pageSetup paperSize="9" orientation="landscape" horizontalDpi="300" verticalDpi="3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70"/>
  <sheetViews>
    <sheetView view="pageBreakPreview" zoomScaleNormal="100" workbookViewId="0">
      <pane xSplit="9" ySplit="3" topLeftCell="J4" activePane="bottomRight" state="frozen"/>
      <selection/>
      <selection pane="topRight"/>
      <selection pane="bottomLeft"/>
      <selection pane="bottomRight" activeCell="H72" sqref="H72"/>
    </sheetView>
  </sheetViews>
  <sheetFormatPr defaultColWidth="9" defaultRowHeight="13.5"/>
  <cols>
    <col min="1" max="1" width="5.55833333333333" customWidth="1"/>
    <col min="2" max="2" width="15.2166666666667" customWidth="1"/>
    <col min="3" max="4" width="7.55833333333333" customWidth="1"/>
    <col min="5" max="5" width="9.55833333333333" customWidth="1"/>
    <col min="6" max="6" width="9.10833333333333" customWidth="1"/>
    <col min="7" max="7" width="13.1083333333333" customWidth="1"/>
    <col min="8" max="8" width="24.6666666666667" customWidth="1"/>
    <col min="10" max="10" width="10.4416666666667" customWidth="1"/>
    <col min="13" max="13" width="7.10833333333333" customWidth="1"/>
    <col min="16" max="16" width="8.21666666666667" customWidth="1"/>
    <col min="17" max="17" width="7.55833333333333" customWidth="1"/>
    <col min="19" max="19" width="7.10833333333333" customWidth="1"/>
    <col min="20" max="20" width="7.88333333333333" customWidth="1"/>
    <col min="23" max="23" width="8.88333333333333" customWidth="1"/>
    <col min="26" max="26" width="14.1083333333333" customWidth="1"/>
    <col min="28" max="28" width="9.33333333333333"/>
  </cols>
  <sheetData>
    <row r="1" ht="28.2" customHeight="1" spans="1:26">
      <c r="A1" s="27" t="s">
        <v>311</v>
      </c>
      <c r="B1" s="28"/>
      <c r="C1" s="28"/>
      <c r="D1" s="28"/>
      <c r="E1" s="28"/>
      <c r="F1" s="28"/>
      <c r="G1" s="28"/>
      <c r="H1" s="28"/>
      <c r="I1" s="28"/>
      <c r="J1" s="28"/>
      <c r="K1" s="28"/>
      <c r="L1" s="28"/>
      <c r="M1" s="28"/>
      <c r="N1" s="28"/>
      <c r="O1" s="28"/>
      <c r="P1" s="28"/>
      <c r="Q1" s="28"/>
      <c r="R1" s="28"/>
      <c r="S1" s="28"/>
      <c r="T1" s="28"/>
      <c r="U1" s="28"/>
      <c r="V1" s="28"/>
      <c r="W1" s="28"/>
      <c r="X1" s="28"/>
      <c r="Y1" s="28"/>
      <c r="Z1" s="28"/>
    </row>
    <row r="2" ht="36" customHeight="1" spans="1:26">
      <c r="A2" s="29" t="s">
        <v>1</v>
      </c>
      <c r="B2" s="29" t="s">
        <v>312</v>
      </c>
      <c r="C2" s="30" t="s">
        <v>313</v>
      </c>
      <c r="D2" s="30" t="s">
        <v>314</v>
      </c>
      <c r="E2" s="30" t="s">
        <v>315</v>
      </c>
      <c r="F2" s="30" t="s">
        <v>316</v>
      </c>
      <c r="G2" s="30" t="s">
        <v>317</v>
      </c>
      <c r="H2" s="5" t="s">
        <v>318</v>
      </c>
      <c r="I2" s="30" t="s">
        <v>319</v>
      </c>
      <c r="J2" s="34" t="s">
        <v>320</v>
      </c>
      <c r="K2" s="35" t="s">
        <v>321</v>
      </c>
      <c r="L2" s="35"/>
      <c r="M2" s="35"/>
      <c r="N2" s="35" t="s">
        <v>322</v>
      </c>
      <c r="O2" s="35"/>
      <c r="P2" s="35"/>
      <c r="Q2" s="40" t="s">
        <v>323</v>
      </c>
      <c r="R2" s="35"/>
      <c r="S2" s="35"/>
      <c r="T2" s="41" t="s">
        <v>324</v>
      </c>
      <c r="U2" s="41"/>
      <c r="V2" s="41"/>
      <c r="W2" s="42" t="s">
        <v>325</v>
      </c>
      <c r="X2" s="43" t="s">
        <v>326</v>
      </c>
      <c r="Y2" s="43"/>
      <c r="Z2" s="48"/>
    </row>
    <row r="3" ht="24" spans="1:26">
      <c r="A3" s="29"/>
      <c r="B3" s="29"/>
      <c r="C3" s="30"/>
      <c r="D3" s="30"/>
      <c r="E3" s="30"/>
      <c r="F3" s="30"/>
      <c r="G3" s="30"/>
      <c r="H3" s="5"/>
      <c r="I3" s="30"/>
      <c r="J3" s="36"/>
      <c r="K3" s="37" t="s">
        <v>327</v>
      </c>
      <c r="L3" s="37" t="s">
        <v>328</v>
      </c>
      <c r="M3" s="37" t="s">
        <v>329</v>
      </c>
      <c r="N3" s="37" t="s">
        <v>330</v>
      </c>
      <c r="O3" s="37" t="s">
        <v>331</v>
      </c>
      <c r="P3" s="37" t="s">
        <v>329</v>
      </c>
      <c r="Q3" s="44" t="s">
        <v>332</v>
      </c>
      <c r="R3" s="37" t="s">
        <v>333</v>
      </c>
      <c r="S3" s="37" t="s">
        <v>329</v>
      </c>
      <c r="T3" s="37" t="s">
        <v>334</v>
      </c>
      <c r="U3" s="37" t="s">
        <v>333</v>
      </c>
      <c r="V3" s="37" t="s">
        <v>329</v>
      </c>
      <c r="W3" s="42"/>
      <c r="X3" s="45" t="s">
        <v>335</v>
      </c>
      <c r="Y3" s="45" t="s">
        <v>336</v>
      </c>
      <c r="Z3" s="49" t="s">
        <v>329</v>
      </c>
    </row>
    <row r="4" spans="1:26">
      <c r="A4" s="31">
        <v>1</v>
      </c>
      <c r="B4" s="32" t="s">
        <v>337</v>
      </c>
      <c r="C4" s="32">
        <v>24</v>
      </c>
      <c r="D4" s="32">
        <v>20</v>
      </c>
      <c r="E4" s="32" t="s">
        <v>338</v>
      </c>
      <c r="F4" s="33" t="s">
        <v>339</v>
      </c>
      <c r="G4" s="32" t="s">
        <v>340</v>
      </c>
      <c r="H4" s="10" t="s">
        <v>341</v>
      </c>
      <c r="I4" s="32" t="s">
        <v>342</v>
      </c>
      <c r="J4" s="38">
        <f>C4*D4</f>
        <v>480</v>
      </c>
      <c r="K4" s="39">
        <f>C4</f>
        <v>24</v>
      </c>
      <c r="L4" s="39"/>
      <c r="M4" s="39">
        <f t="shared" ref="M4:M67" si="0">L4*K4</f>
        <v>0</v>
      </c>
      <c r="N4" s="39">
        <v>12</v>
      </c>
      <c r="O4" s="39"/>
      <c r="P4" s="39">
        <f t="shared" ref="P4:P67" si="1">O4*N4</f>
        <v>0</v>
      </c>
      <c r="Q4" s="46">
        <v>6</v>
      </c>
      <c r="R4" s="39"/>
      <c r="S4" s="39">
        <f t="shared" ref="S4:S67" si="2">R4*Q4</f>
        <v>0</v>
      </c>
      <c r="T4" s="39">
        <v>1</v>
      </c>
      <c r="U4" s="39"/>
      <c r="V4" s="39">
        <f t="shared" ref="V4:V67" si="3">U4*T4</f>
        <v>0</v>
      </c>
      <c r="W4" s="47">
        <f t="shared" ref="W4:W67" si="4">M4+P4+S4+V4</f>
        <v>0</v>
      </c>
      <c r="X4" s="39">
        <f t="shared" ref="X4:X67" si="5">J4</f>
        <v>480</v>
      </c>
      <c r="Y4" s="39"/>
      <c r="Z4" s="50">
        <f>ROUND(Y4*X4,0)</f>
        <v>0</v>
      </c>
    </row>
    <row r="5" spans="1:26">
      <c r="A5" s="31">
        <v>2</v>
      </c>
      <c r="B5" s="32" t="s">
        <v>343</v>
      </c>
      <c r="C5" s="32">
        <v>31</v>
      </c>
      <c r="D5" s="32">
        <v>19</v>
      </c>
      <c r="E5" s="32" t="s">
        <v>338</v>
      </c>
      <c r="F5" s="33" t="s">
        <v>339</v>
      </c>
      <c r="G5" s="32" t="s">
        <v>340</v>
      </c>
      <c r="H5" s="10" t="s">
        <v>341</v>
      </c>
      <c r="I5" s="32" t="s">
        <v>342</v>
      </c>
      <c r="J5" s="38">
        <f t="shared" ref="J5:J68" si="6">C5*D5</f>
        <v>589</v>
      </c>
      <c r="K5" s="39">
        <f t="shared" ref="K5:K68" si="7">C5</f>
        <v>31</v>
      </c>
      <c r="L5" s="39"/>
      <c r="M5" s="39">
        <f t="shared" si="0"/>
        <v>0</v>
      </c>
      <c r="N5" s="39">
        <v>15</v>
      </c>
      <c r="O5" s="39"/>
      <c r="P5" s="39">
        <f t="shared" si="1"/>
        <v>0</v>
      </c>
      <c r="Q5" s="46">
        <v>9</v>
      </c>
      <c r="R5" s="39"/>
      <c r="S5" s="39">
        <f t="shared" si="2"/>
        <v>0</v>
      </c>
      <c r="T5" s="39">
        <v>1</v>
      </c>
      <c r="U5" s="39"/>
      <c r="V5" s="39">
        <f t="shared" si="3"/>
        <v>0</v>
      </c>
      <c r="W5" s="47">
        <f t="shared" si="4"/>
        <v>0</v>
      </c>
      <c r="X5" s="39">
        <f t="shared" si="5"/>
        <v>589</v>
      </c>
      <c r="Y5" s="39"/>
      <c r="Z5" s="50">
        <f t="shared" ref="Z5:Z68" si="8">ROUND(Y5*X5,0)</f>
        <v>0</v>
      </c>
    </row>
    <row r="6" spans="1:26">
      <c r="A6" s="31">
        <v>3</v>
      </c>
      <c r="B6" s="32" t="s">
        <v>343</v>
      </c>
      <c r="C6" s="32">
        <v>20</v>
      </c>
      <c r="D6" s="32">
        <v>16.5</v>
      </c>
      <c r="E6" s="32" t="s">
        <v>344</v>
      </c>
      <c r="F6" s="33" t="s">
        <v>339</v>
      </c>
      <c r="G6" s="32" t="s">
        <v>345</v>
      </c>
      <c r="H6" s="10" t="s">
        <v>341</v>
      </c>
      <c r="I6" s="32" t="s">
        <v>346</v>
      </c>
      <c r="J6" s="38">
        <f t="shared" si="6"/>
        <v>330</v>
      </c>
      <c r="K6" s="39">
        <f t="shared" si="7"/>
        <v>20</v>
      </c>
      <c r="L6" s="39"/>
      <c r="M6" s="39">
        <f t="shared" si="0"/>
        <v>0</v>
      </c>
      <c r="N6" s="39">
        <v>9</v>
      </c>
      <c r="O6" s="39"/>
      <c r="P6" s="39">
        <f t="shared" si="1"/>
        <v>0</v>
      </c>
      <c r="Q6" s="46">
        <v>6</v>
      </c>
      <c r="R6" s="39"/>
      <c r="S6" s="39">
        <f t="shared" si="2"/>
        <v>0</v>
      </c>
      <c r="T6" s="39">
        <v>1</v>
      </c>
      <c r="U6" s="39"/>
      <c r="V6" s="39">
        <f t="shared" si="3"/>
        <v>0</v>
      </c>
      <c r="W6" s="47">
        <f t="shared" si="4"/>
        <v>0</v>
      </c>
      <c r="X6" s="39">
        <f t="shared" si="5"/>
        <v>330</v>
      </c>
      <c r="Y6" s="39"/>
      <c r="Z6" s="50">
        <f t="shared" si="8"/>
        <v>0</v>
      </c>
    </row>
    <row r="7" spans="1:26">
      <c r="A7" s="31">
        <v>4</v>
      </c>
      <c r="B7" s="32" t="s">
        <v>347</v>
      </c>
      <c r="C7" s="32">
        <v>28</v>
      </c>
      <c r="D7" s="32">
        <v>33</v>
      </c>
      <c r="E7" s="32" t="s">
        <v>338</v>
      </c>
      <c r="F7" s="33" t="s">
        <v>339</v>
      </c>
      <c r="G7" s="32" t="s">
        <v>340</v>
      </c>
      <c r="H7" s="10" t="s">
        <v>341</v>
      </c>
      <c r="I7" s="32" t="s">
        <v>342</v>
      </c>
      <c r="J7" s="38">
        <f t="shared" si="6"/>
        <v>924</v>
      </c>
      <c r="K7" s="39">
        <f t="shared" si="7"/>
        <v>28</v>
      </c>
      <c r="L7" s="39"/>
      <c r="M7" s="39">
        <f t="shared" si="0"/>
        <v>0</v>
      </c>
      <c r="N7" s="39">
        <v>12</v>
      </c>
      <c r="O7" s="39"/>
      <c r="P7" s="39">
        <f t="shared" si="1"/>
        <v>0</v>
      </c>
      <c r="Q7" s="46">
        <v>6</v>
      </c>
      <c r="R7" s="39"/>
      <c r="S7" s="39">
        <f t="shared" si="2"/>
        <v>0</v>
      </c>
      <c r="T7" s="39">
        <v>1</v>
      </c>
      <c r="U7" s="39"/>
      <c r="V7" s="39">
        <f t="shared" si="3"/>
        <v>0</v>
      </c>
      <c r="W7" s="47">
        <f t="shared" si="4"/>
        <v>0</v>
      </c>
      <c r="X7" s="39">
        <f t="shared" si="5"/>
        <v>924</v>
      </c>
      <c r="Y7" s="39"/>
      <c r="Z7" s="50">
        <f t="shared" si="8"/>
        <v>0</v>
      </c>
    </row>
    <row r="8" spans="1:26">
      <c r="A8" s="31">
        <v>5</v>
      </c>
      <c r="B8" s="32" t="s">
        <v>348</v>
      </c>
      <c r="C8" s="32">
        <v>40</v>
      </c>
      <c r="D8" s="32">
        <v>17</v>
      </c>
      <c r="E8" s="32" t="s">
        <v>349</v>
      </c>
      <c r="F8" s="33" t="s">
        <v>339</v>
      </c>
      <c r="G8" s="32" t="s">
        <v>340</v>
      </c>
      <c r="H8" s="10" t="s">
        <v>341</v>
      </c>
      <c r="I8" s="32" t="s">
        <v>342</v>
      </c>
      <c r="J8" s="38">
        <f t="shared" si="6"/>
        <v>680</v>
      </c>
      <c r="K8" s="39">
        <f t="shared" si="7"/>
        <v>40</v>
      </c>
      <c r="L8" s="39"/>
      <c r="M8" s="39">
        <f t="shared" si="0"/>
        <v>0</v>
      </c>
      <c r="N8" s="39">
        <v>18</v>
      </c>
      <c r="O8" s="39"/>
      <c r="P8" s="39">
        <f t="shared" si="1"/>
        <v>0</v>
      </c>
      <c r="Q8" s="46">
        <v>12</v>
      </c>
      <c r="R8" s="39"/>
      <c r="S8" s="39">
        <f t="shared" si="2"/>
        <v>0</v>
      </c>
      <c r="T8" s="39">
        <v>1</v>
      </c>
      <c r="U8" s="39"/>
      <c r="V8" s="39">
        <f t="shared" si="3"/>
        <v>0</v>
      </c>
      <c r="W8" s="47">
        <f t="shared" si="4"/>
        <v>0</v>
      </c>
      <c r="X8" s="39">
        <f t="shared" si="5"/>
        <v>680</v>
      </c>
      <c r="Y8" s="39"/>
      <c r="Z8" s="50">
        <f t="shared" si="8"/>
        <v>0</v>
      </c>
    </row>
    <row r="9" spans="1:26">
      <c r="A9" s="31">
        <v>6</v>
      </c>
      <c r="B9" s="32" t="s">
        <v>350</v>
      </c>
      <c r="C9" s="32">
        <v>50</v>
      </c>
      <c r="D9" s="32">
        <v>18</v>
      </c>
      <c r="E9" s="32" t="s">
        <v>351</v>
      </c>
      <c r="F9" s="33" t="s">
        <v>352</v>
      </c>
      <c r="G9" s="32" t="s">
        <v>340</v>
      </c>
      <c r="H9" s="10" t="s">
        <v>341</v>
      </c>
      <c r="I9" s="32" t="s">
        <v>342</v>
      </c>
      <c r="J9" s="38">
        <f t="shared" si="6"/>
        <v>900</v>
      </c>
      <c r="K9" s="39">
        <f t="shared" si="7"/>
        <v>50</v>
      </c>
      <c r="L9" s="39"/>
      <c r="M9" s="39">
        <f t="shared" si="0"/>
        <v>0</v>
      </c>
      <c r="N9" s="39">
        <v>24</v>
      </c>
      <c r="O9" s="39"/>
      <c r="P9" s="39">
        <f t="shared" si="1"/>
        <v>0</v>
      </c>
      <c r="Q9" s="46">
        <v>15</v>
      </c>
      <c r="R9" s="39"/>
      <c r="S9" s="39">
        <f t="shared" si="2"/>
        <v>0</v>
      </c>
      <c r="T9" s="39">
        <v>1</v>
      </c>
      <c r="U9" s="39"/>
      <c r="V9" s="39">
        <f t="shared" si="3"/>
        <v>0</v>
      </c>
      <c r="W9" s="47">
        <f t="shared" si="4"/>
        <v>0</v>
      </c>
      <c r="X9" s="39">
        <f t="shared" si="5"/>
        <v>900</v>
      </c>
      <c r="Y9" s="39"/>
      <c r="Z9" s="50">
        <f t="shared" si="8"/>
        <v>0</v>
      </c>
    </row>
    <row r="10" spans="1:26">
      <c r="A10" s="31">
        <v>7</v>
      </c>
      <c r="B10" s="32" t="s">
        <v>353</v>
      </c>
      <c r="C10" s="32">
        <v>28</v>
      </c>
      <c r="D10" s="32">
        <v>20</v>
      </c>
      <c r="E10" s="32" t="s">
        <v>354</v>
      </c>
      <c r="F10" s="33" t="s">
        <v>339</v>
      </c>
      <c r="G10" s="32" t="s">
        <v>355</v>
      </c>
      <c r="H10" s="10" t="s">
        <v>341</v>
      </c>
      <c r="I10" s="32" t="s">
        <v>342</v>
      </c>
      <c r="J10" s="38">
        <f t="shared" si="6"/>
        <v>560</v>
      </c>
      <c r="K10" s="39">
        <f t="shared" si="7"/>
        <v>28</v>
      </c>
      <c r="L10" s="39"/>
      <c r="M10" s="39">
        <f t="shared" si="0"/>
        <v>0</v>
      </c>
      <c r="N10" s="39">
        <v>12</v>
      </c>
      <c r="O10" s="39"/>
      <c r="P10" s="39">
        <f t="shared" si="1"/>
        <v>0</v>
      </c>
      <c r="Q10" s="46">
        <v>6</v>
      </c>
      <c r="R10" s="39"/>
      <c r="S10" s="39">
        <f t="shared" si="2"/>
        <v>0</v>
      </c>
      <c r="T10" s="39">
        <v>1</v>
      </c>
      <c r="U10" s="39"/>
      <c r="V10" s="39">
        <f t="shared" si="3"/>
        <v>0</v>
      </c>
      <c r="W10" s="47">
        <f t="shared" si="4"/>
        <v>0</v>
      </c>
      <c r="X10" s="39">
        <f t="shared" si="5"/>
        <v>560</v>
      </c>
      <c r="Y10" s="39"/>
      <c r="Z10" s="50">
        <f t="shared" si="8"/>
        <v>0</v>
      </c>
    </row>
    <row r="11" spans="1:26">
      <c r="A11" s="31">
        <v>8</v>
      </c>
      <c r="B11" s="32" t="s">
        <v>343</v>
      </c>
      <c r="C11" s="32">
        <v>20</v>
      </c>
      <c r="D11" s="32">
        <v>19</v>
      </c>
      <c r="E11" s="32" t="s">
        <v>356</v>
      </c>
      <c r="F11" s="33" t="s">
        <v>339</v>
      </c>
      <c r="G11" s="32" t="s">
        <v>345</v>
      </c>
      <c r="H11" s="10" t="s">
        <v>341</v>
      </c>
      <c r="I11" s="32" t="s">
        <v>342</v>
      </c>
      <c r="J11" s="38">
        <f t="shared" si="6"/>
        <v>380</v>
      </c>
      <c r="K11" s="39">
        <f t="shared" si="7"/>
        <v>20</v>
      </c>
      <c r="L11" s="39"/>
      <c r="M11" s="39">
        <f t="shared" si="0"/>
        <v>0</v>
      </c>
      <c r="N11" s="39">
        <v>9</v>
      </c>
      <c r="O11" s="39"/>
      <c r="P11" s="39">
        <f t="shared" si="1"/>
        <v>0</v>
      </c>
      <c r="Q11" s="46">
        <v>6</v>
      </c>
      <c r="R11" s="39"/>
      <c r="S11" s="39">
        <f t="shared" si="2"/>
        <v>0</v>
      </c>
      <c r="T11" s="39">
        <v>1</v>
      </c>
      <c r="U11" s="39"/>
      <c r="V11" s="39">
        <f t="shared" si="3"/>
        <v>0</v>
      </c>
      <c r="W11" s="47">
        <f t="shared" si="4"/>
        <v>0</v>
      </c>
      <c r="X11" s="39">
        <f t="shared" si="5"/>
        <v>380</v>
      </c>
      <c r="Y11" s="39"/>
      <c r="Z11" s="50">
        <f t="shared" si="8"/>
        <v>0</v>
      </c>
    </row>
    <row r="12" spans="1:26">
      <c r="A12" s="31">
        <v>9</v>
      </c>
      <c r="B12" s="32" t="s">
        <v>343</v>
      </c>
      <c r="C12" s="32">
        <v>27</v>
      </c>
      <c r="D12" s="32">
        <v>19</v>
      </c>
      <c r="E12" s="32" t="s">
        <v>338</v>
      </c>
      <c r="F12" s="33" t="s">
        <v>339</v>
      </c>
      <c r="G12" s="32" t="s">
        <v>340</v>
      </c>
      <c r="H12" s="10" t="s">
        <v>341</v>
      </c>
      <c r="I12" s="32" t="s">
        <v>342</v>
      </c>
      <c r="J12" s="38">
        <f t="shared" si="6"/>
        <v>513</v>
      </c>
      <c r="K12" s="39">
        <f t="shared" si="7"/>
        <v>27</v>
      </c>
      <c r="L12" s="39"/>
      <c r="M12" s="39">
        <f t="shared" si="0"/>
        <v>0</v>
      </c>
      <c r="N12" s="39">
        <v>12</v>
      </c>
      <c r="O12" s="39"/>
      <c r="P12" s="39">
        <f t="shared" si="1"/>
        <v>0</v>
      </c>
      <c r="Q12" s="46">
        <v>6</v>
      </c>
      <c r="R12" s="39"/>
      <c r="S12" s="39">
        <f t="shared" si="2"/>
        <v>0</v>
      </c>
      <c r="T12" s="39">
        <v>1</v>
      </c>
      <c r="U12" s="39"/>
      <c r="V12" s="39">
        <f t="shared" si="3"/>
        <v>0</v>
      </c>
      <c r="W12" s="47">
        <f t="shared" si="4"/>
        <v>0</v>
      </c>
      <c r="X12" s="39">
        <f t="shared" si="5"/>
        <v>513</v>
      </c>
      <c r="Y12" s="39"/>
      <c r="Z12" s="50">
        <f t="shared" si="8"/>
        <v>0</v>
      </c>
    </row>
    <row r="13" spans="1:26">
      <c r="A13" s="31">
        <v>10</v>
      </c>
      <c r="B13" s="32" t="s">
        <v>343</v>
      </c>
      <c r="C13" s="32">
        <v>20</v>
      </c>
      <c r="D13" s="32">
        <v>27</v>
      </c>
      <c r="E13" s="32" t="s">
        <v>344</v>
      </c>
      <c r="F13" s="33" t="s">
        <v>339</v>
      </c>
      <c r="G13" s="32" t="s">
        <v>345</v>
      </c>
      <c r="H13" s="10" t="s">
        <v>341</v>
      </c>
      <c r="I13" s="32" t="s">
        <v>342</v>
      </c>
      <c r="J13" s="38">
        <f t="shared" si="6"/>
        <v>540</v>
      </c>
      <c r="K13" s="39">
        <f t="shared" si="7"/>
        <v>20</v>
      </c>
      <c r="L13" s="39"/>
      <c r="M13" s="39">
        <f t="shared" si="0"/>
        <v>0</v>
      </c>
      <c r="N13" s="39">
        <v>9</v>
      </c>
      <c r="O13" s="39"/>
      <c r="P13" s="39">
        <f t="shared" si="1"/>
        <v>0</v>
      </c>
      <c r="Q13" s="46">
        <v>6</v>
      </c>
      <c r="R13" s="39"/>
      <c r="S13" s="39">
        <f t="shared" si="2"/>
        <v>0</v>
      </c>
      <c r="T13" s="39">
        <v>1</v>
      </c>
      <c r="U13" s="39"/>
      <c r="V13" s="39">
        <f t="shared" si="3"/>
        <v>0</v>
      </c>
      <c r="W13" s="47">
        <f t="shared" si="4"/>
        <v>0</v>
      </c>
      <c r="X13" s="39">
        <f t="shared" si="5"/>
        <v>540</v>
      </c>
      <c r="Y13" s="39"/>
      <c r="Z13" s="50">
        <f t="shared" si="8"/>
        <v>0</v>
      </c>
    </row>
    <row r="14" spans="1:26">
      <c r="A14" s="31">
        <v>11</v>
      </c>
      <c r="B14" s="32" t="s">
        <v>343</v>
      </c>
      <c r="C14" s="32">
        <v>23</v>
      </c>
      <c r="D14" s="32">
        <v>27</v>
      </c>
      <c r="E14" s="32" t="s">
        <v>357</v>
      </c>
      <c r="F14" s="33" t="s">
        <v>339</v>
      </c>
      <c r="G14" s="32" t="s">
        <v>358</v>
      </c>
      <c r="H14" s="10" t="s">
        <v>359</v>
      </c>
      <c r="I14" s="32" t="s">
        <v>346</v>
      </c>
      <c r="J14" s="38">
        <f t="shared" si="6"/>
        <v>621</v>
      </c>
      <c r="K14" s="39">
        <f t="shared" si="7"/>
        <v>23</v>
      </c>
      <c r="L14" s="39"/>
      <c r="M14" s="39">
        <f t="shared" si="0"/>
        <v>0</v>
      </c>
      <c r="N14" s="39">
        <v>9</v>
      </c>
      <c r="O14" s="39"/>
      <c r="P14" s="39">
        <f t="shared" si="1"/>
        <v>0</v>
      </c>
      <c r="Q14" s="46">
        <v>6</v>
      </c>
      <c r="R14" s="39"/>
      <c r="S14" s="39">
        <f t="shared" si="2"/>
        <v>0</v>
      </c>
      <c r="T14" s="39">
        <v>1</v>
      </c>
      <c r="U14" s="39"/>
      <c r="V14" s="39">
        <f t="shared" si="3"/>
        <v>0</v>
      </c>
      <c r="W14" s="47">
        <f t="shared" si="4"/>
        <v>0</v>
      </c>
      <c r="X14" s="39">
        <f t="shared" si="5"/>
        <v>621</v>
      </c>
      <c r="Y14" s="39"/>
      <c r="Z14" s="50">
        <f t="shared" si="8"/>
        <v>0</v>
      </c>
    </row>
    <row r="15" spans="1:26">
      <c r="A15" s="31">
        <v>12</v>
      </c>
      <c r="B15" s="32" t="s">
        <v>360</v>
      </c>
      <c r="C15" s="32">
        <v>100</v>
      </c>
      <c r="D15" s="32">
        <v>40.5</v>
      </c>
      <c r="E15" s="32" t="s">
        <v>361</v>
      </c>
      <c r="F15" s="33" t="s">
        <v>362</v>
      </c>
      <c r="G15" s="32" t="s">
        <v>363</v>
      </c>
      <c r="H15" s="10" t="s">
        <v>364</v>
      </c>
      <c r="I15" s="32" t="s">
        <v>342</v>
      </c>
      <c r="J15" s="38">
        <f t="shared" si="6"/>
        <v>4050</v>
      </c>
      <c r="K15" s="39">
        <f t="shared" si="7"/>
        <v>100</v>
      </c>
      <c r="L15" s="39"/>
      <c r="M15" s="39">
        <f t="shared" si="0"/>
        <v>0</v>
      </c>
      <c r="N15" s="39">
        <v>48</v>
      </c>
      <c r="O15" s="39"/>
      <c r="P15" s="39">
        <f t="shared" si="1"/>
        <v>0</v>
      </c>
      <c r="Q15" s="46">
        <v>30</v>
      </c>
      <c r="R15" s="39"/>
      <c r="S15" s="39">
        <f t="shared" si="2"/>
        <v>0</v>
      </c>
      <c r="T15" s="39">
        <v>1</v>
      </c>
      <c r="U15" s="39"/>
      <c r="V15" s="39">
        <f t="shared" si="3"/>
        <v>0</v>
      </c>
      <c r="W15" s="47">
        <f t="shared" si="4"/>
        <v>0</v>
      </c>
      <c r="X15" s="39">
        <f t="shared" si="5"/>
        <v>4050</v>
      </c>
      <c r="Y15" s="39"/>
      <c r="Z15" s="50">
        <f t="shared" si="8"/>
        <v>0</v>
      </c>
    </row>
    <row r="16" spans="1:26">
      <c r="A16" s="31">
        <v>13</v>
      </c>
      <c r="B16" s="32" t="s">
        <v>365</v>
      </c>
      <c r="C16" s="32">
        <v>60</v>
      </c>
      <c r="D16" s="32">
        <v>42</v>
      </c>
      <c r="E16" s="32" t="s">
        <v>366</v>
      </c>
      <c r="F16" s="33" t="s">
        <v>362</v>
      </c>
      <c r="G16" s="32" t="s">
        <v>355</v>
      </c>
      <c r="H16" s="10" t="s">
        <v>367</v>
      </c>
      <c r="I16" s="32" t="s">
        <v>342</v>
      </c>
      <c r="J16" s="38">
        <f t="shared" si="6"/>
        <v>2520</v>
      </c>
      <c r="K16" s="39">
        <f t="shared" si="7"/>
        <v>60</v>
      </c>
      <c r="L16" s="39"/>
      <c r="M16" s="39">
        <f t="shared" si="0"/>
        <v>0</v>
      </c>
      <c r="N16" s="39">
        <v>30</v>
      </c>
      <c r="O16" s="39"/>
      <c r="P16" s="39">
        <f t="shared" si="1"/>
        <v>0</v>
      </c>
      <c r="Q16" s="46">
        <v>18</v>
      </c>
      <c r="R16" s="39"/>
      <c r="S16" s="39">
        <f t="shared" si="2"/>
        <v>0</v>
      </c>
      <c r="T16" s="39">
        <v>1</v>
      </c>
      <c r="U16" s="39"/>
      <c r="V16" s="39">
        <f t="shared" si="3"/>
        <v>0</v>
      </c>
      <c r="W16" s="47">
        <f t="shared" si="4"/>
        <v>0</v>
      </c>
      <c r="X16" s="39">
        <f t="shared" si="5"/>
        <v>2520</v>
      </c>
      <c r="Y16" s="39"/>
      <c r="Z16" s="50">
        <f t="shared" si="8"/>
        <v>0</v>
      </c>
    </row>
    <row r="17" spans="1:26">
      <c r="A17" s="31">
        <v>14</v>
      </c>
      <c r="B17" s="32" t="s">
        <v>368</v>
      </c>
      <c r="C17" s="32">
        <v>26</v>
      </c>
      <c r="D17" s="32">
        <v>39</v>
      </c>
      <c r="E17" s="32" t="s">
        <v>338</v>
      </c>
      <c r="F17" s="33" t="s">
        <v>362</v>
      </c>
      <c r="G17" s="32" t="s">
        <v>340</v>
      </c>
      <c r="H17" s="10" t="s">
        <v>359</v>
      </c>
      <c r="I17" s="32" t="s">
        <v>342</v>
      </c>
      <c r="J17" s="38">
        <f t="shared" si="6"/>
        <v>1014</v>
      </c>
      <c r="K17" s="39">
        <f t="shared" si="7"/>
        <v>26</v>
      </c>
      <c r="L17" s="39"/>
      <c r="M17" s="39">
        <f t="shared" si="0"/>
        <v>0</v>
      </c>
      <c r="N17" s="39">
        <v>12</v>
      </c>
      <c r="O17" s="39"/>
      <c r="P17" s="39">
        <f t="shared" si="1"/>
        <v>0</v>
      </c>
      <c r="Q17" s="46">
        <v>6</v>
      </c>
      <c r="R17" s="39"/>
      <c r="S17" s="39">
        <f t="shared" si="2"/>
        <v>0</v>
      </c>
      <c r="T17" s="39">
        <v>1</v>
      </c>
      <c r="U17" s="39"/>
      <c r="V17" s="39">
        <f t="shared" si="3"/>
        <v>0</v>
      </c>
      <c r="W17" s="47">
        <f t="shared" si="4"/>
        <v>0</v>
      </c>
      <c r="X17" s="39">
        <f t="shared" si="5"/>
        <v>1014</v>
      </c>
      <c r="Y17" s="39"/>
      <c r="Z17" s="50">
        <f t="shared" si="8"/>
        <v>0</v>
      </c>
    </row>
    <row r="18" spans="1:26">
      <c r="A18" s="31">
        <v>15</v>
      </c>
      <c r="B18" s="32" t="s">
        <v>343</v>
      </c>
      <c r="C18" s="32">
        <v>19</v>
      </c>
      <c r="D18" s="32">
        <v>40.5</v>
      </c>
      <c r="E18" s="32" t="s">
        <v>369</v>
      </c>
      <c r="F18" s="33" t="s">
        <v>362</v>
      </c>
      <c r="G18" s="32" t="s">
        <v>370</v>
      </c>
      <c r="H18" s="10" t="s">
        <v>371</v>
      </c>
      <c r="I18" s="32" t="s">
        <v>342</v>
      </c>
      <c r="J18" s="38">
        <f t="shared" si="6"/>
        <v>769.5</v>
      </c>
      <c r="K18" s="39">
        <f t="shared" si="7"/>
        <v>19</v>
      </c>
      <c r="L18" s="39"/>
      <c r="M18" s="39">
        <f t="shared" si="0"/>
        <v>0</v>
      </c>
      <c r="N18" s="39">
        <v>9</v>
      </c>
      <c r="O18" s="39"/>
      <c r="P18" s="39">
        <f t="shared" si="1"/>
        <v>0</v>
      </c>
      <c r="Q18" s="46">
        <v>3</v>
      </c>
      <c r="R18" s="39"/>
      <c r="S18" s="39">
        <f t="shared" si="2"/>
        <v>0</v>
      </c>
      <c r="T18" s="39">
        <v>1</v>
      </c>
      <c r="U18" s="39"/>
      <c r="V18" s="39">
        <f t="shared" si="3"/>
        <v>0</v>
      </c>
      <c r="W18" s="47">
        <f t="shared" si="4"/>
        <v>0</v>
      </c>
      <c r="X18" s="39">
        <f t="shared" si="5"/>
        <v>769.5</v>
      </c>
      <c r="Y18" s="39"/>
      <c r="Z18" s="50">
        <f t="shared" si="8"/>
        <v>0</v>
      </c>
    </row>
    <row r="19" spans="1:26">
      <c r="A19" s="31">
        <v>16</v>
      </c>
      <c r="B19" s="32" t="s">
        <v>343</v>
      </c>
      <c r="C19" s="32">
        <v>19</v>
      </c>
      <c r="D19" s="32">
        <v>39.9</v>
      </c>
      <c r="E19" s="32" t="s">
        <v>369</v>
      </c>
      <c r="F19" s="33" t="s">
        <v>362</v>
      </c>
      <c r="G19" s="32" t="s">
        <v>372</v>
      </c>
      <c r="H19" s="10" t="s">
        <v>371</v>
      </c>
      <c r="I19" s="32" t="s">
        <v>342</v>
      </c>
      <c r="J19" s="38">
        <f t="shared" si="6"/>
        <v>758.1</v>
      </c>
      <c r="K19" s="39">
        <f t="shared" si="7"/>
        <v>19</v>
      </c>
      <c r="L19" s="39"/>
      <c r="M19" s="39">
        <f t="shared" si="0"/>
        <v>0</v>
      </c>
      <c r="N19" s="39">
        <v>9</v>
      </c>
      <c r="O19" s="39"/>
      <c r="P19" s="39">
        <f t="shared" si="1"/>
        <v>0</v>
      </c>
      <c r="Q19" s="46">
        <v>3</v>
      </c>
      <c r="R19" s="39"/>
      <c r="S19" s="39">
        <f t="shared" si="2"/>
        <v>0</v>
      </c>
      <c r="T19" s="39">
        <v>1</v>
      </c>
      <c r="U19" s="39"/>
      <c r="V19" s="39">
        <f t="shared" si="3"/>
        <v>0</v>
      </c>
      <c r="W19" s="47">
        <f t="shared" si="4"/>
        <v>0</v>
      </c>
      <c r="X19" s="39">
        <f t="shared" si="5"/>
        <v>758.1</v>
      </c>
      <c r="Y19" s="39"/>
      <c r="Z19" s="50">
        <f t="shared" si="8"/>
        <v>0</v>
      </c>
    </row>
    <row r="20" spans="1:26">
      <c r="A20" s="31">
        <v>17</v>
      </c>
      <c r="B20" s="32" t="s">
        <v>343</v>
      </c>
      <c r="C20" s="32">
        <v>24</v>
      </c>
      <c r="D20" s="32">
        <v>39.9</v>
      </c>
      <c r="E20" s="32" t="s">
        <v>338</v>
      </c>
      <c r="F20" s="33" t="s">
        <v>362</v>
      </c>
      <c r="G20" s="32" t="s">
        <v>373</v>
      </c>
      <c r="H20" s="10" t="s">
        <v>371</v>
      </c>
      <c r="I20" s="32" t="s">
        <v>342</v>
      </c>
      <c r="J20" s="38">
        <f t="shared" si="6"/>
        <v>957.6</v>
      </c>
      <c r="K20" s="39">
        <f t="shared" si="7"/>
        <v>24</v>
      </c>
      <c r="L20" s="39"/>
      <c r="M20" s="39">
        <f t="shared" si="0"/>
        <v>0</v>
      </c>
      <c r="N20" s="39">
        <v>12</v>
      </c>
      <c r="O20" s="39"/>
      <c r="P20" s="39">
        <f t="shared" si="1"/>
        <v>0</v>
      </c>
      <c r="Q20" s="46">
        <v>6</v>
      </c>
      <c r="R20" s="39"/>
      <c r="S20" s="39">
        <f t="shared" si="2"/>
        <v>0</v>
      </c>
      <c r="T20" s="39">
        <v>1</v>
      </c>
      <c r="U20" s="39"/>
      <c r="V20" s="39">
        <f t="shared" si="3"/>
        <v>0</v>
      </c>
      <c r="W20" s="47">
        <f t="shared" si="4"/>
        <v>0</v>
      </c>
      <c r="X20" s="39">
        <f t="shared" si="5"/>
        <v>957.6</v>
      </c>
      <c r="Y20" s="39"/>
      <c r="Z20" s="50">
        <f t="shared" si="8"/>
        <v>0</v>
      </c>
    </row>
    <row r="21" spans="1:26">
      <c r="A21" s="31">
        <v>18</v>
      </c>
      <c r="B21" s="32" t="s">
        <v>343</v>
      </c>
      <c r="C21" s="32">
        <v>40</v>
      </c>
      <c r="D21" s="32">
        <v>34.5</v>
      </c>
      <c r="E21" s="32"/>
      <c r="F21" s="33"/>
      <c r="G21" s="32"/>
      <c r="H21" s="10" t="s">
        <v>367</v>
      </c>
      <c r="I21" s="32" t="s">
        <v>342</v>
      </c>
      <c r="J21" s="38">
        <f t="shared" si="6"/>
        <v>1380</v>
      </c>
      <c r="K21" s="39">
        <f t="shared" si="7"/>
        <v>40</v>
      </c>
      <c r="L21" s="39"/>
      <c r="M21" s="39">
        <f t="shared" si="0"/>
        <v>0</v>
      </c>
      <c r="N21" s="39">
        <v>18</v>
      </c>
      <c r="O21" s="39"/>
      <c r="P21" s="39">
        <f t="shared" si="1"/>
        <v>0</v>
      </c>
      <c r="Q21" s="46">
        <v>12</v>
      </c>
      <c r="R21" s="39"/>
      <c r="S21" s="39">
        <f t="shared" si="2"/>
        <v>0</v>
      </c>
      <c r="T21" s="39">
        <v>1</v>
      </c>
      <c r="U21" s="39"/>
      <c r="V21" s="39">
        <f t="shared" si="3"/>
        <v>0</v>
      </c>
      <c r="W21" s="47">
        <f t="shared" si="4"/>
        <v>0</v>
      </c>
      <c r="X21" s="39">
        <f t="shared" si="5"/>
        <v>1380</v>
      </c>
      <c r="Y21" s="39"/>
      <c r="Z21" s="50">
        <f t="shared" si="8"/>
        <v>0</v>
      </c>
    </row>
    <row r="22" spans="1:26">
      <c r="A22" s="31">
        <v>19</v>
      </c>
      <c r="B22" s="32" t="s">
        <v>374</v>
      </c>
      <c r="C22" s="32">
        <v>64</v>
      </c>
      <c r="D22" s="32">
        <v>32</v>
      </c>
      <c r="E22" s="32" t="s">
        <v>375</v>
      </c>
      <c r="F22" s="33" t="s">
        <v>339</v>
      </c>
      <c r="G22" s="32" t="s">
        <v>376</v>
      </c>
      <c r="H22" s="10" t="s">
        <v>367</v>
      </c>
      <c r="I22" s="32" t="s">
        <v>342</v>
      </c>
      <c r="J22" s="38">
        <f t="shared" si="6"/>
        <v>2048</v>
      </c>
      <c r="K22" s="39">
        <f t="shared" si="7"/>
        <v>64</v>
      </c>
      <c r="L22" s="39"/>
      <c r="M22" s="39">
        <f t="shared" si="0"/>
        <v>0</v>
      </c>
      <c r="N22" s="39">
        <v>30</v>
      </c>
      <c r="O22" s="39"/>
      <c r="P22" s="39">
        <f t="shared" si="1"/>
        <v>0</v>
      </c>
      <c r="Q22" s="46">
        <v>18</v>
      </c>
      <c r="R22" s="39"/>
      <c r="S22" s="39">
        <f t="shared" si="2"/>
        <v>0</v>
      </c>
      <c r="T22" s="39">
        <v>1</v>
      </c>
      <c r="U22" s="39"/>
      <c r="V22" s="39">
        <f t="shared" si="3"/>
        <v>0</v>
      </c>
      <c r="W22" s="47">
        <f t="shared" si="4"/>
        <v>0</v>
      </c>
      <c r="X22" s="39">
        <f t="shared" si="5"/>
        <v>2048</v>
      </c>
      <c r="Y22" s="39"/>
      <c r="Z22" s="50">
        <f t="shared" si="8"/>
        <v>0</v>
      </c>
    </row>
    <row r="23" spans="1:26">
      <c r="A23" s="31">
        <v>20</v>
      </c>
      <c r="B23" s="32" t="s">
        <v>343</v>
      </c>
      <c r="C23" s="32">
        <v>28</v>
      </c>
      <c r="D23" s="32">
        <v>25</v>
      </c>
      <c r="E23" s="32" t="s">
        <v>338</v>
      </c>
      <c r="F23" s="33" t="s">
        <v>339</v>
      </c>
      <c r="G23" s="32" t="s">
        <v>377</v>
      </c>
      <c r="H23" s="10" t="s">
        <v>359</v>
      </c>
      <c r="I23" s="32" t="s">
        <v>346</v>
      </c>
      <c r="J23" s="38">
        <f t="shared" si="6"/>
        <v>700</v>
      </c>
      <c r="K23" s="39">
        <f t="shared" si="7"/>
        <v>28</v>
      </c>
      <c r="L23" s="39"/>
      <c r="M23" s="39">
        <f t="shared" si="0"/>
        <v>0</v>
      </c>
      <c r="N23" s="39">
        <v>12</v>
      </c>
      <c r="O23" s="39"/>
      <c r="P23" s="39">
        <f t="shared" si="1"/>
        <v>0</v>
      </c>
      <c r="Q23" s="46">
        <v>6</v>
      </c>
      <c r="R23" s="39"/>
      <c r="S23" s="39">
        <f t="shared" si="2"/>
        <v>0</v>
      </c>
      <c r="T23" s="39">
        <v>1</v>
      </c>
      <c r="U23" s="39"/>
      <c r="V23" s="39">
        <f t="shared" si="3"/>
        <v>0</v>
      </c>
      <c r="W23" s="47">
        <f t="shared" si="4"/>
        <v>0</v>
      </c>
      <c r="X23" s="39">
        <f t="shared" si="5"/>
        <v>700</v>
      </c>
      <c r="Y23" s="39"/>
      <c r="Z23" s="50">
        <f t="shared" si="8"/>
        <v>0</v>
      </c>
    </row>
    <row r="24" spans="1:26">
      <c r="A24" s="31">
        <v>21</v>
      </c>
      <c r="B24" s="32" t="s">
        <v>343</v>
      </c>
      <c r="C24" s="32">
        <v>40</v>
      </c>
      <c r="D24" s="32">
        <v>25</v>
      </c>
      <c r="E24" s="32" t="s">
        <v>349</v>
      </c>
      <c r="F24" s="33" t="s">
        <v>339</v>
      </c>
      <c r="G24" s="32" t="s">
        <v>378</v>
      </c>
      <c r="H24" s="10" t="s">
        <v>359</v>
      </c>
      <c r="I24" s="32" t="s">
        <v>346</v>
      </c>
      <c r="J24" s="38">
        <f t="shared" si="6"/>
        <v>1000</v>
      </c>
      <c r="K24" s="39">
        <f t="shared" si="7"/>
        <v>40</v>
      </c>
      <c r="L24" s="39"/>
      <c r="M24" s="39">
        <f t="shared" si="0"/>
        <v>0</v>
      </c>
      <c r="N24" s="39">
        <v>18</v>
      </c>
      <c r="O24" s="39"/>
      <c r="P24" s="39">
        <f t="shared" si="1"/>
        <v>0</v>
      </c>
      <c r="Q24" s="46">
        <v>12</v>
      </c>
      <c r="R24" s="39"/>
      <c r="S24" s="39">
        <f t="shared" si="2"/>
        <v>0</v>
      </c>
      <c r="T24" s="39">
        <v>1</v>
      </c>
      <c r="U24" s="39"/>
      <c r="V24" s="39">
        <f t="shared" si="3"/>
        <v>0</v>
      </c>
      <c r="W24" s="47">
        <f t="shared" si="4"/>
        <v>0</v>
      </c>
      <c r="X24" s="39">
        <f t="shared" si="5"/>
        <v>1000</v>
      </c>
      <c r="Y24" s="39"/>
      <c r="Z24" s="50">
        <f t="shared" si="8"/>
        <v>0</v>
      </c>
    </row>
    <row r="25" spans="1:26">
      <c r="A25" s="31">
        <v>22</v>
      </c>
      <c r="B25" s="32" t="s">
        <v>343</v>
      </c>
      <c r="C25" s="32">
        <v>24</v>
      </c>
      <c r="D25" s="32">
        <v>25</v>
      </c>
      <c r="E25" s="32" t="s">
        <v>357</v>
      </c>
      <c r="F25" s="33" t="s">
        <v>339</v>
      </c>
      <c r="G25" s="32" t="s">
        <v>355</v>
      </c>
      <c r="H25" s="10" t="s">
        <v>359</v>
      </c>
      <c r="I25" s="32" t="s">
        <v>346</v>
      </c>
      <c r="J25" s="38">
        <f t="shared" si="6"/>
        <v>600</v>
      </c>
      <c r="K25" s="39">
        <f t="shared" si="7"/>
        <v>24</v>
      </c>
      <c r="L25" s="39"/>
      <c r="M25" s="39">
        <f t="shared" si="0"/>
        <v>0</v>
      </c>
      <c r="N25" s="39">
        <v>12</v>
      </c>
      <c r="O25" s="39"/>
      <c r="P25" s="39">
        <f t="shared" si="1"/>
        <v>0</v>
      </c>
      <c r="Q25" s="46">
        <v>6</v>
      </c>
      <c r="R25" s="39"/>
      <c r="S25" s="39">
        <f t="shared" si="2"/>
        <v>0</v>
      </c>
      <c r="T25" s="39">
        <v>1</v>
      </c>
      <c r="U25" s="39"/>
      <c r="V25" s="39">
        <f t="shared" si="3"/>
        <v>0</v>
      </c>
      <c r="W25" s="47">
        <f t="shared" si="4"/>
        <v>0</v>
      </c>
      <c r="X25" s="39">
        <f t="shared" si="5"/>
        <v>600</v>
      </c>
      <c r="Y25" s="39"/>
      <c r="Z25" s="50">
        <f t="shared" si="8"/>
        <v>0</v>
      </c>
    </row>
    <row r="26" spans="1:26">
      <c r="A26" s="31">
        <v>23</v>
      </c>
      <c r="B26" s="32" t="s">
        <v>343</v>
      </c>
      <c r="C26" s="32">
        <v>24</v>
      </c>
      <c r="D26" s="32">
        <v>25</v>
      </c>
      <c r="E26" s="32" t="s">
        <v>357</v>
      </c>
      <c r="F26" s="33" t="s">
        <v>339</v>
      </c>
      <c r="G26" s="32" t="s">
        <v>379</v>
      </c>
      <c r="H26" s="10" t="s">
        <v>359</v>
      </c>
      <c r="I26" s="32" t="s">
        <v>346</v>
      </c>
      <c r="J26" s="38">
        <f t="shared" si="6"/>
        <v>600</v>
      </c>
      <c r="K26" s="39">
        <f t="shared" si="7"/>
        <v>24</v>
      </c>
      <c r="L26" s="39"/>
      <c r="M26" s="39">
        <f t="shared" si="0"/>
        <v>0</v>
      </c>
      <c r="N26" s="39">
        <v>12</v>
      </c>
      <c r="O26" s="39"/>
      <c r="P26" s="39">
        <f t="shared" si="1"/>
        <v>0</v>
      </c>
      <c r="Q26" s="46">
        <v>6</v>
      </c>
      <c r="R26" s="39"/>
      <c r="S26" s="39">
        <f t="shared" si="2"/>
        <v>0</v>
      </c>
      <c r="T26" s="39">
        <v>1</v>
      </c>
      <c r="U26" s="39"/>
      <c r="V26" s="39">
        <f t="shared" si="3"/>
        <v>0</v>
      </c>
      <c r="W26" s="47">
        <f t="shared" si="4"/>
        <v>0</v>
      </c>
      <c r="X26" s="39">
        <f t="shared" si="5"/>
        <v>600</v>
      </c>
      <c r="Y26" s="39"/>
      <c r="Z26" s="50">
        <f t="shared" si="8"/>
        <v>0</v>
      </c>
    </row>
    <row r="27" spans="1:26">
      <c r="A27" s="31">
        <v>24</v>
      </c>
      <c r="B27" s="32" t="s">
        <v>343</v>
      </c>
      <c r="C27" s="32">
        <v>18</v>
      </c>
      <c r="D27" s="32">
        <v>25</v>
      </c>
      <c r="E27" s="32" t="s">
        <v>369</v>
      </c>
      <c r="F27" s="33" t="s">
        <v>339</v>
      </c>
      <c r="G27" s="32" t="s">
        <v>380</v>
      </c>
      <c r="H27" s="10" t="s">
        <v>359</v>
      </c>
      <c r="I27" s="32" t="s">
        <v>342</v>
      </c>
      <c r="J27" s="38">
        <f t="shared" si="6"/>
        <v>450</v>
      </c>
      <c r="K27" s="39">
        <f t="shared" si="7"/>
        <v>18</v>
      </c>
      <c r="L27" s="39"/>
      <c r="M27" s="39">
        <f t="shared" si="0"/>
        <v>0</v>
      </c>
      <c r="N27" s="39">
        <v>9</v>
      </c>
      <c r="O27" s="39"/>
      <c r="P27" s="39">
        <f t="shared" si="1"/>
        <v>0</v>
      </c>
      <c r="Q27" s="46">
        <v>3</v>
      </c>
      <c r="R27" s="39"/>
      <c r="S27" s="39">
        <f t="shared" si="2"/>
        <v>0</v>
      </c>
      <c r="T27" s="39">
        <v>1</v>
      </c>
      <c r="U27" s="39"/>
      <c r="V27" s="39">
        <f t="shared" si="3"/>
        <v>0</v>
      </c>
      <c r="W27" s="47">
        <f t="shared" si="4"/>
        <v>0</v>
      </c>
      <c r="X27" s="39">
        <f t="shared" si="5"/>
        <v>450</v>
      </c>
      <c r="Y27" s="39"/>
      <c r="Z27" s="50">
        <f t="shared" si="8"/>
        <v>0</v>
      </c>
    </row>
    <row r="28" spans="1:26">
      <c r="A28" s="31">
        <v>25</v>
      </c>
      <c r="B28" s="32" t="s">
        <v>343</v>
      </c>
      <c r="C28" s="32">
        <v>18</v>
      </c>
      <c r="D28" s="32">
        <v>25</v>
      </c>
      <c r="E28" s="32" t="s">
        <v>369</v>
      </c>
      <c r="F28" s="33" t="s">
        <v>339</v>
      </c>
      <c r="G28" s="32" t="s">
        <v>381</v>
      </c>
      <c r="H28" s="10" t="s">
        <v>359</v>
      </c>
      <c r="I28" s="32" t="s">
        <v>342</v>
      </c>
      <c r="J28" s="38">
        <f t="shared" si="6"/>
        <v>450</v>
      </c>
      <c r="K28" s="39">
        <f t="shared" si="7"/>
        <v>18</v>
      </c>
      <c r="L28" s="39"/>
      <c r="M28" s="39">
        <f t="shared" si="0"/>
        <v>0</v>
      </c>
      <c r="N28" s="39">
        <v>9</v>
      </c>
      <c r="O28" s="39"/>
      <c r="P28" s="39">
        <f t="shared" si="1"/>
        <v>0</v>
      </c>
      <c r="Q28" s="46">
        <v>3</v>
      </c>
      <c r="R28" s="39"/>
      <c r="S28" s="39">
        <f t="shared" si="2"/>
        <v>0</v>
      </c>
      <c r="T28" s="39">
        <v>1</v>
      </c>
      <c r="U28" s="39"/>
      <c r="V28" s="39">
        <f t="shared" si="3"/>
        <v>0</v>
      </c>
      <c r="W28" s="47">
        <f t="shared" si="4"/>
        <v>0</v>
      </c>
      <c r="X28" s="39">
        <f t="shared" si="5"/>
        <v>450</v>
      </c>
      <c r="Y28" s="39"/>
      <c r="Z28" s="50">
        <f t="shared" si="8"/>
        <v>0</v>
      </c>
    </row>
    <row r="29" spans="1:26">
      <c r="A29" s="31">
        <v>26</v>
      </c>
      <c r="B29" s="32" t="s">
        <v>343</v>
      </c>
      <c r="C29" s="32">
        <v>70</v>
      </c>
      <c r="D29" s="32">
        <v>25</v>
      </c>
      <c r="E29" s="32" t="s">
        <v>375</v>
      </c>
      <c r="F29" s="33" t="s">
        <v>339</v>
      </c>
      <c r="G29" s="32" t="s">
        <v>382</v>
      </c>
      <c r="H29" s="10" t="s">
        <v>359</v>
      </c>
      <c r="I29" s="32" t="s">
        <v>342</v>
      </c>
      <c r="J29" s="38">
        <f t="shared" si="6"/>
        <v>1750</v>
      </c>
      <c r="K29" s="39">
        <f t="shared" si="7"/>
        <v>70</v>
      </c>
      <c r="L29" s="39"/>
      <c r="M29" s="39">
        <f t="shared" si="0"/>
        <v>0</v>
      </c>
      <c r="N29" s="39">
        <v>33</v>
      </c>
      <c r="O29" s="39"/>
      <c r="P29" s="39">
        <f t="shared" si="1"/>
        <v>0</v>
      </c>
      <c r="Q29" s="46">
        <v>21</v>
      </c>
      <c r="R29" s="39"/>
      <c r="S29" s="39">
        <f t="shared" si="2"/>
        <v>0</v>
      </c>
      <c r="T29" s="39">
        <v>1</v>
      </c>
      <c r="U29" s="39"/>
      <c r="V29" s="39">
        <f t="shared" si="3"/>
        <v>0</v>
      </c>
      <c r="W29" s="47">
        <f t="shared" si="4"/>
        <v>0</v>
      </c>
      <c r="X29" s="39">
        <f t="shared" si="5"/>
        <v>1750</v>
      </c>
      <c r="Y29" s="39"/>
      <c r="Z29" s="50">
        <f t="shared" si="8"/>
        <v>0</v>
      </c>
    </row>
    <row r="30" spans="1:26">
      <c r="A30" s="31">
        <v>27</v>
      </c>
      <c r="B30" s="32" t="s">
        <v>343</v>
      </c>
      <c r="C30" s="32">
        <v>20</v>
      </c>
      <c r="D30" s="32">
        <v>25</v>
      </c>
      <c r="E30" s="32" t="s">
        <v>369</v>
      </c>
      <c r="F30" s="33" t="s">
        <v>339</v>
      </c>
      <c r="G30" s="32" t="s">
        <v>363</v>
      </c>
      <c r="H30" s="10" t="s">
        <v>359</v>
      </c>
      <c r="I30" s="32" t="s">
        <v>342</v>
      </c>
      <c r="J30" s="38">
        <f t="shared" si="6"/>
        <v>500</v>
      </c>
      <c r="K30" s="39">
        <f t="shared" si="7"/>
        <v>20</v>
      </c>
      <c r="L30" s="39"/>
      <c r="M30" s="39">
        <f t="shared" si="0"/>
        <v>0</v>
      </c>
      <c r="N30" s="39">
        <v>9</v>
      </c>
      <c r="O30" s="39"/>
      <c r="P30" s="39">
        <f t="shared" si="1"/>
        <v>0</v>
      </c>
      <c r="Q30" s="46">
        <v>6</v>
      </c>
      <c r="R30" s="39"/>
      <c r="S30" s="39">
        <f t="shared" si="2"/>
        <v>0</v>
      </c>
      <c r="T30" s="39">
        <v>1</v>
      </c>
      <c r="U30" s="39"/>
      <c r="V30" s="39">
        <f t="shared" si="3"/>
        <v>0</v>
      </c>
      <c r="W30" s="47">
        <f t="shared" si="4"/>
        <v>0</v>
      </c>
      <c r="X30" s="39">
        <f t="shared" si="5"/>
        <v>500</v>
      </c>
      <c r="Y30" s="39"/>
      <c r="Z30" s="50">
        <f t="shared" si="8"/>
        <v>0</v>
      </c>
    </row>
    <row r="31" spans="1:26">
      <c r="A31" s="31">
        <v>28</v>
      </c>
      <c r="B31" s="32" t="s">
        <v>343</v>
      </c>
      <c r="C31" s="32">
        <v>24</v>
      </c>
      <c r="D31" s="32">
        <v>25</v>
      </c>
      <c r="E31" s="32" t="s">
        <v>357</v>
      </c>
      <c r="F31" s="33" t="s">
        <v>339</v>
      </c>
      <c r="G31" s="32" t="s">
        <v>383</v>
      </c>
      <c r="H31" s="10" t="s">
        <v>359</v>
      </c>
      <c r="I31" s="32" t="s">
        <v>342</v>
      </c>
      <c r="J31" s="38">
        <f t="shared" si="6"/>
        <v>600</v>
      </c>
      <c r="K31" s="39">
        <f t="shared" si="7"/>
        <v>24</v>
      </c>
      <c r="L31" s="39"/>
      <c r="M31" s="39">
        <f t="shared" si="0"/>
        <v>0</v>
      </c>
      <c r="N31" s="39">
        <v>12</v>
      </c>
      <c r="O31" s="39"/>
      <c r="P31" s="39">
        <f t="shared" si="1"/>
        <v>0</v>
      </c>
      <c r="Q31" s="46">
        <v>6</v>
      </c>
      <c r="R31" s="39"/>
      <c r="S31" s="39">
        <f t="shared" si="2"/>
        <v>0</v>
      </c>
      <c r="T31" s="39">
        <v>1</v>
      </c>
      <c r="U31" s="39"/>
      <c r="V31" s="39">
        <f t="shared" si="3"/>
        <v>0</v>
      </c>
      <c r="W31" s="47">
        <f t="shared" si="4"/>
        <v>0</v>
      </c>
      <c r="X31" s="39">
        <f t="shared" si="5"/>
        <v>600</v>
      </c>
      <c r="Y31" s="39"/>
      <c r="Z31" s="50">
        <f t="shared" si="8"/>
        <v>0</v>
      </c>
    </row>
    <row r="32" spans="1:26">
      <c r="A32" s="31">
        <v>29</v>
      </c>
      <c r="B32" s="32" t="s">
        <v>384</v>
      </c>
      <c r="C32" s="32">
        <v>24</v>
      </c>
      <c r="D32" s="32">
        <v>25</v>
      </c>
      <c r="E32" s="32" t="s">
        <v>338</v>
      </c>
      <c r="F32" s="33" t="s">
        <v>339</v>
      </c>
      <c r="G32" s="32" t="s">
        <v>385</v>
      </c>
      <c r="H32" s="10" t="s">
        <v>359</v>
      </c>
      <c r="I32" s="32" t="s">
        <v>342</v>
      </c>
      <c r="J32" s="38">
        <f t="shared" si="6"/>
        <v>600</v>
      </c>
      <c r="K32" s="39">
        <f t="shared" si="7"/>
        <v>24</v>
      </c>
      <c r="L32" s="39"/>
      <c r="M32" s="39">
        <f t="shared" si="0"/>
        <v>0</v>
      </c>
      <c r="N32" s="39">
        <v>12</v>
      </c>
      <c r="O32" s="39"/>
      <c r="P32" s="39">
        <f t="shared" si="1"/>
        <v>0</v>
      </c>
      <c r="Q32" s="46">
        <v>6</v>
      </c>
      <c r="R32" s="39"/>
      <c r="S32" s="39">
        <f t="shared" si="2"/>
        <v>0</v>
      </c>
      <c r="T32" s="39">
        <v>1</v>
      </c>
      <c r="U32" s="39"/>
      <c r="V32" s="39">
        <f t="shared" si="3"/>
        <v>0</v>
      </c>
      <c r="W32" s="47">
        <f t="shared" si="4"/>
        <v>0</v>
      </c>
      <c r="X32" s="39">
        <f t="shared" si="5"/>
        <v>600</v>
      </c>
      <c r="Y32" s="39"/>
      <c r="Z32" s="50">
        <f t="shared" si="8"/>
        <v>0</v>
      </c>
    </row>
    <row r="33" spans="1:26">
      <c r="A33" s="31">
        <v>30</v>
      </c>
      <c r="B33" s="32" t="s">
        <v>343</v>
      </c>
      <c r="C33" s="32">
        <v>20</v>
      </c>
      <c r="D33" s="32">
        <v>18</v>
      </c>
      <c r="E33" s="32" t="s">
        <v>357</v>
      </c>
      <c r="F33" s="33" t="s">
        <v>352</v>
      </c>
      <c r="G33" s="32" t="s">
        <v>386</v>
      </c>
      <c r="H33" s="10" t="s">
        <v>371</v>
      </c>
      <c r="I33" s="32" t="s">
        <v>342</v>
      </c>
      <c r="J33" s="38">
        <f t="shared" si="6"/>
        <v>360</v>
      </c>
      <c r="K33" s="39">
        <f t="shared" si="7"/>
        <v>20</v>
      </c>
      <c r="L33" s="39"/>
      <c r="M33" s="39">
        <f t="shared" si="0"/>
        <v>0</v>
      </c>
      <c r="N33" s="39">
        <v>9</v>
      </c>
      <c r="O33" s="39"/>
      <c r="P33" s="39">
        <f t="shared" si="1"/>
        <v>0</v>
      </c>
      <c r="Q33" s="46">
        <v>6</v>
      </c>
      <c r="R33" s="39"/>
      <c r="S33" s="39">
        <f t="shared" si="2"/>
        <v>0</v>
      </c>
      <c r="T33" s="39">
        <v>1</v>
      </c>
      <c r="U33" s="39"/>
      <c r="V33" s="39">
        <f t="shared" si="3"/>
        <v>0</v>
      </c>
      <c r="W33" s="47">
        <f t="shared" si="4"/>
        <v>0</v>
      </c>
      <c r="X33" s="39">
        <f t="shared" si="5"/>
        <v>360</v>
      </c>
      <c r="Y33" s="39"/>
      <c r="Z33" s="50">
        <f t="shared" si="8"/>
        <v>0</v>
      </c>
    </row>
    <row r="34" spans="1:26">
      <c r="A34" s="31">
        <v>31</v>
      </c>
      <c r="B34" s="32" t="s">
        <v>387</v>
      </c>
      <c r="C34" s="32">
        <v>200</v>
      </c>
      <c r="D34" s="32">
        <v>31</v>
      </c>
      <c r="E34" s="32" t="s">
        <v>388</v>
      </c>
      <c r="F34" s="33" t="s">
        <v>362</v>
      </c>
      <c r="G34" s="32" t="s">
        <v>389</v>
      </c>
      <c r="H34" s="10" t="s">
        <v>367</v>
      </c>
      <c r="I34" s="32" t="s">
        <v>342</v>
      </c>
      <c r="J34" s="38">
        <f t="shared" si="6"/>
        <v>6200</v>
      </c>
      <c r="K34" s="39">
        <f t="shared" si="7"/>
        <v>200</v>
      </c>
      <c r="L34" s="39"/>
      <c r="M34" s="39">
        <f t="shared" si="0"/>
        <v>0</v>
      </c>
      <c r="N34" s="39">
        <v>99</v>
      </c>
      <c r="O34" s="39"/>
      <c r="P34" s="39">
        <f t="shared" si="1"/>
        <v>0</v>
      </c>
      <c r="Q34" s="46">
        <v>60</v>
      </c>
      <c r="R34" s="39"/>
      <c r="S34" s="39">
        <f t="shared" si="2"/>
        <v>0</v>
      </c>
      <c r="T34" s="39">
        <v>1</v>
      </c>
      <c r="U34" s="39"/>
      <c r="V34" s="39">
        <f t="shared" si="3"/>
        <v>0</v>
      </c>
      <c r="W34" s="47">
        <f t="shared" si="4"/>
        <v>0</v>
      </c>
      <c r="X34" s="39">
        <f t="shared" si="5"/>
        <v>6200</v>
      </c>
      <c r="Y34" s="39"/>
      <c r="Z34" s="50">
        <f t="shared" si="8"/>
        <v>0</v>
      </c>
    </row>
    <row r="35" spans="1:26">
      <c r="A35" s="31">
        <v>32</v>
      </c>
      <c r="B35" s="32" t="s">
        <v>390</v>
      </c>
      <c r="C35" s="32">
        <v>24</v>
      </c>
      <c r="D35" s="32">
        <v>29</v>
      </c>
      <c r="E35" s="32" t="s">
        <v>391</v>
      </c>
      <c r="F35" s="33" t="s">
        <v>339</v>
      </c>
      <c r="G35" s="32" t="s">
        <v>386</v>
      </c>
      <c r="H35" s="10" t="s">
        <v>392</v>
      </c>
      <c r="I35" s="32" t="s">
        <v>342</v>
      </c>
      <c r="J35" s="38">
        <f t="shared" si="6"/>
        <v>696</v>
      </c>
      <c r="K35" s="39">
        <f t="shared" si="7"/>
        <v>24</v>
      </c>
      <c r="L35" s="39"/>
      <c r="M35" s="39">
        <f t="shared" si="0"/>
        <v>0</v>
      </c>
      <c r="N35" s="39">
        <v>12</v>
      </c>
      <c r="O35" s="39"/>
      <c r="P35" s="39">
        <f t="shared" si="1"/>
        <v>0</v>
      </c>
      <c r="Q35" s="46">
        <v>6</v>
      </c>
      <c r="R35" s="39"/>
      <c r="S35" s="39">
        <f t="shared" si="2"/>
        <v>0</v>
      </c>
      <c r="T35" s="39">
        <v>1</v>
      </c>
      <c r="U35" s="39"/>
      <c r="V35" s="39">
        <f t="shared" si="3"/>
        <v>0</v>
      </c>
      <c r="W35" s="47">
        <f t="shared" si="4"/>
        <v>0</v>
      </c>
      <c r="X35" s="39">
        <f t="shared" si="5"/>
        <v>696</v>
      </c>
      <c r="Y35" s="39"/>
      <c r="Z35" s="50">
        <f t="shared" si="8"/>
        <v>0</v>
      </c>
    </row>
    <row r="36" spans="1:26">
      <c r="A36" s="31">
        <v>33</v>
      </c>
      <c r="B36" s="32" t="s">
        <v>343</v>
      </c>
      <c r="C36" s="32">
        <v>20</v>
      </c>
      <c r="D36" s="32">
        <v>32</v>
      </c>
      <c r="E36" s="32" t="s">
        <v>357</v>
      </c>
      <c r="F36" s="33" t="s">
        <v>339</v>
      </c>
      <c r="G36" s="32" t="s">
        <v>385</v>
      </c>
      <c r="H36" s="10" t="s">
        <v>341</v>
      </c>
      <c r="I36" s="32" t="s">
        <v>342</v>
      </c>
      <c r="J36" s="38">
        <f t="shared" si="6"/>
        <v>640</v>
      </c>
      <c r="K36" s="39">
        <f t="shared" si="7"/>
        <v>20</v>
      </c>
      <c r="L36" s="39"/>
      <c r="M36" s="39">
        <f t="shared" si="0"/>
        <v>0</v>
      </c>
      <c r="N36" s="39">
        <v>9</v>
      </c>
      <c r="O36" s="39"/>
      <c r="P36" s="39">
        <f t="shared" si="1"/>
        <v>0</v>
      </c>
      <c r="Q36" s="46">
        <v>6</v>
      </c>
      <c r="R36" s="39"/>
      <c r="S36" s="39">
        <f t="shared" si="2"/>
        <v>0</v>
      </c>
      <c r="T36" s="39">
        <v>1</v>
      </c>
      <c r="U36" s="39"/>
      <c r="V36" s="39">
        <f t="shared" si="3"/>
        <v>0</v>
      </c>
      <c r="W36" s="47">
        <f t="shared" si="4"/>
        <v>0</v>
      </c>
      <c r="X36" s="39">
        <f t="shared" si="5"/>
        <v>640</v>
      </c>
      <c r="Y36" s="39"/>
      <c r="Z36" s="50">
        <f t="shared" si="8"/>
        <v>0</v>
      </c>
    </row>
    <row r="37" spans="1:26">
      <c r="A37" s="31">
        <v>34</v>
      </c>
      <c r="B37" s="32" t="s">
        <v>343</v>
      </c>
      <c r="C37" s="32">
        <v>20</v>
      </c>
      <c r="D37" s="32">
        <v>28</v>
      </c>
      <c r="E37" s="32" t="s">
        <v>393</v>
      </c>
      <c r="F37" s="33" t="s">
        <v>339</v>
      </c>
      <c r="G37" s="32" t="s">
        <v>383</v>
      </c>
      <c r="H37" s="10" t="s">
        <v>341</v>
      </c>
      <c r="I37" s="32" t="s">
        <v>342</v>
      </c>
      <c r="J37" s="38">
        <f t="shared" si="6"/>
        <v>560</v>
      </c>
      <c r="K37" s="39">
        <f t="shared" si="7"/>
        <v>20</v>
      </c>
      <c r="L37" s="39"/>
      <c r="M37" s="39">
        <f t="shared" si="0"/>
        <v>0</v>
      </c>
      <c r="N37" s="39">
        <v>9</v>
      </c>
      <c r="O37" s="39"/>
      <c r="P37" s="39">
        <f t="shared" si="1"/>
        <v>0</v>
      </c>
      <c r="Q37" s="46">
        <v>6</v>
      </c>
      <c r="R37" s="39"/>
      <c r="S37" s="39">
        <f t="shared" si="2"/>
        <v>0</v>
      </c>
      <c r="T37" s="39">
        <v>1</v>
      </c>
      <c r="U37" s="39"/>
      <c r="V37" s="39">
        <f t="shared" si="3"/>
        <v>0</v>
      </c>
      <c r="W37" s="47">
        <f t="shared" si="4"/>
        <v>0</v>
      </c>
      <c r="X37" s="39">
        <f t="shared" si="5"/>
        <v>560</v>
      </c>
      <c r="Y37" s="39"/>
      <c r="Z37" s="50">
        <f t="shared" si="8"/>
        <v>0</v>
      </c>
    </row>
    <row r="38" spans="1:26">
      <c r="A38" s="31">
        <v>35</v>
      </c>
      <c r="B38" s="32" t="s">
        <v>394</v>
      </c>
      <c r="C38" s="32">
        <v>70</v>
      </c>
      <c r="D38" s="32">
        <v>34</v>
      </c>
      <c r="E38" s="32" t="s">
        <v>395</v>
      </c>
      <c r="F38" s="33" t="s">
        <v>339</v>
      </c>
      <c r="G38" s="32" t="s">
        <v>363</v>
      </c>
      <c r="H38" s="10" t="s">
        <v>367</v>
      </c>
      <c r="I38" s="32" t="s">
        <v>342</v>
      </c>
      <c r="J38" s="38">
        <f t="shared" si="6"/>
        <v>2380</v>
      </c>
      <c r="K38" s="39">
        <f t="shared" si="7"/>
        <v>70</v>
      </c>
      <c r="L38" s="39"/>
      <c r="M38" s="39">
        <f t="shared" si="0"/>
        <v>0</v>
      </c>
      <c r="N38" s="39">
        <v>33</v>
      </c>
      <c r="O38" s="39"/>
      <c r="P38" s="39">
        <f t="shared" si="1"/>
        <v>0</v>
      </c>
      <c r="Q38" s="46">
        <v>21</v>
      </c>
      <c r="R38" s="39"/>
      <c r="S38" s="39">
        <f t="shared" si="2"/>
        <v>0</v>
      </c>
      <c r="T38" s="39">
        <v>1</v>
      </c>
      <c r="U38" s="39"/>
      <c r="V38" s="39">
        <f t="shared" si="3"/>
        <v>0</v>
      </c>
      <c r="W38" s="47">
        <f t="shared" si="4"/>
        <v>0</v>
      </c>
      <c r="X38" s="39">
        <f t="shared" si="5"/>
        <v>2380</v>
      </c>
      <c r="Y38" s="39"/>
      <c r="Z38" s="50">
        <f t="shared" si="8"/>
        <v>0</v>
      </c>
    </row>
    <row r="39" spans="1:26">
      <c r="A39" s="31">
        <v>36</v>
      </c>
      <c r="B39" s="32" t="s">
        <v>343</v>
      </c>
      <c r="C39" s="32">
        <v>22</v>
      </c>
      <c r="D39" s="32">
        <v>42</v>
      </c>
      <c r="E39" s="32" t="s">
        <v>369</v>
      </c>
      <c r="F39" s="33" t="s">
        <v>339</v>
      </c>
      <c r="G39" s="32" t="s">
        <v>396</v>
      </c>
      <c r="H39" s="10" t="s">
        <v>341</v>
      </c>
      <c r="I39" s="32" t="s">
        <v>342</v>
      </c>
      <c r="J39" s="38">
        <f t="shared" si="6"/>
        <v>924</v>
      </c>
      <c r="K39" s="39">
        <f t="shared" si="7"/>
        <v>22</v>
      </c>
      <c r="L39" s="39"/>
      <c r="M39" s="39">
        <f t="shared" si="0"/>
        <v>0</v>
      </c>
      <c r="N39" s="39">
        <v>9</v>
      </c>
      <c r="O39" s="39"/>
      <c r="P39" s="39">
        <f t="shared" si="1"/>
        <v>0</v>
      </c>
      <c r="Q39" s="46">
        <v>6</v>
      </c>
      <c r="R39" s="39"/>
      <c r="S39" s="39">
        <f t="shared" si="2"/>
        <v>0</v>
      </c>
      <c r="T39" s="39">
        <v>1</v>
      </c>
      <c r="U39" s="39"/>
      <c r="V39" s="39">
        <f t="shared" si="3"/>
        <v>0</v>
      </c>
      <c r="W39" s="47">
        <f t="shared" si="4"/>
        <v>0</v>
      </c>
      <c r="X39" s="39">
        <f t="shared" si="5"/>
        <v>924</v>
      </c>
      <c r="Y39" s="39"/>
      <c r="Z39" s="50">
        <f t="shared" si="8"/>
        <v>0</v>
      </c>
    </row>
    <row r="40" spans="1:26">
      <c r="A40" s="31">
        <v>37</v>
      </c>
      <c r="B40" s="32" t="s">
        <v>397</v>
      </c>
      <c r="C40" s="32">
        <v>26</v>
      </c>
      <c r="D40" s="32">
        <v>20</v>
      </c>
      <c r="E40" s="32" t="s">
        <v>338</v>
      </c>
      <c r="F40" s="33" t="s">
        <v>352</v>
      </c>
      <c r="G40" s="32" t="s">
        <v>386</v>
      </c>
      <c r="H40" s="10" t="s">
        <v>371</v>
      </c>
      <c r="I40" s="32" t="s">
        <v>342</v>
      </c>
      <c r="J40" s="38">
        <f t="shared" si="6"/>
        <v>520</v>
      </c>
      <c r="K40" s="39">
        <f t="shared" si="7"/>
        <v>26</v>
      </c>
      <c r="L40" s="39"/>
      <c r="M40" s="39">
        <f t="shared" si="0"/>
        <v>0</v>
      </c>
      <c r="N40" s="39">
        <v>12</v>
      </c>
      <c r="O40" s="39"/>
      <c r="P40" s="39">
        <f t="shared" si="1"/>
        <v>0</v>
      </c>
      <c r="Q40" s="46">
        <v>6</v>
      </c>
      <c r="R40" s="39"/>
      <c r="S40" s="39">
        <f t="shared" si="2"/>
        <v>0</v>
      </c>
      <c r="T40" s="39">
        <v>1</v>
      </c>
      <c r="U40" s="39"/>
      <c r="V40" s="39">
        <f t="shared" si="3"/>
        <v>0</v>
      </c>
      <c r="W40" s="47">
        <f t="shared" si="4"/>
        <v>0</v>
      </c>
      <c r="X40" s="39">
        <f t="shared" si="5"/>
        <v>520</v>
      </c>
      <c r="Y40" s="39"/>
      <c r="Z40" s="50">
        <f t="shared" si="8"/>
        <v>0</v>
      </c>
    </row>
    <row r="41" spans="1:26">
      <c r="A41" s="31">
        <v>38</v>
      </c>
      <c r="B41" s="32" t="s">
        <v>398</v>
      </c>
      <c r="C41" s="32">
        <v>25</v>
      </c>
      <c r="D41" s="32">
        <v>20</v>
      </c>
      <c r="E41" s="32" t="s">
        <v>338</v>
      </c>
      <c r="F41" s="33" t="s">
        <v>339</v>
      </c>
      <c r="G41" s="32" t="s">
        <v>399</v>
      </c>
      <c r="H41" s="10" t="s">
        <v>371</v>
      </c>
      <c r="I41" s="32" t="s">
        <v>342</v>
      </c>
      <c r="J41" s="38">
        <f t="shared" si="6"/>
        <v>500</v>
      </c>
      <c r="K41" s="39">
        <f t="shared" si="7"/>
        <v>25</v>
      </c>
      <c r="L41" s="39"/>
      <c r="M41" s="39">
        <f t="shared" si="0"/>
        <v>0</v>
      </c>
      <c r="N41" s="39">
        <v>12</v>
      </c>
      <c r="O41" s="39"/>
      <c r="P41" s="39">
        <f t="shared" si="1"/>
        <v>0</v>
      </c>
      <c r="Q41" s="46">
        <v>6</v>
      </c>
      <c r="R41" s="39"/>
      <c r="S41" s="39">
        <f t="shared" si="2"/>
        <v>0</v>
      </c>
      <c r="T41" s="39">
        <v>1</v>
      </c>
      <c r="U41" s="39"/>
      <c r="V41" s="39">
        <f t="shared" si="3"/>
        <v>0</v>
      </c>
      <c r="W41" s="47">
        <f t="shared" si="4"/>
        <v>0</v>
      </c>
      <c r="X41" s="39">
        <f t="shared" si="5"/>
        <v>500</v>
      </c>
      <c r="Y41" s="39"/>
      <c r="Z41" s="50">
        <f t="shared" si="8"/>
        <v>0</v>
      </c>
    </row>
    <row r="42" spans="1:26">
      <c r="A42" s="31">
        <v>39</v>
      </c>
      <c r="B42" s="32" t="s">
        <v>400</v>
      </c>
      <c r="C42" s="32">
        <v>32</v>
      </c>
      <c r="D42" s="32">
        <v>20.5</v>
      </c>
      <c r="E42" s="32" t="s">
        <v>401</v>
      </c>
      <c r="F42" s="33" t="s">
        <v>339</v>
      </c>
      <c r="G42" s="32" t="s">
        <v>402</v>
      </c>
      <c r="H42" s="10" t="s">
        <v>371</v>
      </c>
      <c r="I42" s="32" t="s">
        <v>342</v>
      </c>
      <c r="J42" s="38">
        <f t="shared" si="6"/>
        <v>656</v>
      </c>
      <c r="K42" s="39">
        <f t="shared" si="7"/>
        <v>32</v>
      </c>
      <c r="L42" s="39"/>
      <c r="M42" s="39">
        <f t="shared" si="0"/>
        <v>0</v>
      </c>
      <c r="N42" s="39">
        <v>15</v>
      </c>
      <c r="O42" s="39"/>
      <c r="P42" s="39">
        <f t="shared" si="1"/>
        <v>0</v>
      </c>
      <c r="Q42" s="46">
        <v>9</v>
      </c>
      <c r="R42" s="39"/>
      <c r="S42" s="39">
        <f t="shared" si="2"/>
        <v>0</v>
      </c>
      <c r="T42" s="39">
        <v>1</v>
      </c>
      <c r="U42" s="39"/>
      <c r="V42" s="39">
        <f t="shared" si="3"/>
        <v>0</v>
      </c>
      <c r="W42" s="47">
        <f t="shared" si="4"/>
        <v>0</v>
      </c>
      <c r="X42" s="39">
        <f t="shared" si="5"/>
        <v>656</v>
      </c>
      <c r="Y42" s="39"/>
      <c r="Z42" s="50">
        <f t="shared" si="8"/>
        <v>0</v>
      </c>
    </row>
    <row r="43" spans="1:26">
      <c r="A43" s="31">
        <v>40</v>
      </c>
      <c r="B43" s="32" t="s">
        <v>403</v>
      </c>
      <c r="C43" s="32">
        <v>38</v>
      </c>
      <c r="D43" s="32">
        <v>50</v>
      </c>
      <c r="E43" s="32" t="s">
        <v>404</v>
      </c>
      <c r="F43" s="33" t="s">
        <v>362</v>
      </c>
      <c r="G43" s="32" t="s">
        <v>402</v>
      </c>
      <c r="H43" s="10" t="s">
        <v>341</v>
      </c>
      <c r="I43" s="32" t="s">
        <v>342</v>
      </c>
      <c r="J43" s="38">
        <f t="shared" si="6"/>
        <v>1900</v>
      </c>
      <c r="K43" s="39">
        <f t="shared" si="7"/>
        <v>38</v>
      </c>
      <c r="L43" s="39"/>
      <c r="M43" s="39">
        <f t="shared" si="0"/>
        <v>0</v>
      </c>
      <c r="N43" s="39">
        <v>18</v>
      </c>
      <c r="O43" s="39"/>
      <c r="P43" s="39">
        <f t="shared" si="1"/>
        <v>0</v>
      </c>
      <c r="Q43" s="46">
        <v>9</v>
      </c>
      <c r="R43" s="39"/>
      <c r="S43" s="39">
        <f t="shared" si="2"/>
        <v>0</v>
      </c>
      <c r="T43" s="39">
        <v>1</v>
      </c>
      <c r="U43" s="39"/>
      <c r="V43" s="39">
        <f t="shared" si="3"/>
        <v>0</v>
      </c>
      <c r="W43" s="47">
        <f t="shared" si="4"/>
        <v>0</v>
      </c>
      <c r="X43" s="39">
        <f t="shared" si="5"/>
        <v>1900</v>
      </c>
      <c r="Y43" s="39"/>
      <c r="Z43" s="50">
        <f t="shared" si="8"/>
        <v>0</v>
      </c>
    </row>
    <row r="44" spans="1:26">
      <c r="A44" s="31">
        <v>41</v>
      </c>
      <c r="B44" s="32" t="s">
        <v>405</v>
      </c>
      <c r="C44" s="32">
        <v>25</v>
      </c>
      <c r="D44" s="32">
        <v>42</v>
      </c>
      <c r="E44" s="32" t="s">
        <v>391</v>
      </c>
      <c r="F44" s="33" t="s">
        <v>362</v>
      </c>
      <c r="G44" s="32" t="s">
        <v>380</v>
      </c>
      <c r="H44" s="10" t="s">
        <v>341</v>
      </c>
      <c r="I44" s="32" t="s">
        <v>342</v>
      </c>
      <c r="J44" s="38">
        <f t="shared" si="6"/>
        <v>1050</v>
      </c>
      <c r="K44" s="39">
        <f t="shared" si="7"/>
        <v>25</v>
      </c>
      <c r="L44" s="39"/>
      <c r="M44" s="39">
        <f t="shared" si="0"/>
        <v>0</v>
      </c>
      <c r="N44" s="39">
        <v>12</v>
      </c>
      <c r="O44" s="39"/>
      <c r="P44" s="39">
        <f t="shared" si="1"/>
        <v>0</v>
      </c>
      <c r="Q44" s="46">
        <v>6</v>
      </c>
      <c r="R44" s="39"/>
      <c r="S44" s="39">
        <f t="shared" si="2"/>
        <v>0</v>
      </c>
      <c r="T44" s="39">
        <v>1</v>
      </c>
      <c r="U44" s="39"/>
      <c r="V44" s="39">
        <f t="shared" si="3"/>
        <v>0</v>
      </c>
      <c r="W44" s="47">
        <f t="shared" si="4"/>
        <v>0</v>
      </c>
      <c r="X44" s="39">
        <f t="shared" si="5"/>
        <v>1050</v>
      </c>
      <c r="Y44" s="39"/>
      <c r="Z44" s="50">
        <f t="shared" si="8"/>
        <v>0</v>
      </c>
    </row>
    <row r="45" spans="1:26">
      <c r="A45" s="31">
        <v>42</v>
      </c>
      <c r="B45" s="32" t="s">
        <v>406</v>
      </c>
      <c r="C45" s="32">
        <v>29</v>
      </c>
      <c r="D45" s="32">
        <v>38</v>
      </c>
      <c r="E45" s="32" t="s">
        <v>338</v>
      </c>
      <c r="F45" s="33" t="s">
        <v>362</v>
      </c>
      <c r="G45" s="32" t="s">
        <v>399</v>
      </c>
      <c r="H45" s="10" t="s">
        <v>341</v>
      </c>
      <c r="I45" s="32" t="s">
        <v>342</v>
      </c>
      <c r="J45" s="38">
        <f t="shared" si="6"/>
        <v>1102</v>
      </c>
      <c r="K45" s="39">
        <f t="shared" si="7"/>
        <v>29</v>
      </c>
      <c r="L45" s="39"/>
      <c r="M45" s="39">
        <f t="shared" si="0"/>
        <v>0</v>
      </c>
      <c r="N45" s="39">
        <v>12</v>
      </c>
      <c r="O45" s="39"/>
      <c r="P45" s="39">
        <f t="shared" si="1"/>
        <v>0</v>
      </c>
      <c r="Q45" s="46">
        <v>6</v>
      </c>
      <c r="R45" s="39"/>
      <c r="S45" s="39">
        <f t="shared" si="2"/>
        <v>0</v>
      </c>
      <c r="T45" s="39">
        <v>1</v>
      </c>
      <c r="U45" s="39"/>
      <c r="V45" s="39">
        <f t="shared" si="3"/>
        <v>0</v>
      </c>
      <c r="W45" s="47">
        <f t="shared" si="4"/>
        <v>0</v>
      </c>
      <c r="X45" s="39">
        <f t="shared" si="5"/>
        <v>1102</v>
      </c>
      <c r="Y45" s="39"/>
      <c r="Z45" s="50">
        <f t="shared" si="8"/>
        <v>0</v>
      </c>
    </row>
    <row r="46" spans="1:26">
      <c r="A46" s="31">
        <v>43</v>
      </c>
      <c r="B46" s="32" t="s">
        <v>407</v>
      </c>
      <c r="C46" s="32">
        <v>32</v>
      </c>
      <c r="D46" s="32">
        <v>20.5</v>
      </c>
      <c r="E46" s="32" t="s">
        <v>408</v>
      </c>
      <c r="F46" s="33" t="s">
        <v>352</v>
      </c>
      <c r="G46" s="32" t="s">
        <v>402</v>
      </c>
      <c r="H46" s="10" t="s">
        <v>371</v>
      </c>
      <c r="I46" s="32" t="s">
        <v>342</v>
      </c>
      <c r="J46" s="38">
        <f t="shared" si="6"/>
        <v>656</v>
      </c>
      <c r="K46" s="39">
        <f t="shared" si="7"/>
        <v>32</v>
      </c>
      <c r="L46" s="39"/>
      <c r="M46" s="39">
        <f t="shared" si="0"/>
        <v>0</v>
      </c>
      <c r="N46" s="39">
        <v>15</v>
      </c>
      <c r="O46" s="39"/>
      <c r="P46" s="39">
        <f t="shared" si="1"/>
        <v>0</v>
      </c>
      <c r="Q46" s="46">
        <v>9</v>
      </c>
      <c r="R46" s="39"/>
      <c r="S46" s="39">
        <f t="shared" si="2"/>
        <v>0</v>
      </c>
      <c r="T46" s="39">
        <v>1</v>
      </c>
      <c r="U46" s="39"/>
      <c r="V46" s="39">
        <f t="shared" si="3"/>
        <v>0</v>
      </c>
      <c r="W46" s="47">
        <f t="shared" si="4"/>
        <v>0</v>
      </c>
      <c r="X46" s="39">
        <f t="shared" si="5"/>
        <v>656</v>
      </c>
      <c r="Y46" s="39"/>
      <c r="Z46" s="50">
        <f t="shared" si="8"/>
        <v>0</v>
      </c>
    </row>
    <row r="47" spans="1:26">
      <c r="A47" s="31">
        <v>44</v>
      </c>
      <c r="B47" s="32" t="s">
        <v>409</v>
      </c>
      <c r="C47" s="32">
        <v>28</v>
      </c>
      <c r="D47" s="32">
        <v>24</v>
      </c>
      <c r="E47" s="32" t="s">
        <v>410</v>
      </c>
      <c r="F47" s="33" t="s">
        <v>339</v>
      </c>
      <c r="G47" s="32" t="s">
        <v>402</v>
      </c>
      <c r="H47" s="10" t="s">
        <v>341</v>
      </c>
      <c r="I47" s="32" t="s">
        <v>342</v>
      </c>
      <c r="J47" s="38">
        <f t="shared" si="6"/>
        <v>672</v>
      </c>
      <c r="K47" s="39">
        <f t="shared" si="7"/>
        <v>28</v>
      </c>
      <c r="L47" s="39"/>
      <c r="M47" s="39">
        <f t="shared" si="0"/>
        <v>0</v>
      </c>
      <c r="N47" s="39">
        <v>12</v>
      </c>
      <c r="O47" s="39"/>
      <c r="P47" s="39">
        <f t="shared" si="1"/>
        <v>0</v>
      </c>
      <c r="Q47" s="46">
        <v>6</v>
      </c>
      <c r="R47" s="39"/>
      <c r="S47" s="39">
        <f t="shared" si="2"/>
        <v>0</v>
      </c>
      <c r="T47" s="39">
        <v>1</v>
      </c>
      <c r="U47" s="39"/>
      <c r="V47" s="39">
        <f t="shared" si="3"/>
        <v>0</v>
      </c>
      <c r="W47" s="47">
        <f t="shared" si="4"/>
        <v>0</v>
      </c>
      <c r="X47" s="39">
        <f t="shared" si="5"/>
        <v>672</v>
      </c>
      <c r="Y47" s="39"/>
      <c r="Z47" s="50">
        <f t="shared" si="8"/>
        <v>0</v>
      </c>
    </row>
    <row r="48" spans="1:26">
      <c r="A48" s="31">
        <v>45</v>
      </c>
      <c r="B48" s="32" t="s">
        <v>411</v>
      </c>
      <c r="C48" s="32">
        <v>70</v>
      </c>
      <c r="D48" s="32">
        <v>28.4</v>
      </c>
      <c r="E48" s="32" t="s">
        <v>412</v>
      </c>
      <c r="F48" s="33" t="s">
        <v>339</v>
      </c>
      <c r="G48" s="32" t="s">
        <v>413</v>
      </c>
      <c r="H48" s="10" t="s">
        <v>341</v>
      </c>
      <c r="I48" s="32" t="s">
        <v>342</v>
      </c>
      <c r="J48" s="38">
        <f t="shared" si="6"/>
        <v>1988</v>
      </c>
      <c r="K48" s="39">
        <f t="shared" si="7"/>
        <v>70</v>
      </c>
      <c r="L48" s="39"/>
      <c r="M48" s="39">
        <f t="shared" si="0"/>
        <v>0</v>
      </c>
      <c r="N48" s="39">
        <v>33</v>
      </c>
      <c r="O48" s="39"/>
      <c r="P48" s="39">
        <f t="shared" si="1"/>
        <v>0</v>
      </c>
      <c r="Q48" s="46">
        <v>21</v>
      </c>
      <c r="R48" s="39"/>
      <c r="S48" s="39">
        <f t="shared" si="2"/>
        <v>0</v>
      </c>
      <c r="T48" s="39">
        <v>1</v>
      </c>
      <c r="U48" s="39"/>
      <c r="V48" s="39">
        <f t="shared" si="3"/>
        <v>0</v>
      </c>
      <c r="W48" s="47">
        <f t="shared" si="4"/>
        <v>0</v>
      </c>
      <c r="X48" s="39">
        <f t="shared" si="5"/>
        <v>1988</v>
      </c>
      <c r="Y48" s="39"/>
      <c r="Z48" s="50">
        <f t="shared" si="8"/>
        <v>0</v>
      </c>
    </row>
    <row r="49" spans="1:26">
      <c r="A49" s="31">
        <v>46</v>
      </c>
      <c r="B49" s="32" t="s">
        <v>414</v>
      </c>
      <c r="C49" s="32">
        <v>46</v>
      </c>
      <c r="D49" s="32">
        <v>22</v>
      </c>
      <c r="E49" s="32" t="s">
        <v>415</v>
      </c>
      <c r="F49" s="33" t="s">
        <v>352</v>
      </c>
      <c r="G49" s="32" t="s">
        <v>370</v>
      </c>
      <c r="H49" s="10" t="s">
        <v>341</v>
      </c>
      <c r="I49" s="32" t="s">
        <v>342</v>
      </c>
      <c r="J49" s="38">
        <f t="shared" si="6"/>
        <v>1012</v>
      </c>
      <c r="K49" s="39">
        <f t="shared" si="7"/>
        <v>46</v>
      </c>
      <c r="L49" s="39"/>
      <c r="M49" s="39">
        <f t="shared" si="0"/>
        <v>0</v>
      </c>
      <c r="N49" s="39">
        <v>21</v>
      </c>
      <c r="O49" s="39"/>
      <c r="P49" s="39">
        <f t="shared" si="1"/>
        <v>0</v>
      </c>
      <c r="Q49" s="46">
        <v>12</v>
      </c>
      <c r="R49" s="39"/>
      <c r="S49" s="39">
        <f t="shared" si="2"/>
        <v>0</v>
      </c>
      <c r="T49" s="39">
        <v>1</v>
      </c>
      <c r="U49" s="39"/>
      <c r="V49" s="39">
        <f t="shared" si="3"/>
        <v>0</v>
      </c>
      <c r="W49" s="47">
        <f t="shared" si="4"/>
        <v>0</v>
      </c>
      <c r="X49" s="39">
        <f t="shared" si="5"/>
        <v>1012</v>
      </c>
      <c r="Y49" s="39"/>
      <c r="Z49" s="50">
        <f t="shared" si="8"/>
        <v>0</v>
      </c>
    </row>
    <row r="50" spans="1:26">
      <c r="A50" s="31">
        <v>47</v>
      </c>
      <c r="B50" s="32" t="s">
        <v>343</v>
      </c>
      <c r="C50" s="32">
        <v>26</v>
      </c>
      <c r="D50" s="32">
        <v>31</v>
      </c>
      <c r="E50" s="32" t="s">
        <v>338</v>
      </c>
      <c r="F50" s="33" t="s">
        <v>352</v>
      </c>
      <c r="G50" s="32" t="s">
        <v>399</v>
      </c>
      <c r="H50" s="10" t="s">
        <v>416</v>
      </c>
      <c r="I50" s="32" t="s">
        <v>342</v>
      </c>
      <c r="J50" s="38">
        <f t="shared" si="6"/>
        <v>806</v>
      </c>
      <c r="K50" s="39">
        <f t="shared" si="7"/>
        <v>26</v>
      </c>
      <c r="L50" s="39"/>
      <c r="M50" s="39">
        <f t="shared" si="0"/>
        <v>0</v>
      </c>
      <c r="N50" s="39">
        <v>12</v>
      </c>
      <c r="O50" s="39"/>
      <c r="P50" s="39">
        <f t="shared" si="1"/>
        <v>0</v>
      </c>
      <c r="Q50" s="46">
        <v>6</v>
      </c>
      <c r="R50" s="39"/>
      <c r="S50" s="39">
        <f t="shared" si="2"/>
        <v>0</v>
      </c>
      <c r="T50" s="39">
        <v>1</v>
      </c>
      <c r="U50" s="39"/>
      <c r="V50" s="39">
        <f t="shared" si="3"/>
        <v>0</v>
      </c>
      <c r="W50" s="47">
        <f t="shared" si="4"/>
        <v>0</v>
      </c>
      <c r="X50" s="39">
        <f t="shared" si="5"/>
        <v>806</v>
      </c>
      <c r="Y50" s="39"/>
      <c r="Z50" s="50">
        <f t="shared" si="8"/>
        <v>0</v>
      </c>
    </row>
    <row r="51" spans="1:26">
      <c r="A51" s="31">
        <v>48</v>
      </c>
      <c r="B51" s="32" t="s">
        <v>343</v>
      </c>
      <c r="C51" s="32">
        <v>24</v>
      </c>
      <c r="D51" s="32">
        <v>21</v>
      </c>
      <c r="E51" s="32" t="s">
        <v>369</v>
      </c>
      <c r="F51" s="33" t="s">
        <v>352</v>
      </c>
      <c r="G51" s="32" t="s">
        <v>370</v>
      </c>
      <c r="H51" s="10" t="s">
        <v>416</v>
      </c>
      <c r="I51" s="32" t="s">
        <v>342</v>
      </c>
      <c r="J51" s="38">
        <f t="shared" si="6"/>
        <v>504</v>
      </c>
      <c r="K51" s="39">
        <f t="shared" si="7"/>
        <v>24</v>
      </c>
      <c r="L51" s="39"/>
      <c r="M51" s="39">
        <f t="shared" si="0"/>
        <v>0</v>
      </c>
      <c r="N51" s="39">
        <v>12</v>
      </c>
      <c r="O51" s="39"/>
      <c r="P51" s="39">
        <f t="shared" si="1"/>
        <v>0</v>
      </c>
      <c r="Q51" s="46">
        <v>6</v>
      </c>
      <c r="R51" s="39"/>
      <c r="S51" s="39">
        <f t="shared" si="2"/>
        <v>0</v>
      </c>
      <c r="T51" s="39">
        <v>1</v>
      </c>
      <c r="U51" s="39"/>
      <c r="V51" s="39">
        <f t="shared" si="3"/>
        <v>0</v>
      </c>
      <c r="W51" s="47">
        <f t="shared" si="4"/>
        <v>0</v>
      </c>
      <c r="X51" s="39">
        <f t="shared" si="5"/>
        <v>504</v>
      </c>
      <c r="Y51" s="39"/>
      <c r="Z51" s="50">
        <f t="shared" si="8"/>
        <v>0</v>
      </c>
    </row>
    <row r="52" spans="1:26">
      <c r="A52" s="31">
        <v>49</v>
      </c>
      <c r="B52" s="32" t="s">
        <v>417</v>
      </c>
      <c r="C52" s="32">
        <v>15</v>
      </c>
      <c r="D52" s="32">
        <v>5.5</v>
      </c>
      <c r="E52" s="32" t="s">
        <v>418</v>
      </c>
      <c r="F52" s="33" t="s">
        <v>419</v>
      </c>
      <c r="G52" s="32" t="s">
        <v>420</v>
      </c>
      <c r="H52" s="10" t="s">
        <v>416</v>
      </c>
      <c r="I52" s="32" t="s">
        <v>342</v>
      </c>
      <c r="J52" s="38">
        <f t="shared" si="6"/>
        <v>82.5</v>
      </c>
      <c r="K52" s="39">
        <f t="shared" si="7"/>
        <v>15</v>
      </c>
      <c r="L52" s="39"/>
      <c r="M52" s="39">
        <f t="shared" si="0"/>
        <v>0</v>
      </c>
      <c r="N52" s="39">
        <v>6</v>
      </c>
      <c r="O52" s="39"/>
      <c r="P52" s="39">
        <f t="shared" si="1"/>
        <v>0</v>
      </c>
      <c r="Q52" s="46">
        <v>3</v>
      </c>
      <c r="R52" s="39"/>
      <c r="S52" s="39">
        <f t="shared" si="2"/>
        <v>0</v>
      </c>
      <c r="T52" s="39">
        <v>1</v>
      </c>
      <c r="U52" s="39"/>
      <c r="V52" s="39">
        <f t="shared" si="3"/>
        <v>0</v>
      </c>
      <c r="W52" s="47">
        <f t="shared" si="4"/>
        <v>0</v>
      </c>
      <c r="X52" s="39">
        <f t="shared" si="5"/>
        <v>82.5</v>
      </c>
      <c r="Y52" s="39"/>
      <c r="Z52" s="50">
        <f t="shared" si="8"/>
        <v>0</v>
      </c>
    </row>
    <row r="53" ht="24" spans="1:26">
      <c r="A53" s="31">
        <v>50</v>
      </c>
      <c r="B53" s="32" t="s">
        <v>421</v>
      </c>
      <c r="C53" s="32">
        <v>21</v>
      </c>
      <c r="D53" s="32">
        <v>11</v>
      </c>
      <c r="E53" s="32" t="s">
        <v>338</v>
      </c>
      <c r="F53" s="33" t="s">
        <v>422</v>
      </c>
      <c r="G53" s="32" t="s">
        <v>423</v>
      </c>
      <c r="H53" s="10" t="s">
        <v>416</v>
      </c>
      <c r="I53" s="32" t="s">
        <v>342</v>
      </c>
      <c r="J53" s="38">
        <f t="shared" si="6"/>
        <v>231</v>
      </c>
      <c r="K53" s="39">
        <f t="shared" si="7"/>
        <v>21</v>
      </c>
      <c r="L53" s="39"/>
      <c r="M53" s="39">
        <f t="shared" si="0"/>
        <v>0</v>
      </c>
      <c r="N53" s="39">
        <v>9</v>
      </c>
      <c r="O53" s="39"/>
      <c r="P53" s="39">
        <f t="shared" si="1"/>
        <v>0</v>
      </c>
      <c r="Q53" s="46">
        <v>6</v>
      </c>
      <c r="R53" s="39"/>
      <c r="S53" s="39">
        <f t="shared" si="2"/>
        <v>0</v>
      </c>
      <c r="T53" s="39">
        <v>1</v>
      </c>
      <c r="U53" s="39"/>
      <c r="V53" s="39">
        <f t="shared" si="3"/>
        <v>0</v>
      </c>
      <c r="W53" s="47">
        <f t="shared" si="4"/>
        <v>0</v>
      </c>
      <c r="X53" s="39">
        <f t="shared" si="5"/>
        <v>231</v>
      </c>
      <c r="Y53" s="39"/>
      <c r="Z53" s="50">
        <f t="shared" si="8"/>
        <v>0</v>
      </c>
    </row>
    <row r="54" spans="1:26">
      <c r="A54" s="31">
        <v>51</v>
      </c>
      <c r="B54" s="32" t="s">
        <v>424</v>
      </c>
      <c r="C54" s="32">
        <v>16</v>
      </c>
      <c r="D54" s="32">
        <v>8</v>
      </c>
      <c r="E54" s="32" t="s">
        <v>418</v>
      </c>
      <c r="F54" s="33" t="s">
        <v>419</v>
      </c>
      <c r="G54" s="32" t="s">
        <v>425</v>
      </c>
      <c r="H54" s="10" t="s">
        <v>416</v>
      </c>
      <c r="I54" s="32" t="s">
        <v>342</v>
      </c>
      <c r="J54" s="38">
        <f t="shared" si="6"/>
        <v>128</v>
      </c>
      <c r="K54" s="39">
        <f t="shared" si="7"/>
        <v>16</v>
      </c>
      <c r="L54" s="39"/>
      <c r="M54" s="39">
        <f t="shared" si="0"/>
        <v>0</v>
      </c>
      <c r="N54" s="39">
        <v>6</v>
      </c>
      <c r="O54" s="39"/>
      <c r="P54" s="39">
        <f t="shared" si="1"/>
        <v>0</v>
      </c>
      <c r="Q54" s="46">
        <v>3</v>
      </c>
      <c r="R54" s="39"/>
      <c r="S54" s="39">
        <f t="shared" si="2"/>
        <v>0</v>
      </c>
      <c r="T54" s="39">
        <v>1</v>
      </c>
      <c r="U54" s="39"/>
      <c r="V54" s="39">
        <f t="shared" si="3"/>
        <v>0</v>
      </c>
      <c r="W54" s="47">
        <f t="shared" si="4"/>
        <v>0</v>
      </c>
      <c r="X54" s="39">
        <f t="shared" si="5"/>
        <v>128</v>
      </c>
      <c r="Y54" s="39"/>
      <c r="Z54" s="50">
        <f t="shared" si="8"/>
        <v>0</v>
      </c>
    </row>
    <row r="55" spans="1:26">
      <c r="A55" s="31">
        <v>52</v>
      </c>
      <c r="B55" s="32" t="s">
        <v>426</v>
      </c>
      <c r="C55" s="32">
        <v>17</v>
      </c>
      <c r="D55" s="32">
        <v>8.5</v>
      </c>
      <c r="E55" s="32" t="s">
        <v>427</v>
      </c>
      <c r="F55" s="33" t="s">
        <v>419</v>
      </c>
      <c r="G55" s="32" t="s">
        <v>428</v>
      </c>
      <c r="H55" s="10" t="s">
        <v>416</v>
      </c>
      <c r="I55" s="32" t="s">
        <v>342</v>
      </c>
      <c r="J55" s="38">
        <f t="shared" si="6"/>
        <v>144.5</v>
      </c>
      <c r="K55" s="39">
        <f t="shared" si="7"/>
        <v>17</v>
      </c>
      <c r="L55" s="39"/>
      <c r="M55" s="39">
        <f t="shared" si="0"/>
        <v>0</v>
      </c>
      <c r="N55" s="39">
        <v>6</v>
      </c>
      <c r="O55" s="39"/>
      <c r="P55" s="39">
        <f t="shared" si="1"/>
        <v>0</v>
      </c>
      <c r="Q55" s="46">
        <v>3</v>
      </c>
      <c r="R55" s="39"/>
      <c r="S55" s="39">
        <f t="shared" si="2"/>
        <v>0</v>
      </c>
      <c r="T55" s="39">
        <v>1</v>
      </c>
      <c r="U55" s="39"/>
      <c r="V55" s="39">
        <f t="shared" si="3"/>
        <v>0</v>
      </c>
      <c r="W55" s="47">
        <f t="shared" si="4"/>
        <v>0</v>
      </c>
      <c r="X55" s="39">
        <f t="shared" si="5"/>
        <v>144.5</v>
      </c>
      <c r="Y55" s="39"/>
      <c r="Z55" s="50">
        <f t="shared" si="8"/>
        <v>0</v>
      </c>
    </row>
    <row r="56" spans="1:26">
      <c r="A56" s="31">
        <v>53</v>
      </c>
      <c r="B56" s="32" t="s">
        <v>429</v>
      </c>
      <c r="C56" s="32">
        <v>28</v>
      </c>
      <c r="D56" s="32">
        <v>8</v>
      </c>
      <c r="E56" s="32" t="s">
        <v>430</v>
      </c>
      <c r="F56" s="33" t="s">
        <v>419</v>
      </c>
      <c r="G56" s="32" t="s">
        <v>373</v>
      </c>
      <c r="H56" s="10" t="s">
        <v>416</v>
      </c>
      <c r="I56" s="32" t="s">
        <v>342</v>
      </c>
      <c r="J56" s="38">
        <f t="shared" si="6"/>
        <v>224</v>
      </c>
      <c r="K56" s="39">
        <f t="shared" si="7"/>
        <v>28</v>
      </c>
      <c r="L56" s="39"/>
      <c r="M56" s="39">
        <f t="shared" si="0"/>
        <v>0</v>
      </c>
      <c r="N56" s="39">
        <v>12</v>
      </c>
      <c r="O56" s="39"/>
      <c r="P56" s="39">
        <f t="shared" si="1"/>
        <v>0</v>
      </c>
      <c r="Q56" s="46">
        <v>6</v>
      </c>
      <c r="R56" s="39"/>
      <c r="S56" s="39">
        <f t="shared" si="2"/>
        <v>0</v>
      </c>
      <c r="T56" s="39">
        <v>1</v>
      </c>
      <c r="U56" s="39"/>
      <c r="V56" s="39">
        <f t="shared" si="3"/>
        <v>0</v>
      </c>
      <c r="W56" s="47">
        <f t="shared" si="4"/>
        <v>0</v>
      </c>
      <c r="X56" s="39">
        <f t="shared" si="5"/>
        <v>224</v>
      </c>
      <c r="Y56" s="39"/>
      <c r="Z56" s="50">
        <f t="shared" si="8"/>
        <v>0</v>
      </c>
    </row>
    <row r="57" spans="1:26">
      <c r="A57" s="31">
        <v>54</v>
      </c>
      <c r="B57" s="32" t="s">
        <v>431</v>
      </c>
      <c r="C57" s="32">
        <v>19</v>
      </c>
      <c r="D57" s="32">
        <v>8</v>
      </c>
      <c r="E57" s="32" t="s">
        <v>344</v>
      </c>
      <c r="F57" s="33" t="s">
        <v>419</v>
      </c>
      <c r="G57" s="32" t="s">
        <v>432</v>
      </c>
      <c r="H57" s="10" t="s">
        <v>416</v>
      </c>
      <c r="I57" s="32" t="s">
        <v>342</v>
      </c>
      <c r="J57" s="38">
        <f t="shared" si="6"/>
        <v>152</v>
      </c>
      <c r="K57" s="39">
        <f t="shared" si="7"/>
        <v>19</v>
      </c>
      <c r="L57" s="39"/>
      <c r="M57" s="39">
        <f t="shared" si="0"/>
        <v>0</v>
      </c>
      <c r="N57" s="39">
        <v>9</v>
      </c>
      <c r="O57" s="39"/>
      <c r="P57" s="39">
        <f t="shared" si="1"/>
        <v>0</v>
      </c>
      <c r="Q57" s="46">
        <v>3</v>
      </c>
      <c r="R57" s="39"/>
      <c r="S57" s="39">
        <f t="shared" si="2"/>
        <v>0</v>
      </c>
      <c r="T57" s="39">
        <v>1</v>
      </c>
      <c r="U57" s="39"/>
      <c r="V57" s="39">
        <f t="shared" si="3"/>
        <v>0</v>
      </c>
      <c r="W57" s="47">
        <f t="shared" si="4"/>
        <v>0</v>
      </c>
      <c r="X57" s="39">
        <f t="shared" si="5"/>
        <v>152</v>
      </c>
      <c r="Y57" s="39"/>
      <c r="Z57" s="50">
        <f t="shared" si="8"/>
        <v>0</v>
      </c>
    </row>
    <row r="58" spans="1:26">
      <c r="A58" s="31">
        <v>55</v>
      </c>
      <c r="B58" s="32" t="s">
        <v>433</v>
      </c>
      <c r="C58" s="32">
        <v>17</v>
      </c>
      <c r="D58" s="32">
        <v>10</v>
      </c>
      <c r="E58" s="32" t="s">
        <v>418</v>
      </c>
      <c r="F58" s="33" t="s">
        <v>419</v>
      </c>
      <c r="G58" s="32" t="s">
        <v>434</v>
      </c>
      <c r="H58" s="10" t="s">
        <v>416</v>
      </c>
      <c r="I58" s="32" t="s">
        <v>342</v>
      </c>
      <c r="J58" s="38">
        <f t="shared" si="6"/>
        <v>170</v>
      </c>
      <c r="K58" s="39">
        <f t="shared" si="7"/>
        <v>17</v>
      </c>
      <c r="L58" s="39"/>
      <c r="M58" s="39">
        <f t="shared" si="0"/>
        <v>0</v>
      </c>
      <c r="N58" s="39">
        <v>6</v>
      </c>
      <c r="O58" s="39"/>
      <c r="P58" s="39">
        <f t="shared" si="1"/>
        <v>0</v>
      </c>
      <c r="Q58" s="46">
        <v>3</v>
      </c>
      <c r="R58" s="39"/>
      <c r="S58" s="39">
        <f t="shared" si="2"/>
        <v>0</v>
      </c>
      <c r="T58" s="39">
        <v>1</v>
      </c>
      <c r="U58" s="39"/>
      <c r="V58" s="39">
        <f t="shared" si="3"/>
        <v>0</v>
      </c>
      <c r="W58" s="47">
        <f t="shared" si="4"/>
        <v>0</v>
      </c>
      <c r="X58" s="39">
        <f t="shared" si="5"/>
        <v>170</v>
      </c>
      <c r="Y58" s="39"/>
      <c r="Z58" s="50">
        <f t="shared" si="8"/>
        <v>0</v>
      </c>
    </row>
    <row r="59" spans="1:26">
      <c r="A59" s="31">
        <v>56</v>
      </c>
      <c r="B59" s="32" t="s">
        <v>435</v>
      </c>
      <c r="C59" s="32">
        <v>17</v>
      </c>
      <c r="D59" s="32">
        <v>9.5</v>
      </c>
      <c r="E59" s="32" t="s">
        <v>356</v>
      </c>
      <c r="F59" s="33" t="s">
        <v>436</v>
      </c>
      <c r="G59" s="32" t="s">
        <v>437</v>
      </c>
      <c r="H59" s="10" t="s">
        <v>416</v>
      </c>
      <c r="I59" s="32" t="s">
        <v>342</v>
      </c>
      <c r="J59" s="38">
        <f t="shared" si="6"/>
        <v>161.5</v>
      </c>
      <c r="K59" s="39">
        <f t="shared" si="7"/>
        <v>17</v>
      </c>
      <c r="L59" s="39"/>
      <c r="M59" s="39">
        <f t="shared" si="0"/>
        <v>0</v>
      </c>
      <c r="N59" s="39">
        <v>6</v>
      </c>
      <c r="O59" s="39"/>
      <c r="P59" s="39">
        <f t="shared" si="1"/>
        <v>0</v>
      </c>
      <c r="Q59" s="46">
        <v>3</v>
      </c>
      <c r="R59" s="39"/>
      <c r="S59" s="39">
        <f t="shared" si="2"/>
        <v>0</v>
      </c>
      <c r="T59" s="39">
        <v>1</v>
      </c>
      <c r="U59" s="39"/>
      <c r="V59" s="39">
        <f t="shared" si="3"/>
        <v>0</v>
      </c>
      <c r="W59" s="47">
        <f t="shared" si="4"/>
        <v>0</v>
      </c>
      <c r="X59" s="39">
        <f t="shared" si="5"/>
        <v>161.5</v>
      </c>
      <c r="Y59" s="39"/>
      <c r="Z59" s="50">
        <f t="shared" si="8"/>
        <v>0</v>
      </c>
    </row>
    <row r="60" spans="1:26">
      <c r="A60" s="31">
        <v>57</v>
      </c>
      <c r="B60" s="32" t="s">
        <v>438</v>
      </c>
      <c r="C60" s="32">
        <v>46</v>
      </c>
      <c r="D60" s="32">
        <v>9</v>
      </c>
      <c r="E60" s="32" t="s">
        <v>439</v>
      </c>
      <c r="F60" s="33" t="s">
        <v>419</v>
      </c>
      <c r="G60" s="32" t="s">
        <v>373</v>
      </c>
      <c r="H60" s="10" t="s">
        <v>416</v>
      </c>
      <c r="I60" s="32" t="s">
        <v>342</v>
      </c>
      <c r="J60" s="38">
        <f t="shared" si="6"/>
        <v>414</v>
      </c>
      <c r="K60" s="39">
        <f t="shared" si="7"/>
        <v>46</v>
      </c>
      <c r="L60" s="39"/>
      <c r="M60" s="39">
        <f t="shared" si="0"/>
        <v>0</v>
      </c>
      <c r="N60" s="39">
        <v>21</v>
      </c>
      <c r="O60" s="39"/>
      <c r="P60" s="39">
        <f t="shared" si="1"/>
        <v>0</v>
      </c>
      <c r="Q60" s="46">
        <v>12</v>
      </c>
      <c r="R60" s="39"/>
      <c r="S60" s="39">
        <f t="shared" si="2"/>
        <v>0</v>
      </c>
      <c r="T60" s="39">
        <v>1</v>
      </c>
      <c r="U60" s="39"/>
      <c r="V60" s="39">
        <f t="shared" si="3"/>
        <v>0</v>
      </c>
      <c r="W60" s="47">
        <f t="shared" si="4"/>
        <v>0</v>
      </c>
      <c r="X60" s="39">
        <f t="shared" si="5"/>
        <v>414</v>
      </c>
      <c r="Y60" s="39"/>
      <c r="Z60" s="50">
        <f t="shared" si="8"/>
        <v>0</v>
      </c>
    </row>
    <row r="61" spans="1:26">
      <c r="A61" s="31">
        <v>58</v>
      </c>
      <c r="B61" s="32" t="s">
        <v>440</v>
      </c>
      <c r="C61" s="32">
        <v>34</v>
      </c>
      <c r="D61" s="32">
        <v>8</v>
      </c>
      <c r="E61" s="32" t="s">
        <v>441</v>
      </c>
      <c r="F61" s="33" t="s">
        <v>436</v>
      </c>
      <c r="G61" s="32" t="s">
        <v>402</v>
      </c>
      <c r="H61" s="10" t="s">
        <v>416</v>
      </c>
      <c r="I61" s="32" t="s">
        <v>342</v>
      </c>
      <c r="J61" s="38">
        <f t="shared" si="6"/>
        <v>272</v>
      </c>
      <c r="K61" s="39">
        <f t="shared" si="7"/>
        <v>34</v>
      </c>
      <c r="L61" s="39"/>
      <c r="M61" s="39">
        <f t="shared" si="0"/>
        <v>0</v>
      </c>
      <c r="N61" s="39">
        <v>15</v>
      </c>
      <c r="O61" s="39"/>
      <c r="P61" s="39">
        <f t="shared" si="1"/>
        <v>0</v>
      </c>
      <c r="Q61" s="46">
        <v>9</v>
      </c>
      <c r="R61" s="39"/>
      <c r="S61" s="39">
        <f t="shared" si="2"/>
        <v>0</v>
      </c>
      <c r="T61" s="39">
        <v>1</v>
      </c>
      <c r="U61" s="39"/>
      <c r="V61" s="39">
        <f t="shared" si="3"/>
        <v>0</v>
      </c>
      <c r="W61" s="47">
        <f t="shared" si="4"/>
        <v>0</v>
      </c>
      <c r="X61" s="39">
        <f t="shared" si="5"/>
        <v>272</v>
      </c>
      <c r="Y61" s="39"/>
      <c r="Z61" s="50">
        <f t="shared" si="8"/>
        <v>0</v>
      </c>
    </row>
    <row r="62" spans="1:26">
      <c r="A62" s="31">
        <v>59</v>
      </c>
      <c r="B62" s="32" t="s">
        <v>442</v>
      </c>
      <c r="C62" s="32">
        <v>18</v>
      </c>
      <c r="D62" s="32">
        <v>8</v>
      </c>
      <c r="E62" s="32" t="s">
        <v>344</v>
      </c>
      <c r="F62" s="33" t="s">
        <v>419</v>
      </c>
      <c r="G62" s="32" t="s">
        <v>420</v>
      </c>
      <c r="H62" s="10" t="s">
        <v>416</v>
      </c>
      <c r="I62" s="32" t="s">
        <v>342</v>
      </c>
      <c r="J62" s="38">
        <f t="shared" si="6"/>
        <v>144</v>
      </c>
      <c r="K62" s="39">
        <f t="shared" si="7"/>
        <v>18</v>
      </c>
      <c r="L62" s="39"/>
      <c r="M62" s="39">
        <f t="shared" si="0"/>
        <v>0</v>
      </c>
      <c r="N62" s="39">
        <v>9</v>
      </c>
      <c r="O62" s="39"/>
      <c r="P62" s="39">
        <f t="shared" si="1"/>
        <v>0</v>
      </c>
      <c r="Q62" s="46">
        <v>3</v>
      </c>
      <c r="R62" s="39"/>
      <c r="S62" s="39">
        <f t="shared" si="2"/>
        <v>0</v>
      </c>
      <c r="T62" s="39">
        <v>1</v>
      </c>
      <c r="U62" s="39"/>
      <c r="V62" s="39">
        <f t="shared" si="3"/>
        <v>0</v>
      </c>
      <c r="W62" s="47">
        <f t="shared" si="4"/>
        <v>0</v>
      </c>
      <c r="X62" s="39">
        <f t="shared" si="5"/>
        <v>144</v>
      </c>
      <c r="Y62" s="39"/>
      <c r="Z62" s="50">
        <f t="shared" si="8"/>
        <v>0</v>
      </c>
    </row>
    <row r="63" spans="1:26">
      <c r="A63" s="31">
        <v>60</v>
      </c>
      <c r="B63" s="32" t="s">
        <v>443</v>
      </c>
      <c r="C63" s="32">
        <v>29</v>
      </c>
      <c r="D63" s="32">
        <v>7.5</v>
      </c>
      <c r="E63" s="32" t="s">
        <v>444</v>
      </c>
      <c r="F63" s="33" t="s">
        <v>419</v>
      </c>
      <c r="G63" s="32" t="s">
        <v>373</v>
      </c>
      <c r="H63" s="10" t="s">
        <v>416</v>
      </c>
      <c r="I63" s="32" t="s">
        <v>342</v>
      </c>
      <c r="J63" s="38">
        <f t="shared" si="6"/>
        <v>217.5</v>
      </c>
      <c r="K63" s="39">
        <f t="shared" si="7"/>
        <v>29</v>
      </c>
      <c r="L63" s="39"/>
      <c r="M63" s="39">
        <f t="shared" si="0"/>
        <v>0</v>
      </c>
      <c r="N63" s="39">
        <v>12</v>
      </c>
      <c r="O63" s="39"/>
      <c r="P63" s="39">
        <f t="shared" si="1"/>
        <v>0</v>
      </c>
      <c r="Q63" s="46">
        <v>6</v>
      </c>
      <c r="R63" s="39"/>
      <c r="S63" s="39">
        <f t="shared" si="2"/>
        <v>0</v>
      </c>
      <c r="T63" s="39">
        <v>1</v>
      </c>
      <c r="U63" s="39"/>
      <c r="V63" s="39">
        <f t="shared" si="3"/>
        <v>0</v>
      </c>
      <c r="W63" s="47">
        <f t="shared" si="4"/>
        <v>0</v>
      </c>
      <c r="X63" s="39">
        <f t="shared" si="5"/>
        <v>217.5</v>
      </c>
      <c r="Y63" s="39"/>
      <c r="Z63" s="50">
        <f t="shared" si="8"/>
        <v>0</v>
      </c>
    </row>
    <row r="64" spans="1:26">
      <c r="A64" s="31">
        <v>61</v>
      </c>
      <c r="B64" s="32" t="s">
        <v>445</v>
      </c>
      <c r="C64" s="32">
        <v>20</v>
      </c>
      <c r="D64" s="32">
        <v>8</v>
      </c>
      <c r="E64" s="32" t="s">
        <v>356</v>
      </c>
      <c r="F64" s="33" t="s">
        <v>419</v>
      </c>
      <c r="G64" s="32" t="s">
        <v>446</v>
      </c>
      <c r="H64" s="10" t="s">
        <v>416</v>
      </c>
      <c r="I64" s="32" t="s">
        <v>342</v>
      </c>
      <c r="J64" s="38">
        <f t="shared" si="6"/>
        <v>160</v>
      </c>
      <c r="K64" s="39">
        <f t="shared" si="7"/>
        <v>20</v>
      </c>
      <c r="L64" s="39"/>
      <c r="M64" s="39">
        <f t="shared" si="0"/>
        <v>0</v>
      </c>
      <c r="N64" s="39">
        <v>9</v>
      </c>
      <c r="O64" s="39"/>
      <c r="P64" s="39">
        <f t="shared" si="1"/>
        <v>0</v>
      </c>
      <c r="Q64" s="46">
        <v>6</v>
      </c>
      <c r="R64" s="39"/>
      <c r="S64" s="39">
        <f t="shared" si="2"/>
        <v>0</v>
      </c>
      <c r="T64" s="39">
        <v>1</v>
      </c>
      <c r="U64" s="39"/>
      <c r="V64" s="39">
        <f t="shared" si="3"/>
        <v>0</v>
      </c>
      <c r="W64" s="47">
        <f t="shared" si="4"/>
        <v>0</v>
      </c>
      <c r="X64" s="39">
        <f t="shared" si="5"/>
        <v>160</v>
      </c>
      <c r="Y64" s="39"/>
      <c r="Z64" s="50">
        <f t="shared" si="8"/>
        <v>0</v>
      </c>
    </row>
    <row r="65" spans="1:26">
      <c r="A65" s="31">
        <v>62</v>
      </c>
      <c r="B65" s="32" t="s">
        <v>447</v>
      </c>
      <c r="C65" s="32">
        <v>19</v>
      </c>
      <c r="D65" s="32">
        <v>8</v>
      </c>
      <c r="E65" s="32" t="s">
        <v>369</v>
      </c>
      <c r="F65" s="33" t="s">
        <v>436</v>
      </c>
      <c r="G65" s="32" t="s">
        <v>448</v>
      </c>
      <c r="H65" s="10" t="s">
        <v>416</v>
      </c>
      <c r="I65" s="32" t="s">
        <v>342</v>
      </c>
      <c r="J65" s="38">
        <f t="shared" si="6"/>
        <v>152</v>
      </c>
      <c r="K65" s="39">
        <f t="shared" si="7"/>
        <v>19</v>
      </c>
      <c r="L65" s="39"/>
      <c r="M65" s="39">
        <f t="shared" si="0"/>
        <v>0</v>
      </c>
      <c r="N65" s="39">
        <v>9</v>
      </c>
      <c r="O65" s="39"/>
      <c r="P65" s="39">
        <f t="shared" si="1"/>
        <v>0</v>
      </c>
      <c r="Q65" s="46">
        <v>3</v>
      </c>
      <c r="R65" s="39"/>
      <c r="S65" s="39">
        <f t="shared" si="2"/>
        <v>0</v>
      </c>
      <c r="T65" s="39">
        <v>1</v>
      </c>
      <c r="U65" s="39"/>
      <c r="V65" s="39">
        <f t="shared" si="3"/>
        <v>0</v>
      </c>
      <c r="W65" s="47">
        <f t="shared" si="4"/>
        <v>0</v>
      </c>
      <c r="X65" s="39">
        <f t="shared" si="5"/>
        <v>152</v>
      </c>
      <c r="Y65" s="39"/>
      <c r="Z65" s="50">
        <f t="shared" si="8"/>
        <v>0</v>
      </c>
    </row>
    <row r="66" spans="1:26">
      <c r="A66" s="31">
        <v>63</v>
      </c>
      <c r="B66" s="32" t="s">
        <v>342</v>
      </c>
      <c r="C66" s="32">
        <v>8.5</v>
      </c>
      <c r="D66" s="32">
        <v>6.5</v>
      </c>
      <c r="E66" s="32" t="s">
        <v>449</v>
      </c>
      <c r="F66" s="33" t="s">
        <v>450</v>
      </c>
      <c r="G66" s="32" t="s">
        <v>370</v>
      </c>
      <c r="H66" s="10" t="s">
        <v>416</v>
      </c>
      <c r="I66" s="32" t="s">
        <v>342</v>
      </c>
      <c r="J66" s="38">
        <f t="shared" si="6"/>
        <v>55.25</v>
      </c>
      <c r="K66" s="39">
        <f t="shared" si="7"/>
        <v>8.5</v>
      </c>
      <c r="L66" s="39"/>
      <c r="M66" s="39">
        <f t="shared" si="0"/>
        <v>0</v>
      </c>
      <c r="N66" s="39">
        <v>3</v>
      </c>
      <c r="O66" s="39"/>
      <c r="P66" s="39">
        <f t="shared" si="1"/>
        <v>0</v>
      </c>
      <c r="Q66" s="46">
        <v>3</v>
      </c>
      <c r="R66" s="39"/>
      <c r="S66" s="39">
        <f t="shared" si="2"/>
        <v>0</v>
      </c>
      <c r="T66" s="39">
        <v>1</v>
      </c>
      <c r="U66" s="39"/>
      <c r="V66" s="39">
        <f t="shared" si="3"/>
        <v>0</v>
      </c>
      <c r="W66" s="47">
        <f t="shared" si="4"/>
        <v>0</v>
      </c>
      <c r="X66" s="39">
        <f t="shared" si="5"/>
        <v>55.25</v>
      </c>
      <c r="Y66" s="39"/>
      <c r="Z66" s="50">
        <f t="shared" si="8"/>
        <v>0</v>
      </c>
    </row>
    <row r="67" spans="1:26">
      <c r="A67" s="31">
        <v>64</v>
      </c>
      <c r="B67" s="32" t="s">
        <v>451</v>
      </c>
      <c r="C67" s="51">
        <v>38.5</v>
      </c>
      <c r="D67" s="51">
        <v>25</v>
      </c>
      <c r="E67" s="52"/>
      <c r="F67" s="33"/>
      <c r="G67" s="32" t="s">
        <v>452</v>
      </c>
      <c r="H67" s="19" t="s">
        <v>367</v>
      </c>
      <c r="I67" s="32" t="s">
        <v>342</v>
      </c>
      <c r="J67" s="38">
        <f t="shared" si="6"/>
        <v>962.5</v>
      </c>
      <c r="K67" s="39">
        <f t="shared" si="7"/>
        <v>38.5</v>
      </c>
      <c r="L67" s="39"/>
      <c r="M67" s="39">
        <f t="shared" si="0"/>
        <v>0</v>
      </c>
      <c r="N67" s="39">
        <v>18</v>
      </c>
      <c r="O67" s="39"/>
      <c r="P67" s="39">
        <f t="shared" si="1"/>
        <v>0</v>
      </c>
      <c r="Q67" s="46">
        <v>9</v>
      </c>
      <c r="R67" s="39"/>
      <c r="S67" s="39">
        <f t="shared" si="2"/>
        <v>0</v>
      </c>
      <c r="T67" s="39">
        <v>1</v>
      </c>
      <c r="U67" s="39"/>
      <c r="V67" s="39">
        <f t="shared" si="3"/>
        <v>0</v>
      </c>
      <c r="W67" s="47">
        <f t="shared" si="4"/>
        <v>0</v>
      </c>
      <c r="X67" s="39">
        <f t="shared" si="5"/>
        <v>962.5</v>
      </c>
      <c r="Y67" s="39"/>
      <c r="Z67" s="50">
        <f t="shared" si="8"/>
        <v>0</v>
      </c>
    </row>
    <row r="68" spans="1:26">
      <c r="A68" s="31">
        <v>65</v>
      </c>
      <c r="B68" s="32" t="s">
        <v>453</v>
      </c>
      <c r="C68" s="32">
        <v>85</v>
      </c>
      <c r="D68" s="32">
        <v>30.5</v>
      </c>
      <c r="E68" s="32"/>
      <c r="F68" s="33"/>
      <c r="G68" s="32" t="s">
        <v>454</v>
      </c>
      <c r="H68" s="10" t="s">
        <v>367</v>
      </c>
      <c r="I68" s="32" t="s">
        <v>342</v>
      </c>
      <c r="J68" s="38">
        <f t="shared" si="6"/>
        <v>2592.5</v>
      </c>
      <c r="K68" s="39">
        <f t="shared" si="7"/>
        <v>85</v>
      </c>
      <c r="L68" s="39"/>
      <c r="M68" s="39">
        <f>L68*K68</f>
        <v>0</v>
      </c>
      <c r="N68" s="39">
        <v>42</v>
      </c>
      <c r="O68" s="39"/>
      <c r="P68" s="39">
        <f>O68*N68</f>
        <v>0</v>
      </c>
      <c r="Q68" s="46">
        <v>24</v>
      </c>
      <c r="R68" s="39"/>
      <c r="S68" s="39">
        <f>R68*Q68</f>
        <v>0</v>
      </c>
      <c r="T68" s="39">
        <v>1</v>
      </c>
      <c r="U68" s="39"/>
      <c r="V68" s="39">
        <f>U68*T68</f>
        <v>0</v>
      </c>
      <c r="W68" s="47">
        <f>M68+P68+S68+V68</f>
        <v>0</v>
      </c>
      <c r="X68" s="39">
        <f>J68</f>
        <v>2592.5</v>
      </c>
      <c r="Y68" s="39"/>
      <c r="Z68" s="50">
        <f t="shared" si="8"/>
        <v>0</v>
      </c>
    </row>
    <row r="69" spans="1:26">
      <c r="A69" s="31">
        <v>66</v>
      </c>
      <c r="B69" s="32" t="s">
        <v>455</v>
      </c>
      <c r="C69" s="32">
        <v>36</v>
      </c>
      <c r="D69" s="32">
        <v>30.5</v>
      </c>
      <c r="E69" s="32"/>
      <c r="F69" s="33"/>
      <c r="G69" s="32" t="s">
        <v>373</v>
      </c>
      <c r="H69" s="10" t="s">
        <v>367</v>
      </c>
      <c r="I69" s="32" t="s">
        <v>342</v>
      </c>
      <c r="J69" s="38">
        <f t="shared" ref="J69" si="9">C69*D69</f>
        <v>1098</v>
      </c>
      <c r="K69" s="39">
        <f t="shared" ref="K69" si="10">C69</f>
        <v>36</v>
      </c>
      <c r="L69" s="39"/>
      <c r="M69" s="39">
        <f>L69*K69</f>
        <v>0</v>
      </c>
      <c r="N69" s="39">
        <v>18</v>
      </c>
      <c r="O69" s="39"/>
      <c r="P69" s="39">
        <f>O69*N69</f>
        <v>0</v>
      </c>
      <c r="Q69" s="46">
        <v>9</v>
      </c>
      <c r="R69" s="39"/>
      <c r="S69" s="39">
        <f>R69*Q69</f>
        <v>0</v>
      </c>
      <c r="T69" s="39">
        <v>1</v>
      </c>
      <c r="U69" s="39"/>
      <c r="V69" s="39">
        <f>U69*T69</f>
        <v>0</v>
      </c>
      <c r="W69" s="47">
        <f>M69+P69+S69+V69</f>
        <v>0</v>
      </c>
      <c r="X69" s="39">
        <f>J69</f>
        <v>1098</v>
      </c>
      <c r="Y69" s="39"/>
      <c r="Z69" s="50">
        <f t="shared" ref="Z69" si="11">ROUND(Y69*X69,0)</f>
        <v>0</v>
      </c>
    </row>
    <row r="70" spans="1:26">
      <c r="A70" s="53" t="s">
        <v>456</v>
      </c>
      <c r="B70" s="54"/>
      <c r="C70" s="54"/>
      <c r="D70" s="54"/>
      <c r="E70" s="54"/>
      <c r="F70" s="54"/>
      <c r="G70" s="54"/>
      <c r="H70" s="54"/>
      <c r="I70" s="55"/>
      <c r="J70" s="56">
        <f>SUM(J4:J69)</f>
        <v>57751.45</v>
      </c>
      <c r="K70" s="56">
        <f>SUM(K4:K69)</f>
        <v>2214</v>
      </c>
      <c r="L70" s="56"/>
      <c r="M70" s="56">
        <f>SUM(M4:M69)</f>
        <v>0</v>
      </c>
      <c r="N70" s="56" t="e">
        <f>P70/O69</f>
        <v>#DIV/0!</v>
      </c>
      <c r="O70" s="56"/>
      <c r="P70" s="56">
        <f>SUM(P4:P69)</f>
        <v>0</v>
      </c>
      <c r="Q70" s="56">
        <f>SUM(Q4:Q69)</f>
        <v>582</v>
      </c>
      <c r="R70" s="56"/>
      <c r="S70" s="56">
        <f>SUM(S4:S69)</f>
        <v>0</v>
      </c>
      <c r="T70" s="56">
        <f>SUM(T4:T69)</f>
        <v>66</v>
      </c>
      <c r="U70" s="56"/>
      <c r="V70" s="56">
        <f>SUM(V4:V69)</f>
        <v>0</v>
      </c>
      <c r="W70" s="57">
        <f>SUM(W4:W69)</f>
        <v>0</v>
      </c>
      <c r="X70" s="29"/>
      <c r="Y70" s="29"/>
      <c r="Z70" s="58">
        <f>SUM(Z4:Z69)</f>
        <v>0</v>
      </c>
    </row>
  </sheetData>
  <mergeCells count="18">
    <mergeCell ref="A1:Z1"/>
    <mergeCell ref="K2:M2"/>
    <mergeCell ref="N2:P2"/>
    <mergeCell ref="Q2:S2"/>
    <mergeCell ref="T2:V2"/>
    <mergeCell ref="X2:Z2"/>
    <mergeCell ref="A70:I70"/>
    <mergeCell ref="A2:A3"/>
    <mergeCell ref="B2:B3"/>
    <mergeCell ref="C2:C3"/>
    <mergeCell ref="D2:D3"/>
    <mergeCell ref="E2:E3"/>
    <mergeCell ref="F2:F3"/>
    <mergeCell ref="G2:G3"/>
    <mergeCell ref="H2:H3"/>
    <mergeCell ref="I2:I3"/>
    <mergeCell ref="J2:J3"/>
    <mergeCell ref="W2:W3"/>
  </mergeCells>
  <printOptions horizontalCentered="1"/>
  <pageMargins left="0.700694444444445" right="0.700694444444445" top="0.751388888888889" bottom="0.751388888888889" header="0.298611111111111" footer="0.298611111111111"/>
  <pageSetup paperSize="9" scale="48" orientation="landscape"/>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O70"/>
  <sheetViews>
    <sheetView view="pageBreakPreview" zoomScaleNormal="100" workbookViewId="0">
      <selection activeCell="H22" sqref="H22"/>
    </sheetView>
  </sheetViews>
  <sheetFormatPr defaultColWidth="9" defaultRowHeight="14.25"/>
  <cols>
    <col min="1" max="1" width="5.21666666666667" style="1"/>
    <col min="2" max="2" width="9.44166666666667" style="1"/>
    <col min="3" max="3" width="20.2166666666667" style="1"/>
    <col min="4" max="4" width="10.4416666666667" style="1"/>
    <col min="5" max="5" width="24.2166666666667" style="1"/>
    <col min="6" max="7" width="5.775" style="1" customWidth="1"/>
    <col min="8" max="9" width="7.88333333333333" style="1" customWidth="1"/>
    <col min="10" max="11" width="9.44166666666667" style="1"/>
    <col min="12" max="12" width="14.6666666666667" style="1" customWidth="1"/>
    <col min="13" max="13" width="13.5583333333333" style="1" customWidth="1"/>
    <col min="14" max="14" width="5.775" style="1" customWidth="1"/>
    <col min="15" max="15" width="7.88333333333333" style="1" customWidth="1"/>
    <col min="16" max="16384" width="9" style="1"/>
  </cols>
  <sheetData>
    <row r="1" ht="27" spans="1:15">
      <c r="A1" s="3" t="s">
        <v>457</v>
      </c>
      <c r="B1" s="3"/>
      <c r="C1" s="3"/>
      <c r="D1" s="3"/>
      <c r="E1" s="3"/>
      <c r="F1" s="3"/>
      <c r="G1" s="3"/>
      <c r="H1" s="3"/>
      <c r="I1" s="3"/>
      <c r="J1" s="3"/>
      <c r="K1" s="3"/>
      <c r="L1" s="3"/>
      <c r="M1" s="3"/>
      <c r="N1" s="3"/>
      <c r="O1" s="3"/>
    </row>
    <row r="2" ht="40.5" spans="1:15">
      <c r="A2" s="4" t="s">
        <v>1</v>
      </c>
      <c r="B2" s="4" t="s">
        <v>458</v>
      </c>
      <c r="C2" s="4" t="s">
        <v>312</v>
      </c>
      <c r="D2" s="4" t="s">
        <v>459</v>
      </c>
      <c r="E2" s="5" t="s">
        <v>318</v>
      </c>
      <c r="F2" s="5" t="s">
        <v>460</v>
      </c>
      <c r="G2" s="5" t="s">
        <v>461</v>
      </c>
      <c r="H2" s="5" t="s">
        <v>313</v>
      </c>
      <c r="I2" s="5" t="s">
        <v>314</v>
      </c>
      <c r="J2" s="5" t="s">
        <v>462</v>
      </c>
      <c r="K2" s="5" t="s">
        <v>316</v>
      </c>
      <c r="L2" s="5" t="s">
        <v>317</v>
      </c>
      <c r="M2" s="16" t="s">
        <v>319</v>
      </c>
      <c r="N2" s="4" t="s">
        <v>463</v>
      </c>
      <c r="O2" s="5" t="s">
        <v>464</v>
      </c>
    </row>
    <row r="3" ht="15" spans="1:15">
      <c r="A3" s="6">
        <v>1</v>
      </c>
      <c r="B3" s="7" t="s">
        <v>465</v>
      </c>
      <c r="C3" s="8" t="s">
        <v>337</v>
      </c>
      <c r="D3" s="9" t="s">
        <v>466</v>
      </c>
      <c r="E3" s="10" t="s">
        <v>341</v>
      </c>
      <c r="F3" s="10" t="s">
        <v>467</v>
      </c>
      <c r="G3" s="10" t="s">
        <v>468</v>
      </c>
      <c r="H3" s="10">
        <v>24</v>
      </c>
      <c r="I3" s="10">
        <v>20</v>
      </c>
      <c r="J3" s="10" t="s">
        <v>338</v>
      </c>
      <c r="K3" s="17" t="s">
        <v>339</v>
      </c>
      <c r="L3" s="10" t="s">
        <v>340</v>
      </c>
      <c r="M3" s="18" t="s">
        <v>342</v>
      </c>
      <c r="N3" s="10" t="s">
        <v>469</v>
      </c>
      <c r="O3" s="10" t="s">
        <v>469</v>
      </c>
    </row>
    <row r="4" ht="15" spans="1:15">
      <c r="A4" s="6">
        <v>2</v>
      </c>
      <c r="B4" s="11"/>
      <c r="C4" s="8" t="s">
        <v>343</v>
      </c>
      <c r="D4" s="9" t="s">
        <v>470</v>
      </c>
      <c r="E4" s="10" t="s">
        <v>341</v>
      </c>
      <c r="F4" s="10" t="s">
        <v>467</v>
      </c>
      <c r="G4" s="10" t="s">
        <v>468</v>
      </c>
      <c r="H4" s="10">
        <v>31</v>
      </c>
      <c r="I4" s="10">
        <v>19</v>
      </c>
      <c r="J4" s="10" t="s">
        <v>338</v>
      </c>
      <c r="K4" s="17" t="s">
        <v>339</v>
      </c>
      <c r="L4" s="10" t="s">
        <v>340</v>
      </c>
      <c r="M4" s="18" t="s">
        <v>342</v>
      </c>
      <c r="N4" s="10" t="s">
        <v>469</v>
      </c>
      <c r="O4" s="10" t="s">
        <v>469</v>
      </c>
    </row>
    <row r="5" ht="15" spans="1:15">
      <c r="A5" s="6">
        <v>3</v>
      </c>
      <c r="B5" s="11"/>
      <c r="C5" s="8" t="s">
        <v>343</v>
      </c>
      <c r="D5" s="9"/>
      <c r="E5" s="10" t="s">
        <v>341</v>
      </c>
      <c r="F5" s="10" t="s">
        <v>471</v>
      </c>
      <c r="G5" s="10" t="s">
        <v>468</v>
      </c>
      <c r="H5" s="10">
        <v>20</v>
      </c>
      <c r="I5" s="10">
        <v>16.5</v>
      </c>
      <c r="J5" s="10" t="s">
        <v>344</v>
      </c>
      <c r="K5" s="17" t="s">
        <v>339</v>
      </c>
      <c r="L5" s="10" t="s">
        <v>345</v>
      </c>
      <c r="M5" s="18" t="s">
        <v>346</v>
      </c>
      <c r="N5" s="10" t="s">
        <v>469</v>
      </c>
      <c r="O5" s="10" t="s">
        <v>469</v>
      </c>
    </row>
    <row r="6" ht="15" spans="1:15">
      <c r="A6" s="6">
        <v>4</v>
      </c>
      <c r="B6" s="11"/>
      <c r="C6" s="8" t="s">
        <v>347</v>
      </c>
      <c r="D6" s="9" t="s">
        <v>472</v>
      </c>
      <c r="E6" s="10" t="s">
        <v>341</v>
      </c>
      <c r="F6" s="10" t="s">
        <v>467</v>
      </c>
      <c r="G6" s="10" t="s">
        <v>468</v>
      </c>
      <c r="H6" s="10">
        <v>28</v>
      </c>
      <c r="I6" s="10">
        <v>33</v>
      </c>
      <c r="J6" s="10" t="s">
        <v>338</v>
      </c>
      <c r="K6" s="17" t="s">
        <v>339</v>
      </c>
      <c r="L6" s="10" t="s">
        <v>340</v>
      </c>
      <c r="M6" s="18" t="s">
        <v>342</v>
      </c>
      <c r="N6" s="10" t="s">
        <v>469</v>
      </c>
      <c r="O6" s="10" t="s">
        <v>469</v>
      </c>
    </row>
    <row r="7" ht="15" spans="1:15">
      <c r="A7" s="6">
        <v>5</v>
      </c>
      <c r="B7" s="11"/>
      <c r="C7" s="8" t="s">
        <v>348</v>
      </c>
      <c r="D7" s="9" t="s">
        <v>473</v>
      </c>
      <c r="E7" s="10" t="s">
        <v>341</v>
      </c>
      <c r="F7" s="10" t="s">
        <v>467</v>
      </c>
      <c r="G7" s="10" t="s">
        <v>468</v>
      </c>
      <c r="H7" s="10">
        <v>40</v>
      </c>
      <c r="I7" s="10">
        <v>17</v>
      </c>
      <c r="J7" s="10" t="s">
        <v>349</v>
      </c>
      <c r="K7" s="17" t="s">
        <v>339</v>
      </c>
      <c r="L7" s="10" t="s">
        <v>340</v>
      </c>
      <c r="M7" s="18" t="s">
        <v>342</v>
      </c>
      <c r="N7" s="10" t="s">
        <v>469</v>
      </c>
      <c r="O7" s="10" t="s">
        <v>469</v>
      </c>
    </row>
    <row r="8" ht="15" spans="1:15">
      <c r="A8" s="6">
        <v>6</v>
      </c>
      <c r="B8" s="11"/>
      <c r="C8" s="8" t="s">
        <v>350</v>
      </c>
      <c r="D8" s="9" t="s">
        <v>474</v>
      </c>
      <c r="E8" s="10" t="s">
        <v>341</v>
      </c>
      <c r="F8" s="10" t="s">
        <v>471</v>
      </c>
      <c r="G8" s="10" t="s">
        <v>468</v>
      </c>
      <c r="H8" s="10">
        <v>50</v>
      </c>
      <c r="I8" s="10">
        <v>18</v>
      </c>
      <c r="J8" s="10" t="s">
        <v>351</v>
      </c>
      <c r="K8" s="17" t="s">
        <v>352</v>
      </c>
      <c r="L8" s="10" t="s">
        <v>340</v>
      </c>
      <c r="M8" s="18" t="s">
        <v>342</v>
      </c>
      <c r="N8" s="10" t="s">
        <v>469</v>
      </c>
      <c r="O8" s="10" t="s">
        <v>469</v>
      </c>
    </row>
    <row r="9" ht="15" spans="1:15">
      <c r="A9" s="6">
        <v>7</v>
      </c>
      <c r="B9" s="11"/>
      <c r="C9" s="8" t="s">
        <v>353</v>
      </c>
      <c r="D9" s="9" t="s">
        <v>475</v>
      </c>
      <c r="E9" s="10" t="s">
        <v>341</v>
      </c>
      <c r="F9" s="10" t="s">
        <v>471</v>
      </c>
      <c r="G9" s="10" t="s">
        <v>468</v>
      </c>
      <c r="H9" s="10">
        <v>28</v>
      </c>
      <c r="I9" s="10">
        <v>20</v>
      </c>
      <c r="J9" s="10" t="s">
        <v>354</v>
      </c>
      <c r="K9" s="17" t="s">
        <v>339</v>
      </c>
      <c r="L9" s="10" t="s">
        <v>355</v>
      </c>
      <c r="M9" s="18" t="s">
        <v>342</v>
      </c>
      <c r="N9" s="10" t="s">
        <v>469</v>
      </c>
      <c r="O9" s="10" t="s">
        <v>469</v>
      </c>
    </row>
    <row r="10" ht="15" spans="1:15">
      <c r="A10" s="6">
        <v>8</v>
      </c>
      <c r="B10" s="11"/>
      <c r="C10" s="8" t="s">
        <v>343</v>
      </c>
      <c r="D10" s="9" t="s">
        <v>476</v>
      </c>
      <c r="E10" s="10" t="s">
        <v>341</v>
      </c>
      <c r="F10" s="10" t="s">
        <v>471</v>
      </c>
      <c r="G10" s="10" t="s">
        <v>468</v>
      </c>
      <c r="H10" s="10">
        <v>20</v>
      </c>
      <c r="I10" s="10">
        <v>19</v>
      </c>
      <c r="J10" s="10" t="s">
        <v>356</v>
      </c>
      <c r="K10" s="17" t="s">
        <v>339</v>
      </c>
      <c r="L10" s="10" t="s">
        <v>345</v>
      </c>
      <c r="M10" s="18" t="s">
        <v>342</v>
      </c>
      <c r="N10" s="10" t="s">
        <v>469</v>
      </c>
      <c r="O10" s="10" t="s">
        <v>469</v>
      </c>
    </row>
    <row r="11" ht="15" spans="1:15">
      <c r="A11" s="6">
        <v>9</v>
      </c>
      <c r="B11" s="11"/>
      <c r="C11" s="8" t="s">
        <v>343</v>
      </c>
      <c r="D11" s="9"/>
      <c r="E11" s="10" t="s">
        <v>341</v>
      </c>
      <c r="F11" s="10" t="s">
        <v>471</v>
      </c>
      <c r="G11" s="10" t="s">
        <v>468</v>
      </c>
      <c r="H11" s="10">
        <v>27</v>
      </c>
      <c r="I11" s="10">
        <v>19</v>
      </c>
      <c r="J11" s="10" t="s">
        <v>338</v>
      </c>
      <c r="K11" s="17" t="s">
        <v>339</v>
      </c>
      <c r="L11" s="10" t="s">
        <v>340</v>
      </c>
      <c r="M11" s="18" t="s">
        <v>342</v>
      </c>
      <c r="N11" s="10" t="s">
        <v>469</v>
      </c>
      <c r="O11" s="10" t="s">
        <v>469</v>
      </c>
    </row>
    <row r="12" ht="15" spans="1:15">
      <c r="A12" s="6">
        <v>10</v>
      </c>
      <c r="B12" s="11"/>
      <c r="C12" s="8" t="s">
        <v>343</v>
      </c>
      <c r="D12" s="9" t="s">
        <v>477</v>
      </c>
      <c r="E12" s="10" t="s">
        <v>341</v>
      </c>
      <c r="F12" s="10" t="s">
        <v>467</v>
      </c>
      <c r="G12" s="10" t="s">
        <v>468</v>
      </c>
      <c r="H12" s="10">
        <v>20</v>
      </c>
      <c r="I12" s="10">
        <v>27</v>
      </c>
      <c r="J12" s="10" t="s">
        <v>344</v>
      </c>
      <c r="K12" s="17" t="s">
        <v>339</v>
      </c>
      <c r="L12" s="10" t="s">
        <v>345</v>
      </c>
      <c r="M12" s="18" t="s">
        <v>342</v>
      </c>
      <c r="N12" s="10" t="s">
        <v>469</v>
      </c>
      <c r="O12" s="10" t="s">
        <v>469</v>
      </c>
    </row>
    <row r="13" ht="15" spans="1:15">
      <c r="A13" s="6">
        <v>11</v>
      </c>
      <c r="B13" s="11"/>
      <c r="C13" s="8" t="s">
        <v>343</v>
      </c>
      <c r="D13" s="9"/>
      <c r="E13" s="10" t="s">
        <v>359</v>
      </c>
      <c r="F13" s="10" t="s">
        <v>471</v>
      </c>
      <c r="G13" s="10" t="s">
        <v>468</v>
      </c>
      <c r="H13" s="10">
        <v>23</v>
      </c>
      <c r="I13" s="10">
        <v>27</v>
      </c>
      <c r="J13" s="10" t="s">
        <v>357</v>
      </c>
      <c r="K13" s="17" t="s">
        <v>339</v>
      </c>
      <c r="L13" s="10" t="s">
        <v>358</v>
      </c>
      <c r="M13" s="18" t="s">
        <v>346</v>
      </c>
      <c r="N13" s="10" t="s">
        <v>469</v>
      </c>
      <c r="O13" s="10" t="s">
        <v>469</v>
      </c>
    </row>
    <row r="14" ht="15" spans="1:15">
      <c r="A14" s="6">
        <v>12</v>
      </c>
      <c r="B14" s="11"/>
      <c r="C14" s="8" t="s">
        <v>360</v>
      </c>
      <c r="D14" s="12" t="s">
        <v>478</v>
      </c>
      <c r="E14" s="10" t="s">
        <v>364</v>
      </c>
      <c r="F14" s="10" t="s">
        <v>471</v>
      </c>
      <c r="G14" s="10" t="s">
        <v>468</v>
      </c>
      <c r="H14" s="10">
        <v>100</v>
      </c>
      <c r="I14" s="10">
        <v>40.5</v>
      </c>
      <c r="J14" s="10" t="s">
        <v>361</v>
      </c>
      <c r="K14" s="17" t="s">
        <v>362</v>
      </c>
      <c r="L14" s="10" t="s">
        <v>363</v>
      </c>
      <c r="M14" s="18" t="s">
        <v>342</v>
      </c>
      <c r="N14" s="10" t="s">
        <v>469</v>
      </c>
      <c r="O14" s="10" t="s">
        <v>469</v>
      </c>
    </row>
    <row r="15" ht="15" spans="1:15">
      <c r="A15" s="6">
        <v>13</v>
      </c>
      <c r="B15" s="11"/>
      <c r="C15" s="8" t="s">
        <v>365</v>
      </c>
      <c r="D15" s="13"/>
      <c r="E15" s="10" t="s">
        <v>367</v>
      </c>
      <c r="F15" s="10" t="s">
        <v>467</v>
      </c>
      <c r="G15" s="10" t="s">
        <v>468</v>
      </c>
      <c r="H15" s="10">
        <v>60</v>
      </c>
      <c r="I15" s="10">
        <v>42</v>
      </c>
      <c r="J15" s="10" t="s">
        <v>366</v>
      </c>
      <c r="K15" s="17" t="s">
        <v>362</v>
      </c>
      <c r="L15" s="10" t="s">
        <v>355</v>
      </c>
      <c r="M15" s="18" t="s">
        <v>342</v>
      </c>
      <c r="N15" s="10" t="s">
        <v>469</v>
      </c>
      <c r="O15" s="10" t="s">
        <v>469</v>
      </c>
    </row>
    <row r="16" ht="15" spans="1:15">
      <c r="A16" s="6">
        <v>14</v>
      </c>
      <c r="B16" s="11"/>
      <c r="C16" s="8" t="s">
        <v>368</v>
      </c>
      <c r="D16" s="13"/>
      <c r="E16" s="10" t="s">
        <v>359</v>
      </c>
      <c r="F16" s="10" t="s">
        <v>471</v>
      </c>
      <c r="G16" s="10" t="s">
        <v>468</v>
      </c>
      <c r="H16" s="10">
        <v>26</v>
      </c>
      <c r="I16" s="10">
        <v>39</v>
      </c>
      <c r="J16" s="10" t="s">
        <v>338</v>
      </c>
      <c r="K16" s="17" t="s">
        <v>362</v>
      </c>
      <c r="L16" s="10" t="s">
        <v>340</v>
      </c>
      <c r="M16" s="18" t="s">
        <v>342</v>
      </c>
      <c r="N16" s="10" t="s">
        <v>469</v>
      </c>
      <c r="O16" s="10" t="s">
        <v>469</v>
      </c>
    </row>
    <row r="17" ht="15" spans="1:15">
      <c r="A17" s="6">
        <v>15</v>
      </c>
      <c r="B17" s="11"/>
      <c r="C17" s="8" t="s">
        <v>343</v>
      </c>
      <c r="D17" s="13"/>
      <c r="E17" s="10" t="s">
        <v>371</v>
      </c>
      <c r="F17" s="10" t="s">
        <v>467</v>
      </c>
      <c r="G17" s="10" t="s">
        <v>468</v>
      </c>
      <c r="H17" s="10">
        <v>19</v>
      </c>
      <c r="I17" s="10">
        <v>40.5</v>
      </c>
      <c r="J17" s="10" t="s">
        <v>369</v>
      </c>
      <c r="K17" s="17" t="s">
        <v>362</v>
      </c>
      <c r="L17" s="10" t="s">
        <v>370</v>
      </c>
      <c r="M17" s="18" t="s">
        <v>342</v>
      </c>
      <c r="N17" s="10" t="s">
        <v>469</v>
      </c>
      <c r="O17" s="10" t="s">
        <v>469</v>
      </c>
    </row>
    <row r="18" ht="15" spans="1:15">
      <c r="A18" s="6">
        <v>16</v>
      </c>
      <c r="B18" s="11"/>
      <c r="C18" s="8" t="s">
        <v>343</v>
      </c>
      <c r="D18" s="13"/>
      <c r="E18" s="10" t="s">
        <v>371</v>
      </c>
      <c r="F18" s="10" t="s">
        <v>467</v>
      </c>
      <c r="G18" s="10" t="s">
        <v>468</v>
      </c>
      <c r="H18" s="10">
        <v>19</v>
      </c>
      <c r="I18" s="10">
        <v>39.9</v>
      </c>
      <c r="J18" s="10" t="s">
        <v>369</v>
      </c>
      <c r="K18" s="17" t="s">
        <v>362</v>
      </c>
      <c r="L18" s="10" t="s">
        <v>372</v>
      </c>
      <c r="M18" s="18" t="s">
        <v>342</v>
      </c>
      <c r="N18" s="10" t="s">
        <v>469</v>
      </c>
      <c r="O18" s="10" t="s">
        <v>469</v>
      </c>
    </row>
    <row r="19" ht="15" spans="1:15">
      <c r="A19" s="6">
        <v>17</v>
      </c>
      <c r="B19" s="11"/>
      <c r="C19" s="8" t="s">
        <v>343</v>
      </c>
      <c r="D19" s="13"/>
      <c r="E19" s="10" t="s">
        <v>371</v>
      </c>
      <c r="F19" s="10" t="s">
        <v>467</v>
      </c>
      <c r="G19" s="10" t="s">
        <v>468</v>
      </c>
      <c r="H19" s="10">
        <v>24</v>
      </c>
      <c r="I19" s="10">
        <v>39.9</v>
      </c>
      <c r="J19" s="10" t="s">
        <v>338</v>
      </c>
      <c r="K19" s="17" t="s">
        <v>362</v>
      </c>
      <c r="L19" s="10" t="s">
        <v>373</v>
      </c>
      <c r="M19" s="18" t="s">
        <v>342</v>
      </c>
      <c r="N19" s="10" t="s">
        <v>469</v>
      </c>
      <c r="O19" s="10" t="s">
        <v>469</v>
      </c>
    </row>
    <row r="20" ht="15" spans="1:15">
      <c r="A20" s="6">
        <v>18</v>
      </c>
      <c r="B20" s="11"/>
      <c r="C20" s="8" t="s">
        <v>343</v>
      </c>
      <c r="D20" s="9" t="s">
        <v>479</v>
      </c>
      <c r="E20" s="10" t="s">
        <v>367</v>
      </c>
      <c r="F20" s="10" t="s">
        <v>471</v>
      </c>
      <c r="G20" s="10"/>
      <c r="H20" s="10"/>
      <c r="I20" s="10"/>
      <c r="J20" s="10"/>
      <c r="K20" s="17"/>
      <c r="L20" s="10"/>
      <c r="M20" s="18" t="s">
        <v>342</v>
      </c>
      <c r="N20" s="10" t="s">
        <v>469</v>
      </c>
      <c r="O20" s="10" t="s">
        <v>469</v>
      </c>
    </row>
    <row r="21" ht="15" spans="1:15">
      <c r="A21" s="6">
        <v>19</v>
      </c>
      <c r="B21" s="11"/>
      <c r="C21" s="8" t="s">
        <v>374</v>
      </c>
      <c r="D21" s="9" t="s">
        <v>480</v>
      </c>
      <c r="E21" s="10" t="s">
        <v>367</v>
      </c>
      <c r="F21" s="10" t="s">
        <v>471</v>
      </c>
      <c r="G21" s="10" t="s">
        <v>468</v>
      </c>
      <c r="H21" s="10">
        <v>64</v>
      </c>
      <c r="I21" s="10">
        <v>32</v>
      </c>
      <c r="J21" s="10" t="s">
        <v>375</v>
      </c>
      <c r="K21" s="17" t="s">
        <v>339</v>
      </c>
      <c r="L21" s="10" t="s">
        <v>376</v>
      </c>
      <c r="M21" s="18" t="s">
        <v>342</v>
      </c>
      <c r="N21" s="10" t="s">
        <v>469</v>
      </c>
      <c r="O21" s="10" t="s">
        <v>469</v>
      </c>
    </row>
    <row r="22" ht="15" spans="1:15">
      <c r="A22" s="6">
        <v>20</v>
      </c>
      <c r="B22" s="11"/>
      <c r="C22" s="8" t="s">
        <v>343</v>
      </c>
      <c r="D22" s="9" t="s">
        <v>481</v>
      </c>
      <c r="E22" s="10" t="s">
        <v>359</v>
      </c>
      <c r="F22" s="10" t="s">
        <v>471</v>
      </c>
      <c r="G22" s="10" t="s">
        <v>468</v>
      </c>
      <c r="H22" s="10">
        <v>28</v>
      </c>
      <c r="I22" s="10">
        <v>25</v>
      </c>
      <c r="J22" s="10" t="s">
        <v>338</v>
      </c>
      <c r="K22" s="17" t="s">
        <v>339</v>
      </c>
      <c r="L22" s="10" t="s">
        <v>377</v>
      </c>
      <c r="M22" s="18" t="s">
        <v>346</v>
      </c>
      <c r="N22" s="10" t="s">
        <v>469</v>
      </c>
      <c r="O22" s="10" t="s">
        <v>469</v>
      </c>
    </row>
    <row r="23" ht="15" spans="1:15">
      <c r="A23" s="6">
        <v>21</v>
      </c>
      <c r="B23" s="11"/>
      <c r="C23" s="8" t="s">
        <v>343</v>
      </c>
      <c r="D23" s="9"/>
      <c r="E23" s="10" t="s">
        <v>359</v>
      </c>
      <c r="F23" s="10" t="s">
        <v>471</v>
      </c>
      <c r="G23" s="10" t="s">
        <v>468</v>
      </c>
      <c r="H23" s="10">
        <v>40</v>
      </c>
      <c r="I23" s="10">
        <v>25</v>
      </c>
      <c r="J23" s="10" t="s">
        <v>349</v>
      </c>
      <c r="K23" s="17" t="s">
        <v>339</v>
      </c>
      <c r="L23" s="10" t="s">
        <v>378</v>
      </c>
      <c r="M23" s="18" t="s">
        <v>346</v>
      </c>
      <c r="N23" s="10" t="s">
        <v>469</v>
      </c>
      <c r="O23" s="10" t="s">
        <v>469</v>
      </c>
    </row>
    <row r="24" ht="15" spans="1:15">
      <c r="A24" s="6">
        <v>22</v>
      </c>
      <c r="B24" s="11"/>
      <c r="C24" s="8" t="s">
        <v>343</v>
      </c>
      <c r="D24" s="9"/>
      <c r="E24" s="10" t="s">
        <v>359</v>
      </c>
      <c r="F24" s="10" t="s">
        <v>471</v>
      </c>
      <c r="G24" s="10" t="s">
        <v>468</v>
      </c>
      <c r="H24" s="10">
        <v>24</v>
      </c>
      <c r="I24" s="10">
        <v>25</v>
      </c>
      <c r="J24" s="10" t="s">
        <v>357</v>
      </c>
      <c r="K24" s="17" t="s">
        <v>339</v>
      </c>
      <c r="L24" s="10" t="s">
        <v>355</v>
      </c>
      <c r="M24" s="18" t="s">
        <v>346</v>
      </c>
      <c r="N24" s="10" t="s">
        <v>469</v>
      </c>
      <c r="O24" s="10" t="s">
        <v>469</v>
      </c>
    </row>
    <row r="25" ht="15" spans="1:15">
      <c r="A25" s="6">
        <v>23</v>
      </c>
      <c r="B25" s="11"/>
      <c r="C25" s="8" t="s">
        <v>343</v>
      </c>
      <c r="D25" s="9"/>
      <c r="E25" s="10" t="s">
        <v>359</v>
      </c>
      <c r="F25" s="10" t="s">
        <v>471</v>
      </c>
      <c r="G25" s="10" t="s">
        <v>468</v>
      </c>
      <c r="H25" s="10">
        <v>24</v>
      </c>
      <c r="I25" s="10">
        <v>25</v>
      </c>
      <c r="J25" s="10" t="s">
        <v>357</v>
      </c>
      <c r="K25" s="17" t="s">
        <v>339</v>
      </c>
      <c r="L25" s="10" t="s">
        <v>379</v>
      </c>
      <c r="M25" s="18" t="s">
        <v>346</v>
      </c>
      <c r="N25" s="10" t="s">
        <v>469</v>
      </c>
      <c r="O25" s="10" t="s">
        <v>469</v>
      </c>
    </row>
    <row r="26" ht="15" spans="1:15">
      <c r="A26" s="6">
        <v>24</v>
      </c>
      <c r="B26" s="11"/>
      <c r="C26" s="8" t="s">
        <v>343</v>
      </c>
      <c r="D26" s="9" t="s">
        <v>482</v>
      </c>
      <c r="E26" s="10" t="s">
        <v>359</v>
      </c>
      <c r="F26" s="10" t="s">
        <v>467</v>
      </c>
      <c r="G26" s="10" t="s">
        <v>468</v>
      </c>
      <c r="H26" s="10">
        <v>18</v>
      </c>
      <c r="I26" s="10">
        <v>25</v>
      </c>
      <c r="J26" s="10" t="s">
        <v>369</v>
      </c>
      <c r="K26" s="17" t="s">
        <v>339</v>
      </c>
      <c r="L26" s="10" t="s">
        <v>380</v>
      </c>
      <c r="M26" s="18" t="s">
        <v>342</v>
      </c>
      <c r="N26" s="10" t="s">
        <v>469</v>
      </c>
      <c r="O26" s="10" t="s">
        <v>469</v>
      </c>
    </row>
    <row r="27" ht="15" spans="1:15">
      <c r="A27" s="6">
        <v>25</v>
      </c>
      <c r="B27" s="11"/>
      <c r="C27" s="8" t="s">
        <v>343</v>
      </c>
      <c r="D27" s="9"/>
      <c r="E27" s="10" t="s">
        <v>359</v>
      </c>
      <c r="F27" s="10" t="s">
        <v>467</v>
      </c>
      <c r="G27" s="10" t="s">
        <v>468</v>
      </c>
      <c r="H27" s="10">
        <v>18</v>
      </c>
      <c r="I27" s="10">
        <v>25</v>
      </c>
      <c r="J27" s="10" t="s">
        <v>369</v>
      </c>
      <c r="K27" s="17" t="s">
        <v>339</v>
      </c>
      <c r="L27" s="10" t="s">
        <v>381</v>
      </c>
      <c r="M27" s="18" t="s">
        <v>342</v>
      </c>
      <c r="N27" s="10" t="s">
        <v>469</v>
      </c>
      <c r="O27" s="10" t="s">
        <v>469</v>
      </c>
    </row>
    <row r="28" ht="15" spans="1:15">
      <c r="A28" s="6">
        <v>26</v>
      </c>
      <c r="B28" s="11"/>
      <c r="C28" s="8" t="s">
        <v>343</v>
      </c>
      <c r="D28" s="9"/>
      <c r="E28" s="10" t="s">
        <v>359</v>
      </c>
      <c r="F28" s="10" t="s">
        <v>471</v>
      </c>
      <c r="G28" s="10" t="s">
        <v>468</v>
      </c>
      <c r="H28" s="10">
        <v>70</v>
      </c>
      <c r="I28" s="10">
        <v>25</v>
      </c>
      <c r="J28" s="10" t="s">
        <v>375</v>
      </c>
      <c r="K28" s="17" t="s">
        <v>339</v>
      </c>
      <c r="L28" s="10" t="s">
        <v>382</v>
      </c>
      <c r="M28" s="18" t="s">
        <v>342</v>
      </c>
      <c r="N28" s="10" t="s">
        <v>469</v>
      </c>
      <c r="O28" s="10" t="s">
        <v>469</v>
      </c>
    </row>
    <row r="29" ht="15" spans="1:15">
      <c r="A29" s="6">
        <v>27</v>
      </c>
      <c r="B29" s="11"/>
      <c r="C29" s="8" t="s">
        <v>343</v>
      </c>
      <c r="D29" s="9"/>
      <c r="E29" s="10" t="s">
        <v>359</v>
      </c>
      <c r="F29" s="10" t="s">
        <v>471</v>
      </c>
      <c r="G29" s="10" t="s">
        <v>468</v>
      </c>
      <c r="H29" s="10">
        <v>20</v>
      </c>
      <c r="I29" s="10">
        <v>25</v>
      </c>
      <c r="J29" s="10" t="s">
        <v>369</v>
      </c>
      <c r="K29" s="17" t="s">
        <v>339</v>
      </c>
      <c r="L29" s="10" t="s">
        <v>363</v>
      </c>
      <c r="M29" s="18" t="s">
        <v>342</v>
      </c>
      <c r="N29" s="10" t="s">
        <v>469</v>
      </c>
      <c r="O29" s="10" t="s">
        <v>469</v>
      </c>
    </row>
    <row r="30" ht="15" spans="1:15">
      <c r="A30" s="6">
        <v>28</v>
      </c>
      <c r="B30" s="11"/>
      <c r="C30" s="8" t="s">
        <v>343</v>
      </c>
      <c r="D30" s="9"/>
      <c r="E30" s="10" t="s">
        <v>359</v>
      </c>
      <c r="F30" s="10" t="s">
        <v>471</v>
      </c>
      <c r="G30" s="10" t="s">
        <v>468</v>
      </c>
      <c r="H30" s="10">
        <v>24</v>
      </c>
      <c r="I30" s="10">
        <v>25</v>
      </c>
      <c r="J30" s="10" t="s">
        <v>357</v>
      </c>
      <c r="K30" s="17" t="s">
        <v>339</v>
      </c>
      <c r="L30" s="10" t="s">
        <v>383</v>
      </c>
      <c r="M30" s="18" t="s">
        <v>342</v>
      </c>
      <c r="N30" s="10" t="s">
        <v>469</v>
      </c>
      <c r="O30" s="10" t="s">
        <v>469</v>
      </c>
    </row>
    <row r="31" ht="15" spans="1:15">
      <c r="A31" s="6">
        <v>29</v>
      </c>
      <c r="B31" s="11"/>
      <c r="C31" s="8" t="s">
        <v>384</v>
      </c>
      <c r="D31" s="9"/>
      <c r="E31" s="10" t="s">
        <v>359</v>
      </c>
      <c r="F31" s="10" t="s">
        <v>467</v>
      </c>
      <c r="G31" s="10" t="s">
        <v>468</v>
      </c>
      <c r="H31" s="10">
        <v>24</v>
      </c>
      <c r="I31" s="10">
        <v>25</v>
      </c>
      <c r="J31" s="10" t="s">
        <v>338</v>
      </c>
      <c r="K31" s="17" t="s">
        <v>339</v>
      </c>
      <c r="L31" s="10" t="s">
        <v>385</v>
      </c>
      <c r="M31" s="18" t="s">
        <v>342</v>
      </c>
      <c r="N31" s="10" t="s">
        <v>469</v>
      </c>
      <c r="O31" s="10" t="s">
        <v>469</v>
      </c>
    </row>
    <row r="32" ht="15" spans="1:15">
      <c r="A32" s="6">
        <v>30</v>
      </c>
      <c r="B32" s="11"/>
      <c r="C32" s="8" t="s">
        <v>343</v>
      </c>
      <c r="D32" s="9" t="s">
        <v>483</v>
      </c>
      <c r="E32" s="10" t="s">
        <v>371</v>
      </c>
      <c r="F32" s="10" t="s">
        <v>471</v>
      </c>
      <c r="G32" s="10" t="s">
        <v>468</v>
      </c>
      <c r="H32" s="10">
        <v>20</v>
      </c>
      <c r="I32" s="10">
        <v>18</v>
      </c>
      <c r="J32" s="10" t="s">
        <v>357</v>
      </c>
      <c r="K32" s="17" t="s">
        <v>352</v>
      </c>
      <c r="L32" s="10" t="s">
        <v>386</v>
      </c>
      <c r="M32" s="18" t="s">
        <v>342</v>
      </c>
      <c r="N32" s="10" t="s">
        <v>469</v>
      </c>
      <c r="O32" s="10" t="s">
        <v>469</v>
      </c>
    </row>
    <row r="33" ht="15" spans="1:15">
      <c r="A33" s="6">
        <v>31</v>
      </c>
      <c r="B33" s="11"/>
      <c r="C33" s="8" t="s">
        <v>387</v>
      </c>
      <c r="D33" s="9" t="s">
        <v>484</v>
      </c>
      <c r="E33" s="10" t="s">
        <v>367</v>
      </c>
      <c r="F33" s="10" t="s">
        <v>471</v>
      </c>
      <c r="G33" s="10" t="s">
        <v>468</v>
      </c>
      <c r="H33" s="10">
        <v>200</v>
      </c>
      <c r="I33" s="10">
        <v>31</v>
      </c>
      <c r="J33" s="10" t="s">
        <v>388</v>
      </c>
      <c r="K33" s="17" t="s">
        <v>362</v>
      </c>
      <c r="L33" s="10" t="s">
        <v>389</v>
      </c>
      <c r="M33" s="18" t="s">
        <v>342</v>
      </c>
      <c r="N33" s="10" t="s">
        <v>469</v>
      </c>
      <c r="O33" s="10" t="s">
        <v>469</v>
      </c>
    </row>
    <row r="34" ht="15" spans="1:15">
      <c r="A34" s="6">
        <v>32</v>
      </c>
      <c r="B34" s="11"/>
      <c r="C34" s="8" t="s">
        <v>390</v>
      </c>
      <c r="D34" s="9" t="s">
        <v>485</v>
      </c>
      <c r="E34" s="10" t="s">
        <v>371</v>
      </c>
      <c r="F34" s="10" t="s">
        <v>471</v>
      </c>
      <c r="G34" s="10" t="s">
        <v>468</v>
      </c>
      <c r="H34" s="10">
        <v>24</v>
      </c>
      <c r="I34" s="10">
        <v>29</v>
      </c>
      <c r="J34" s="10" t="s">
        <v>391</v>
      </c>
      <c r="K34" s="17" t="s">
        <v>339</v>
      </c>
      <c r="L34" s="10" t="s">
        <v>386</v>
      </c>
      <c r="M34" s="18" t="s">
        <v>342</v>
      </c>
      <c r="N34" s="10" t="s">
        <v>469</v>
      </c>
      <c r="O34" s="10" t="s">
        <v>469</v>
      </c>
    </row>
    <row r="35" ht="15" spans="1:15">
      <c r="A35" s="6">
        <v>33</v>
      </c>
      <c r="B35" s="11"/>
      <c r="C35" s="8" t="s">
        <v>343</v>
      </c>
      <c r="D35" s="9" t="s">
        <v>486</v>
      </c>
      <c r="E35" s="10" t="s">
        <v>341</v>
      </c>
      <c r="F35" s="10" t="s">
        <v>471</v>
      </c>
      <c r="G35" s="10" t="s">
        <v>468</v>
      </c>
      <c r="H35" s="10">
        <v>20</v>
      </c>
      <c r="I35" s="10">
        <v>32</v>
      </c>
      <c r="J35" s="10" t="s">
        <v>357</v>
      </c>
      <c r="K35" s="17" t="s">
        <v>339</v>
      </c>
      <c r="L35" s="10" t="s">
        <v>385</v>
      </c>
      <c r="M35" s="18" t="s">
        <v>342</v>
      </c>
      <c r="N35" s="10" t="s">
        <v>469</v>
      </c>
      <c r="O35" s="10" t="s">
        <v>469</v>
      </c>
    </row>
    <row r="36" ht="15" spans="1:15">
      <c r="A36" s="6">
        <v>34</v>
      </c>
      <c r="B36" s="11"/>
      <c r="C36" s="8" t="s">
        <v>343</v>
      </c>
      <c r="D36" s="9"/>
      <c r="E36" s="10" t="s">
        <v>341</v>
      </c>
      <c r="F36" s="10" t="s">
        <v>467</v>
      </c>
      <c r="G36" s="10" t="s">
        <v>468</v>
      </c>
      <c r="H36" s="10">
        <v>20</v>
      </c>
      <c r="I36" s="10">
        <v>28</v>
      </c>
      <c r="J36" s="10" t="s">
        <v>393</v>
      </c>
      <c r="K36" s="17" t="s">
        <v>339</v>
      </c>
      <c r="L36" s="10" t="s">
        <v>383</v>
      </c>
      <c r="M36" s="18" t="s">
        <v>342</v>
      </c>
      <c r="N36" s="10" t="s">
        <v>469</v>
      </c>
      <c r="O36" s="10" t="s">
        <v>469</v>
      </c>
    </row>
    <row r="37" ht="15" spans="1:15">
      <c r="A37" s="6">
        <v>35</v>
      </c>
      <c r="B37" s="11"/>
      <c r="C37" s="8" t="s">
        <v>394</v>
      </c>
      <c r="D37" s="9"/>
      <c r="E37" s="10" t="s">
        <v>367</v>
      </c>
      <c r="F37" s="14" t="s">
        <v>467</v>
      </c>
      <c r="G37" s="10" t="s">
        <v>468</v>
      </c>
      <c r="H37" s="10">
        <v>70</v>
      </c>
      <c r="I37" s="10">
        <v>34</v>
      </c>
      <c r="J37" s="10" t="s">
        <v>395</v>
      </c>
      <c r="K37" s="17" t="s">
        <v>339</v>
      </c>
      <c r="L37" s="10" t="s">
        <v>363</v>
      </c>
      <c r="M37" s="18" t="s">
        <v>342</v>
      </c>
      <c r="N37" s="10" t="s">
        <v>469</v>
      </c>
      <c r="O37" s="10" t="s">
        <v>469</v>
      </c>
    </row>
    <row r="38" ht="15" spans="1:15">
      <c r="A38" s="6">
        <v>36</v>
      </c>
      <c r="B38" s="11"/>
      <c r="C38" s="8" t="s">
        <v>343</v>
      </c>
      <c r="D38" s="9"/>
      <c r="E38" s="10" t="s">
        <v>341</v>
      </c>
      <c r="F38" s="10" t="s">
        <v>467</v>
      </c>
      <c r="G38" s="10" t="s">
        <v>468</v>
      </c>
      <c r="H38" s="10">
        <v>22</v>
      </c>
      <c r="I38" s="10">
        <v>42</v>
      </c>
      <c r="J38" s="10" t="s">
        <v>369</v>
      </c>
      <c r="K38" s="17" t="s">
        <v>339</v>
      </c>
      <c r="L38" s="10" t="s">
        <v>396</v>
      </c>
      <c r="M38" s="18" t="s">
        <v>342</v>
      </c>
      <c r="N38" s="10" t="s">
        <v>469</v>
      </c>
      <c r="O38" s="10" t="s">
        <v>469</v>
      </c>
    </row>
    <row r="39" ht="15" spans="1:15">
      <c r="A39" s="6">
        <v>37</v>
      </c>
      <c r="B39" s="11"/>
      <c r="C39" s="8" t="s">
        <v>397</v>
      </c>
      <c r="D39" s="9" t="s">
        <v>487</v>
      </c>
      <c r="E39" s="10" t="s">
        <v>371</v>
      </c>
      <c r="F39" s="10" t="s">
        <v>471</v>
      </c>
      <c r="G39" s="10" t="s">
        <v>468</v>
      </c>
      <c r="H39" s="10">
        <v>26</v>
      </c>
      <c r="I39" s="10">
        <v>20</v>
      </c>
      <c r="J39" s="10" t="s">
        <v>338</v>
      </c>
      <c r="K39" s="17" t="s">
        <v>352</v>
      </c>
      <c r="L39" s="10" t="s">
        <v>386</v>
      </c>
      <c r="M39" s="18" t="s">
        <v>342</v>
      </c>
      <c r="N39" s="10" t="s">
        <v>469</v>
      </c>
      <c r="O39" s="10" t="s">
        <v>469</v>
      </c>
    </row>
    <row r="40" ht="15" spans="1:15">
      <c r="A40" s="6">
        <v>38</v>
      </c>
      <c r="B40" s="11"/>
      <c r="C40" s="8" t="s">
        <v>398</v>
      </c>
      <c r="D40" s="9" t="s">
        <v>488</v>
      </c>
      <c r="E40" s="10" t="s">
        <v>371</v>
      </c>
      <c r="F40" s="10" t="s">
        <v>467</v>
      </c>
      <c r="G40" s="10" t="s">
        <v>468</v>
      </c>
      <c r="H40" s="10">
        <v>25</v>
      </c>
      <c r="I40" s="10">
        <v>20</v>
      </c>
      <c r="J40" s="10" t="s">
        <v>338</v>
      </c>
      <c r="K40" s="17" t="s">
        <v>339</v>
      </c>
      <c r="L40" s="10" t="s">
        <v>399</v>
      </c>
      <c r="M40" s="18" t="s">
        <v>342</v>
      </c>
      <c r="N40" s="10" t="s">
        <v>469</v>
      </c>
      <c r="O40" s="10" t="s">
        <v>469</v>
      </c>
    </row>
    <row r="41" ht="15" spans="1:15">
      <c r="A41" s="6">
        <v>39</v>
      </c>
      <c r="B41" s="11"/>
      <c r="C41" s="8" t="s">
        <v>400</v>
      </c>
      <c r="D41" s="9"/>
      <c r="E41" s="10" t="s">
        <v>371</v>
      </c>
      <c r="F41" s="10" t="s">
        <v>467</v>
      </c>
      <c r="G41" s="10" t="s">
        <v>468</v>
      </c>
      <c r="H41" s="10">
        <v>32</v>
      </c>
      <c r="I41" s="10">
        <v>20.5</v>
      </c>
      <c r="J41" s="10" t="s">
        <v>401</v>
      </c>
      <c r="K41" s="17" t="s">
        <v>339</v>
      </c>
      <c r="L41" s="10" t="s">
        <v>402</v>
      </c>
      <c r="M41" s="18" t="s">
        <v>342</v>
      </c>
      <c r="N41" s="10" t="s">
        <v>469</v>
      </c>
      <c r="O41" s="10" t="s">
        <v>469</v>
      </c>
    </row>
    <row r="42" ht="15" spans="1:15">
      <c r="A42" s="6">
        <v>40</v>
      </c>
      <c r="B42" s="11"/>
      <c r="C42" s="8" t="s">
        <v>403</v>
      </c>
      <c r="D42" s="9" t="s">
        <v>489</v>
      </c>
      <c r="E42" s="10" t="s">
        <v>341</v>
      </c>
      <c r="F42" s="10" t="s">
        <v>471</v>
      </c>
      <c r="G42" s="10" t="s">
        <v>468</v>
      </c>
      <c r="H42" s="10">
        <v>38</v>
      </c>
      <c r="I42" s="10">
        <v>50</v>
      </c>
      <c r="J42" s="10" t="s">
        <v>404</v>
      </c>
      <c r="K42" s="17" t="s">
        <v>362</v>
      </c>
      <c r="L42" s="10" t="s">
        <v>402</v>
      </c>
      <c r="M42" s="18" t="s">
        <v>342</v>
      </c>
      <c r="N42" s="10" t="s">
        <v>469</v>
      </c>
      <c r="O42" s="10" t="s">
        <v>469</v>
      </c>
    </row>
    <row r="43" ht="15" spans="1:15">
      <c r="A43" s="6">
        <v>41</v>
      </c>
      <c r="B43" s="11"/>
      <c r="C43" s="8" t="s">
        <v>405</v>
      </c>
      <c r="D43" s="9"/>
      <c r="E43" s="10" t="s">
        <v>341</v>
      </c>
      <c r="F43" s="10" t="s">
        <v>471</v>
      </c>
      <c r="G43" s="10" t="s">
        <v>468</v>
      </c>
      <c r="H43" s="10">
        <v>25</v>
      </c>
      <c r="I43" s="10">
        <v>42</v>
      </c>
      <c r="J43" s="10" t="s">
        <v>391</v>
      </c>
      <c r="K43" s="17" t="s">
        <v>362</v>
      </c>
      <c r="L43" s="10" t="s">
        <v>380</v>
      </c>
      <c r="M43" s="18" t="s">
        <v>342</v>
      </c>
      <c r="N43" s="10" t="s">
        <v>469</v>
      </c>
      <c r="O43" s="10" t="s">
        <v>469</v>
      </c>
    </row>
    <row r="44" ht="15" spans="1:15">
      <c r="A44" s="6">
        <v>42</v>
      </c>
      <c r="B44" s="11"/>
      <c r="C44" s="8" t="s">
        <v>406</v>
      </c>
      <c r="D44" s="9"/>
      <c r="E44" s="10" t="s">
        <v>341</v>
      </c>
      <c r="F44" s="10" t="s">
        <v>467</v>
      </c>
      <c r="G44" s="10" t="s">
        <v>468</v>
      </c>
      <c r="H44" s="10">
        <v>29</v>
      </c>
      <c r="I44" s="10">
        <v>38</v>
      </c>
      <c r="J44" s="10" t="s">
        <v>338</v>
      </c>
      <c r="K44" s="17" t="s">
        <v>362</v>
      </c>
      <c r="L44" s="10" t="s">
        <v>399</v>
      </c>
      <c r="M44" s="18" t="s">
        <v>342</v>
      </c>
      <c r="N44" s="10" t="s">
        <v>469</v>
      </c>
      <c r="O44" s="10" t="s">
        <v>469</v>
      </c>
    </row>
    <row r="45" ht="15" spans="1:15">
      <c r="A45" s="6">
        <v>43</v>
      </c>
      <c r="B45" s="11"/>
      <c r="C45" s="8" t="s">
        <v>407</v>
      </c>
      <c r="D45" s="9" t="s">
        <v>490</v>
      </c>
      <c r="E45" s="10" t="s">
        <v>371</v>
      </c>
      <c r="F45" s="10" t="s">
        <v>467</v>
      </c>
      <c r="G45" s="10" t="s">
        <v>468</v>
      </c>
      <c r="H45" s="10">
        <v>32</v>
      </c>
      <c r="I45" s="10">
        <v>20.5</v>
      </c>
      <c r="J45" s="10" t="s">
        <v>408</v>
      </c>
      <c r="K45" s="17" t="s">
        <v>352</v>
      </c>
      <c r="L45" s="10" t="s">
        <v>402</v>
      </c>
      <c r="M45" s="18" t="s">
        <v>342</v>
      </c>
      <c r="N45" s="10" t="s">
        <v>469</v>
      </c>
      <c r="O45" s="10" t="s">
        <v>469</v>
      </c>
    </row>
    <row r="46" ht="15" spans="1:15">
      <c r="A46" s="6">
        <v>44</v>
      </c>
      <c r="B46" s="11"/>
      <c r="C46" s="8" t="s">
        <v>409</v>
      </c>
      <c r="D46" s="9" t="s">
        <v>491</v>
      </c>
      <c r="E46" s="10" t="s">
        <v>341</v>
      </c>
      <c r="F46" s="10" t="s">
        <v>471</v>
      </c>
      <c r="G46" s="10" t="s">
        <v>468</v>
      </c>
      <c r="H46" s="10">
        <v>28</v>
      </c>
      <c r="I46" s="10">
        <v>24</v>
      </c>
      <c r="J46" s="10" t="s">
        <v>410</v>
      </c>
      <c r="K46" s="17" t="s">
        <v>339</v>
      </c>
      <c r="L46" s="10" t="s">
        <v>402</v>
      </c>
      <c r="M46" s="18" t="s">
        <v>342</v>
      </c>
      <c r="N46" s="10" t="s">
        <v>469</v>
      </c>
      <c r="O46" s="10" t="s">
        <v>469</v>
      </c>
    </row>
    <row r="47" ht="15" spans="1:15">
      <c r="A47" s="6">
        <v>45</v>
      </c>
      <c r="B47" s="11"/>
      <c r="C47" s="8" t="s">
        <v>411</v>
      </c>
      <c r="D47" s="9" t="s">
        <v>492</v>
      </c>
      <c r="E47" s="10" t="s">
        <v>341</v>
      </c>
      <c r="F47" s="10" t="s">
        <v>467</v>
      </c>
      <c r="G47" s="10" t="s">
        <v>468</v>
      </c>
      <c r="H47" s="10">
        <v>70</v>
      </c>
      <c r="I47" s="10">
        <v>28.4</v>
      </c>
      <c r="J47" s="10" t="s">
        <v>412</v>
      </c>
      <c r="K47" s="17" t="s">
        <v>339</v>
      </c>
      <c r="L47" s="10" t="s">
        <v>413</v>
      </c>
      <c r="M47" s="18" t="s">
        <v>342</v>
      </c>
      <c r="N47" s="10" t="s">
        <v>469</v>
      </c>
      <c r="O47" s="10" t="s">
        <v>469</v>
      </c>
    </row>
    <row r="48" ht="15" spans="1:15">
      <c r="A48" s="6">
        <v>46</v>
      </c>
      <c r="B48" s="11"/>
      <c r="C48" s="8" t="s">
        <v>414</v>
      </c>
      <c r="D48" s="9" t="s">
        <v>493</v>
      </c>
      <c r="E48" s="10" t="s">
        <v>341</v>
      </c>
      <c r="F48" s="10" t="s">
        <v>471</v>
      </c>
      <c r="G48" s="10" t="s">
        <v>468</v>
      </c>
      <c r="H48" s="10">
        <v>46</v>
      </c>
      <c r="I48" s="10">
        <v>22</v>
      </c>
      <c r="J48" s="10" t="s">
        <v>415</v>
      </c>
      <c r="K48" s="17" t="s">
        <v>352</v>
      </c>
      <c r="L48" s="10" t="s">
        <v>370</v>
      </c>
      <c r="M48" s="18" t="s">
        <v>342</v>
      </c>
      <c r="N48" s="10" t="s">
        <v>469</v>
      </c>
      <c r="O48" s="10" t="s">
        <v>469</v>
      </c>
    </row>
    <row r="49" ht="15" spans="1:15">
      <c r="A49" s="6">
        <v>47</v>
      </c>
      <c r="B49" s="11"/>
      <c r="C49" s="8" t="s">
        <v>343</v>
      </c>
      <c r="D49" s="9" t="s">
        <v>494</v>
      </c>
      <c r="E49" s="10" t="s">
        <v>416</v>
      </c>
      <c r="F49" s="10" t="s">
        <v>467</v>
      </c>
      <c r="G49" s="10" t="s">
        <v>468</v>
      </c>
      <c r="H49" s="10">
        <v>26</v>
      </c>
      <c r="I49" s="10">
        <v>31</v>
      </c>
      <c r="J49" s="10" t="s">
        <v>338</v>
      </c>
      <c r="K49" s="17" t="s">
        <v>352</v>
      </c>
      <c r="L49" s="10" t="s">
        <v>399</v>
      </c>
      <c r="M49" s="18" t="s">
        <v>342</v>
      </c>
      <c r="N49" s="10" t="s">
        <v>469</v>
      </c>
      <c r="O49" s="10" t="s">
        <v>469</v>
      </c>
    </row>
    <row r="50" ht="15" spans="1:15">
      <c r="A50" s="6">
        <v>48</v>
      </c>
      <c r="B50" s="11"/>
      <c r="C50" s="8" t="s">
        <v>343</v>
      </c>
      <c r="D50" s="9" t="s">
        <v>495</v>
      </c>
      <c r="E50" s="10" t="s">
        <v>416</v>
      </c>
      <c r="F50" s="10" t="s">
        <v>471</v>
      </c>
      <c r="G50" s="10" t="s">
        <v>468</v>
      </c>
      <c r="H50" s="10">
        <v>24</v>
      </c>
      <c r="I50" s="10">
        <v>21</v>
      </c>
      <c r="J50" s="10" t="s">
        <v>369</v>
      </c>
      <c r="K50" s="17" t="s">
        <v>352</v>
      </c>
      <c r="L50" s="10" t="s">
        <v>370</v>
      </c>
      <c r="M50" s="18" t="s">
        <v>342</v>
      </c>
      <c r="N50" s="10" t="s">
        <v>469</v>
      </c>
      <c r="O50" s="10" t="s">
        <v>469</v>
      </c>
    </row>
    <row r="51" ht="15" spans="1:15">
      <c r="A51" s="6">
        <v>49</v>
      </c>
      <c r="B51" s="11"/>
      <c r="C51" s="8" t="s">
        <v>417</v>
      </c>
      <c r="D51" s="9" t="s">
        <v>496</v>
      </c>
      <c r="E51" s="10" t="s">
        <v>416</v>
      </c>
      <c r="F51" s="10" t="s">
        <v>467</v>
      </c>
      <c r="G51" s="10" t="s">
        <v>468</v>
      </c>
      <c r="H51" s="10">
        <v>15</v>
      </c>
      <c r="I51" s="10">
        <v>5.5</v>
      </c>
      <c r="J51" s="10" t="s">
        <v>418</v>
      </c>
      <c r="K51" s="17" t="s">
        <v>419</v>
      </c>
      <c r="L51" s="10" t="s">
        <v>420</v>
      </c>
      <c r="M51" s="18" t="s">
        <v>342</v>
      </c>
      <c r="N51" s="10" t="s">
        <v>469</v>
      </c>
      <c r="O51" s="10" t="s">
        <v>469</v>
      </c>
    </row>
    <row r="52" ht="27" spans="1:15">
      <c r="A52" s="6">
        <v>50</v>
      </c>
      <c r="B52" s="11"/>
      <c r="C52" s="8" t="s">
        <v>421</v>
      </c>
      <c r="D52" s="9" t="s">
        <v>497</v>
      </c>
      <c r="E52" s="10" t="s">
        <v>416</v>
      </c>
      <c r="F52" s="10" t="s">
        <v>471</v>
      </c>
      <c r="G52" s="10" t="s">
        <v>468</v>
      </c>
      <c r="H52" s="10">
        <v>21</v>
      </c>
      <c r="I52" s="10">
        <v>11</v>
      </c>
      <c r="J52" s="10" t="s">
        <v>338</v>
      </c>
      <c r="K52" s="17" t="s">
        <v>422</v>
      </c>
      <c r="L52" s="10" t="s">
        <v>423</v>
      </c>
      <c r="M52" s="18" t="s">
        <v>342</v>
      </c>
      <c r="N52" s="10" t="s">
        <v>469</v>
      </c>
      <c r="O52" s="10" t="s">
        <v>469</v>
      </c>
    </row>
    <row r="53" ht="15" spans="1:15">
      <c r="A53" s="6">
        <v>51</v>
      </c>
      <c r="B53" s="11"/>
      <c r="C53" s="15" t="s">
        <v>424</v>
      </c>
      <c r="D53" s="10" t="s">
        <v>498</v>
      </c>
      <c r="E53" s="10" t="s">
        <v>416</v>
      </c>
      <c r="F53" s="10" t="s">
        <v>471</v>
      </c>
      <c r="G53" s="10" t="s">
        <v>468</v>
      </c>
      <c r="H53" s="10">
        <v>16</v>
      </c>
      <c r="I53" s="10">
        <v>8</v>
      </c>
      <c r="J53" s="10" t="s">
        <v>418</v>
      </c>
      <c r="K53" s="17" t="s">
        <v>419</v>
      </c>
      <c r="L53" s="10" t="s">
        <v>425</v>
      </c>
      <c r="M53" s="18" t="s">
        <v>342</v>
      </c>
      <c r="N53" s="10" t="s">
        <v>469</v>
      </c>
      <c r="O53" s="10" t="s">
        <v>469</v>
      </c>
    </row>
    <row r="54" ht="15" spans="1:15">
      <c r="A54" s="6">
        <v>52</v>
      </c>
      <c r="B54" s="11"/>
      <c r="C54" s="15" t="s">
        <v>426</v>
      </c>
      <c r="D54" s="10" t="s">
        <v>498</v>
      </c>
      <c r="E54" s="10" t="s">
        <v>416</v>
      </c>
      <c r="F54" s="10" t="s">
        <v>499</v>
      </c>
      <c r="G54" s="10" t="s">
        <v>468</v>
      </c>
      <c r="H54" s="10">
        <v>17</v>
      </c>
      <c r="I54" s="10">
        <v>8.5</v>
      </c>
      <c r="J54" s="10" t="s">
        <v>427</v>
      </c>
      <c r="K54" s="17" t="s">
        <v>419</v>
      </c>
      <c r="L54" s="10" t="s">
        <v>428</v>
      </c>
      <c r="M54" s="18" t="s">
        <v>342</v>
      </c>
      <c r="N54" s="10" t="s">
        <v>469</v>
      </c>
      <c r="O54" s="10" t="s">
        <v>469</v>
      </c>
    </row>
    <row r="55" ht="15" spans="1:15">
      <c r="A55" s="6">
        <v>53</v>
      </c>
      <c r="B55" s="11"/>
      <c r="C55" s="15" t="s">
        <v>429</v>
      </c>
      <c r="D55" s="10" t="s">
        <v>498</v>
      </c>
      <c r="E55" s="10" t="s">
        <v>416</v>
      </c>
      <c r="F55" s="10" t="s">
        <v>467</v>
      </c>
      <c r="G55" s="10" t="s">
        <v>468</v>
      </c>
      <c r="H55" s="10">
        <v>28</v>
      </c>
      <c r="I55" s="10">
        <v>8</v>
      </c>
      <c r="J55" s="10" t="s">
        <v>430</v>
      </c>
      <c r="K55" s="17" t="s">
        <v>419</v>
      </c>
      <c r="L55" s="10" t="s">
        <v>373</v>
      </c>
      <c r="M55" s="18" t="s">
        <v>342</v>
      </c>
      <c r="N55" s="10" t="s">
        <v>469</v>
      </c>
      <c r="O55" s="10" t="s">
        <v>469</v>
      </c>
    </row>
    <row r="56" ht="15" spans="1:15">
      <c r="A56" s="6">
        <v>54</v>
      </c>
      <c r="B56" s="11"/>
      <c r="C56" s="15" t="s">
        <v>431</v>
      </c>
      <c r="D56" s="10" t="s">
        <v>498</v>
      </c>
      <c r="E56" s="10" t="s">
        <v>416</v>
      </c>
      <c r="F56" s="10" t="s">
        <v>467</v>
      </c>
      <c r="G56" s="10" t="s">
        <v>468</v>
      </c>
      <c r="H56" s="10">
        <v>19</v>
      </c>
      <c r="I56" s="10">
        <v>8</v>
      </c>
      <c r="J56" s="10" t="s">
        <v>344</v>
      </c>
      <c r="K56" s="17" t="s">
        <v>419</v>
      </c>
      <c r="L56" s="10" t="s">
        <v>432</v>
      </c>
      <c r="M56" s="18" t="s">
        <v>342</v>
      </c>
      <c r="N56" s="10" t="s">
        <v>469</v>
      </c>
      <c r="O56" s="10" t="s">
        <v>469</v>
      </c>
    </row>
    <row r="57" ht="15" spans="1:15">
      <c r="A57" s="6">
        <v>55</v>
      </c>
      <c r="B57" s="11"/>
      <c r="C57" s="15" t="s">
        <v>433</v>
      </c>
      <c r="D57" s="10" t="s">
        <v>500</v>
      </c>
      <c r="E57" s="10" t="s">
        <v>416</v>
      </c>
      <c r="F57" s="10" t="s">
        <v>467</v>
      </c>
      <c r="G57" s="10" t="s">
        <v>468</v>
      </c>
      <c r="H57" s="10">
        <v>17</v>
      </c>
      <c r="I57" s="10">
        <v>10</v>
      </c>
      <c r="J57" s="10" t="s">
        <v>418</v>
      </c>
      <c r="K57" s="17" t="s">
        <v>419</v>
      </c>
      <c r="L57" s="10" t="s">
        <v>434</v>
      </c>
      <c r="M57" s="18" t="s">
        <v>342</v>
      </c>
      <c r="N57" s="10" t="s">
        <v>469</v>
      </c>
      <c r="O57" s="10" t="s">
        <v>469</v>
      </c>
    </row>
    <row r="58" ht="15" spans="1:15">
      <c r="A58" s="6">
        <v>56</v>
      </c>
      <c r="B58" s="11"/>
      <c r="C58" s="15" t="s">
        <v>435</v>
      </c>
      <c r="D58" s="10" t="s">
        <v>500</v>
      </c>
      <c r="E58" s="10" t="s">
        <v>416</v>
      </c>
      <c r="F58" s="10" t="s">
        <v>471</v>
      </c>
      <c r="G58" s="10" t="s">
        <v>468</v>
      </c>
      <c r="H58" s="10">
        <v>17</v>
      </c>
      <c r="I58" s="10">
        <v>9.5</v>
      </c>
      <c r="J58" s="10" t="s">
        <v>356</v>
      </c>
      <c r="K58" s="17" t="s">
        <v>436</v>
      </c>
      <c r="L58" s="10" t="s">
        <v>437</v>
      </c>
      <c r="M58" s="18" t="s">
        <v>342</v>
      </c>
      <c r="N58" s="10" t="s">
        <v>469</v>
      </c>
      <c r="O58" s="10" t="s">
        <v>469</v>
      </c>
    </row>
    <row r="59" ht="15" spans="1:15">
      <c r="A59" s="6">
        <v>57</v>
      </c>
      <c r="B59" s="11"/>
      <c r="C59" s="15" t="s">
        <v>438</v>
      </c>
      <c r="D59" s="10" t="s">
        <v>500</v>
      </c>
      <c r="E59" s="10" t="s">
        <v>416</v>
      </c>
      <c r="F59" s="10" t="s">
        <v>467</v>
      </c>
      <c r="G59" s="10" t="s">
        <v>468</v>
      </c>
      <c r="H59" s="10">
        <v>46</v>
      </c>
      <c r="I59" s="10">
        <v>9</v>
      </c>
      <c r="J59" s="10" t="s">
        <v>439</v>
      </c>
      <c r="K59" s="17" t="s">
        <v>419</v>
      </c>
      <c r="L59" s="10" t="s">
        <v>373</v>
      </c>
      <c r="M59" s="18" t="s">
        <v>342</v>
      </c>
      <c r="N59" s="10" t="s">
        <v>469</v>
      </c>
      <c r="O59" s="10" t="s">
        <v>469</v>
      </c>
    </row>
    <row r="60" ht="15" spans="1:15">
      <c r="A60" s="6">
        <v>58</v>
      </c>
      <c r="B60" s="11"/>
      <c r="C60" s="15" t="s">
        <v>440</v>
      </c>
      <c r="D60" s="10" t="s">
        <v>500</v>
      </c>
      <c r="E60" s="10" t="s">
        <v>416</v>
      </c>
      <c r="F60" s="10" t="s">
        <v>471</v>
      </c>
      <c r="G60" s="10" t="s">
        <v>468</v>
      </c>
      <c r="H60" s="10">
        <v>34</v>
      </c>
      <c r="I60" s="10">
        <v>8</v>
      </c>
      <c r="J60" s="10" t="s">
        <v>441</v>
      </c>
      <c r="K60" s="17" t="s">
        <v>436</v>
      </c>
      <c r="L60" s="10" t="s">
        <v>402</v>
      </c>
      <c r="M60" s="18" t="s">
        <v>342</v>
      </c>
      <c r="N60" s="10" t="s">
        <v>469</v>
      </c>
      <c r="O60" s="10" t="s">
        <v>469</v>
      </c>
    </row>
    <row r="61" ht="15" spans="1:15">
      <c r="A61" s="6">
        <v>59</v>
      </c>
      <c r="B61" s="11"/>
      <c r="C61" s="15" t="s">
        <v>442</v>
      </c>
      <c r="D61" s="10" t="s">
        <v>501</v>
      </c>
      <c r="E61" s="10" t="s">
        <v>416</v>
      </c>
      <c r="F61" s="10" t="s">
        <v>467</v>
      </c>
      <c r="G61" s="10" t="s">
        <v>468</v>
      </c>
      <c r="H61" s="10">
        <v>18</v>
      </c>
      <c r="I61" s="10">
        <v>8</v>
      </c>
      <c r="J61" s="10" t="s">
        <v>344</v>
      </c>
      <c r="K61" s="17" t="s">
        <v>419</v>
      </c>
      <c r="L61" s="10" t="s">
        <v>420</v>
      </c>
      <c r="M61" s="18" t="s">
        <v>342</v>
      </c>
      <c r="N61" s="10" t="s">
        <v>469</v>
      </c>
      <c r="O61" s="10" t="s">
        <v>469</v>
      </c>
    </row>
    <row r="62" ht="15" spans="1:15">
      <c r="A62" s="6">
        <v>60</v>
      </c>
      <c r="B62" s="11"/>
      <c r="C62" s="15" t="s">
        <v>443</v>
      </c>
      <c r="D62" s="10" t="s">
        <v>501</v>
      </c>
      <c r="E62" s="10" t="s">
        <v>416</v>
      </c>
      <c r="F62" s="10" t="s">
        <v>467</v>
      </c>
      <c r="G62" s="10" t="s">
        <v>468</v>
      </c>
      <c r="H62" s="10">
        <v>29</v>
      </c>
      <c r="I62" s="10">
        <v>7.5</v>
      </c>
      <c r="J62" s="10" t="s">
        <v>444</v>
      </c>
      <c r="K62" s="17" t="s">
        <v>419</v>
      </c>
      <c r="L62" s="10" t="s">
        <v>373</v>
      </c>
      <c r="M62" s="18" t="s">
        <v>342</v>
      </c>
      <c r="N62" s="10" t="s">
        <v>469</v>
      </c>
      <c r="O62" s="10" t="s">
        <v>469</v>
      </c>
    </row>
    <row r="63" ht="15" spans="1:15">
      <c r="A63" s="6">
        <v>61</v>
      </c>
      <c r="B63" s="11"/>
      <c r="C63" s="15" t="s">
        <v>445</v>
      </c>
      <c r="D63" s="10" t="s">
        <v>501</v>
      </c>
      <c r="E63" s="10" t="s">
        <v>416</v>
      </c>
      <c r="F63" s="10" t="s">
        <v>471</v>
      </c>
      <c r="G63" s="10" t="s">
        <v>468</v>
      </c>
      <c r="H63" s="10">
        <v>20</v>
      </c>
      <c r="I63" s="10">
        <v>8</v>
      </c>
      <c r="J63" s="10" t="s">
        <v>356</v>
      </c>
      <c r="K63" s="17" t="s">
        <v>419</v>
      </c>
      <c r="L63" s="10" t="s">
        <v>446</v>
      </c>
      <c r="M63" s="18" t="s">
        <v>342</v>
      </c>
      <c r="N63" s="10" t="s">
        <v>469</v>
      </c>
      <c r="O63" s="10" t="s">
        <v>469</v>
      </c>
    </row>
    <row r="64" ht="15" spans="1:15">
      <c r="A64" s="6">
        <v>62</v>
      </c>
      <c r="B64" s="11"/>
      <c r="C64" s="15" t="s">
        <v>447</v>
      </c>
      <c r="D64" s="10" t="s">
        <v>501</v>
      </c>
      <c r="E64" s="10" t="s">
        <v>416</v>
      </c>
      <c r="F64" s="10" t="s">
        <v>471</v>
      </c>
      <c r="G64" s="10" t="s">
        <v>468</v>
      </c>
      <c r="H64" s="10">
        <v>19</v>
      </c>
      <c r="I64" s="10">
        <v>8</v>
      </c>
      <c r="J64" s="10" t="s">
        <v>369</v>
      </c>
      <c r="K64" s="17" t="s">
        <v>436</v>
      </c>
      <c r="L64" s="10" t="s">
        <v>448</v>
      </c>
      <c r="M64" s="18" t="s">
        <v>342</v>
      </c>
      <c r="N64" s="10" t="s">
        <v>469</v>
      </c>
      <c r="O64" s="10" t="s">
        <v>469</v>
      </c>
    </row>
    <row r="65" ht="15" spans="1:15">
      <c r="A65" s="6">
        <v>63</v>
      </c>
      <c r="B65" s="11"/>
      <c r="C65" s="10" t="s">
        <v>342</v>
      </c>
      <c r="D65" s="10" t="s">
        <v>501</v>
      </c>
      <c r="E65" s="10" t="s">
        <v>416</v>
      </c>
      <c r="F65" s="10" t="s">
        <v>467</v>
      </c>
      <c r="G65" s="10" t="s">
        <v>468</v>
      </c>
      <c r="H65" s="10">
        <v>8.5</v>
      </c>
      <c r="I65" s="10">
        <v>6.5</v>
      </c>
      <c r="J65" s="10" t="s">
        <v>449</v>
      </c>
      <c r="K65" s="17" t="s">
        <v>450</v>
      </c>
      <c r="L65" s="10" t="s">
        <v>370</v>
      </c>
      <c r="M65" s="18" t="s">
        <v>342</v>
      </c>
      <c r="N65" s="10" t="s">
        <v>469</v>
      </c>
      <c r="O65" s="10" t="s">
        <v>469</v>
      </c>
    </row>
    <row r="66" ht="15" spans="1:15">
      <c r="A66" s="6">
        <v>64</v>
      </c>
      <c r="B66" s="11"/>
      <c r="C66" s="15" t="s">
        <v>451</v>
      </c>
      <c r="D66" s="10" t="s">
        <v>502</v>
      </c>
      <c r="E66" s="19" t="s">
        <v>367</v>
      </c>
      <c r="F66" s="10" t="s">
        <v>471</v>
      </c>
      <c r="G66" s="10" t="s">
        <v>468</v>
      </c>
      <c r="H66" s="19">
        <v>38.5</v>
      </c>
      <c r="I66" s="19">
        <v>25</v>
      </c>
      <c r="J66" s="23" t="s">
        <v>503</v>
      </c>
      <c r="K66" s="17"/>
      <c r="L66" s="10" t="s">
        <v>452</v>
      </c>
      <c r="M66" s="18" t="s">
        <v>342</v>
      </c>
      <c r="N66" s="10" t="s">
        <v>469</v>
      </c>
      <c r="O66" s="10" t="s">
        <v>469</v>
      </c>
    </row>
    <row r="67" ht="15" spans="1:15">
      <c r="A67" s="6">
        <v>65</v>
      </c>
      <c r="B67" s="11"/>
      <c r="C67" s="15" t="s">
        <v>453</v>
      </c>
      <c r="D67" s="10" t="s">
        <v>502</v>
      </c>
      <c r="E67" s="10" t="s">
        <v>416</v>
      </c>
      <c r="F67" s="10" t="s">
        <v>471</v>
      </c>
      <c r="G67" s="10" t="s">
        <v>468</v>
      </c>
      <c r="H67" s="10"/>
      <c r="I67" s="10"/>
      <c r="J67" s="10"/>
      <c r="K67" s="17"/>
      <c r="L67" s="10" t="s">
        <v>454</v>
      </c>
      <c r="M67" s="18" t="s">
        <v>342</v>
      </c>
      <c r="N67" s="10" t="s">
        <v>469</v>
      </c>
      <c r="O67" s="10" t="s">
        <v>469</v>
      </c>
    </row>
    <row r="68" ht="15" spans="1:15">
      <c r="A68" s="6">
        <v>66</v>
      </c>
      <c r="B68" s="11"/>
      <c r="C68" s="15" t="s">
        <v>455</v>
      </c>
      <c r="D68" s="10" t="s">
        <v>502</v>
      </c>
      <c r="E68" s="10" t="s">
        <v>416</v>
      </c>
      <c r="F68" s="10" t="s">
        <v>471</v>
      </c>
      <c r="G68" s="10" t="s">
        <v>468</v>
      </c>
      <c r="H68" s="10"/>
      <c r="I68" s="10"/>
      <c r="J68" s="10"/>
      <c r="K68" s="17"/>
      <c r="L68" s="10" t="s">
        <v>373</v>
      </c>
      <c r="M68" s="18" t="s">
        <v>342</v>
      </c>
      <c r="N68" s="10" t="s">
        <v>469</v>
      </c>
      <c r="O68" s="10" t="s">
        <v>469</v>
      </c>
    </row>
    <row r="69" ht="15" spans="1:15">
      <c r="A69" s="6"/>
      <c r="B69" s="20"/>
      <c r="C69" s="21" t="s">
        <v>489</v>
      </c>
      <c r="D69" s="9" t="s">
        <v>489</v>
      </c>
      <c r="E69" s="10" t="s">
        <v>367</v>
      </c>
      <c r="F69" s="22" t="s">
        <v>471</v>
      </c>
      <c r="G69" s="22" t="s">
        <v>468</v>
      </c>
      <c r="H69" s="22"/>
      <c r="I69" s="22"/>
      <c r="J69" s="22"/>
      <c r="K69" s="24" t="s">
        <v>339</v>
      </c>
      <c r="L69" s="25" t="s">
        <v>504</v>
      </c>
      <c r="M69" s="26" t="s">
        <v>342</v>
      </c>
      <c r="N69" s="10" t="s">
        <v>469</v>
      </c>
      <c r="O69" s="10" t="s">
        <v>469</v>
      </c>
    </row>
    <row r="70" ht="15" spans="1:15">
      <c r="A70" s="6"/>
      <c r="B70" s="20"/>
      <c r="C70" s="21" t="s">
        <v>505</v>
      </c>
      <c r="D70" s="9" t="s">
        <v>479</v>
      </c>
      <c r="E70" s="10" t="s">
        <v>367</v>
      </c>
      <c r="F70" s="22" t="s">
        <v>471</v>
      </c>
      <c r="G70" s="22" t="s">
        <v>468</v>
      </c>
      <c r="H70" s="22"/>
      <c r="I70" s="22"/>
      <c r="J70" s="22"/>
      <c r="K70" s="24" t="s">
        <v>339</v>
      </c>
      <c r="L70" s="25" t="s">
        <v>504</v>
      </c>
      <c r="M70" s="26" t="s">
        <v>342</v>
      </c>
      <c r="N70" s="10" t="s">
        <v>469</v>
      </c>
      <c r="O70" s="10" t="s">
        <v>469</v>
      </c>
    </row>
  </sheetData>
  <mergeCells count="11">
    <mergeCell ref="A1:O1"/>
    <mergeCell ref="B3:B68"/>
    <mergeCell ref="D4:D5"/>
    <mergeCell ref="D10:D11"/>
    <mergeCell ref="D12:D13"/>
    <mergeCell ref="D14:D19"/>
    <mergeCell ref="D22:D25"/>
    <mergeCell ref="D26:D31"/>
    <mergeCell ref="D35:D38"/>
    <mergeCell ref="D40:D41"/>
    <mergeCell ref="D42:D44"/>
  </mergeCells>
  <pageMargins left="0.700694444444445" right="0.700694444444445" top="0.751388888888889" bottom="0.751388888888889" header="0.298611111111111" footer="0.298611111111111"/>
  <pageSetup paperSize="9" scale="80" orientation="landscape" horizontalDpi="600"/>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2:A56"/>
  <sheetViews>
    <sheetView view="pageBreakPreview" zoomScaleNormal="100" workbookViewId="0">
      <selection activeCell="O30" sqref="O30"/>
    </sheetView>
  </sheetViews>
  <sheetFormatPr defaultColWidth="9" defaultRowHeight="14.25"/>
  <cols>
    <col min="1" max="16384" width="9" style="1"/>
  </cols>
  <sheetData>
    <row r="2" spans="1:1">
      <c r="A2" s="2" t="s">
        <v>506</v>
      </c>
    </row>
    <row r="32" spans="1:1">
      <c r="A32" s="2" t="s">
        <v>507</v>
      </c>
    </row>
    <row r="56" spans="1:1">
      <c r="A56" s="2" t="s">
        <v>508</v>
      </c>
    </row>
  </sheetData>
  <pageMargins left="0.7" right="0.7" top="0.75" bottom="0.75" header="0.3" footer="0.3"/>
  <pageSetup paperSize="9" scale="64" orientation="portrait"/>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8</vt:i4>
      </vt:variant>
    </vt:vector>
  </HeadingPairs>
  <TitlesOfParts>
    <vt:vector size="8" baseType="lpstr">
      <vt:lpstr>汇总表</vt:lpstr>
      <vt:lpstr>明细</vt:lpstr>
      <vt:lpstr>日常巡查和小桥检测</vt:lpstr>
      <vt:lpstr>2座跨线桥维修</vt:lpstr>
      <vt:lpstr>2座跨线桥日常养护检测</vt:lpstr>
      <vt:lpstr>66桥梁常规定期检测明细表</vt:lpstr>
      <vt:lpstr>66座桥梁、2座跨高速桥</vt:lpstr>
      <vt:lpstr>更换栏杆详图及照片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86137</dc:creator>
  <cp:lastModifiedBy>南辞·复依然</cp:lastModifiedBy>
  <dcterms:created xsi:type="dcterms:W3CDTF">2025-03-10T01:34:00Z</dcterms:created>
  <cp:lastPrinted>2025-05-27T03:09:00Z</cp:lastPrinted>
  <dcterms:modified xsi:type="dcterms:W3CDTF">2025-07-24T09:27:19Z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A1B0A1DFF107489BA229B0122EDCF608_11</vt:lpwstr>
  </property>
  <property fmtid="{D5CDD505-2E9C-101B-9397-08002B2CF9AE}" pid="3" name="KSOProductBuildVer">
    <vt:lpwstr>2052-12.1.0.21915</vt:lpwstr>
  </property>
</Properties>
</file>