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00" activeTab="4"/>
  </bookViews>
  <sheets>
    <sheet name="21-22年桥检预算" sheetId="11" state="hidden" r:id="rId1"/>
    <sheet name="20-21年结构检测预算" sheetId="15" state="hidden" r:id="rId2"/>
    <sheet name="19-20年定期检测预算" sheetId="12" state="hidden" r:id="rId3"/>
    <sheet name="人员配置一览表" sheetId="26" r:id="rId4"/>
    <sheet name="设备配置一览表" sheetId="27" r:id="rId5"/>
  </sheets>
  <definedNames>
    <definedName name="_xlnm.Print_Area" localSheetId="3">人员配置一览表!$A$1:$F$15</definedName>
    <definedName name="_xlnm.Print_Area" localSheetId="4">设备配置一览表!$A$1:$E$15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<sst xmlns="http://schemas.openxmlformats.org/spreadsheetml/2006/main" count="227" uniqueCount="135">
  <si>
    <t>2021年中小桥梁、雕塑定期检测预算（已扣除2020-2021年中小桥梁结构检测标中21年结构检测桥梁）</t>
  </si>
  <si>
    <t>项目分类</t>
  </si>
  <si>
    <t>本轮预算</t>
  </si>
  <si>
    <t>分类</t>
  </si>
  <si>
    <t>单位</t>
  </si>
  <si>
    <t>数量</t>
  </si>
  <si>
    <t>单价</t>
  </si>
  <si>
    <t>合价</t>
  </si>
  <si>
    <t>一、外观检测费</t>
  </si>
  <si>
    <t>特大桥桥长</t>
  </si>
  <si>
    <t>米</t>
  </si>
  <si>
    <t>大桥桥长</t>
  </si>
  <si>
    <t>中桥桥长</t>
  </si>
  <si>
    <t>小桥桥长</t>
  </si>
  <si>
    <t>第一大项小计：</t>
  </si>
  <si>
    <t xml:space="preserve">二、台班费
</t>
  </si>
  <si>
    <t>检测车台班费</t>
  </si>
  <si>
    <t>个</t>
  </si>
  <si>
    <t>检测船及登高车台班费</t>
  </si>
  <si>
    <t>第二大项小计：</t>
  </si>
  <si>
    <t>第三大项（历史桥梁资料整理费）小计：</t>
  </si>
  <si>
    <t>第四大项（专家评审费）小计：</t>
  </si>
  <si>
    <t>合计：</t>
  </si>
  <si>
    <t>2022年中小桥梁、雕塑定期检测及结构检测的预算</t>
  </si>
  <si>
    <t>二、台班费</t>
  </si>
  <si>
    <t>三、结构定期检测费</t>
  </si>
  <si>
    <t>裂缝宽深长度</t>
  </si>
  <si>
    <t>处</t>
  </si>
  <si>
    <t>钢筋保护层厚度</t>
  </si>
  <si>
    <t>跨</t>
  </si>
  <si>
    <t>混凝土碳化深度</t>
  </si>
  <si>
    <t>混凝土抗压强度（回弹）</t>
  </si>
  <si>
    <t>钢筋锈蚀</t>
  </si>
  <si>
    <t>第三大项小计：</t>
  </si>
  <si>
    <t>四、荷载试验检测费</t>
  </si>
  <si>
    <t>静载试验</t>
  </si>
  <si>
    <t>第四大项小计：</t>
  </si>
  <si>
    <t>第五大项（专家评审费）小计：</t>
  </si>
  <si>
    <t>注：按最新统计四个属地分公司管理中小桥梁共598座，非权属桥梁29座，共计627座，按规范要求每年进行一次常规定期检测，6年一个周期需完成所有权属桥梁结构检测，考虑有新接收的桥梁，年均检测数量为100多座.2021年常规检测已扣除2020-2021年园区中小桥梁结构检测标中的桥梁。2022年结构检测桥梁127座；雕塑71座，上一轮35座雕塑，每年预算为195000万，本次2年预算参考以往投标价暂估为400000，考虑到园区中小桥梁桥卡资料不完整，加10万元完善园区桥卡资料。2021-2022年中小桥梁、雕塑常规检测及结构检测预算为（776990+5728010+400000）*0.7=483万</t>
  </si>
  <si>
    <t>2020-2021年园区中小桥梁结构检测预算</t>
  </si>
  <si>
    <t>一标段</t>
  </si>
  <si>
    <t>二标段</t>
  </si>
  <si>
    <t>上轮预算（一年）</t>
  </si>
  <si>
    <t>备注</t>
  </si>
  <si>
    <t>单价（元）</t>
  </si>
  <si>
    <t>合价（元）</t>
  </si>
  <si>
    <t>外观检测费</t>
  </si>
  <si>
    <t>单价均按标准收费7折计取，桥检数量按实际需求确定</t>
  </si>
  <si>
    <t>第一大项目费用小计：</t>
  </si>
  <si>
    <t>台班费</t>
  </si>
  <si>
    <t>单价均按标准收费7折计取。
本轮一标段检测119座桥、二标段检测106座桥。检测车、检测船的台班数按0.2台班/桥估算。</t>
  </si>
  <si>
    <t>第二大项目费用小计：</t>
  </si>
  <si>
    <t>结构定期检测费</t>
  </si>
  <si>
    <t>单价均按标准收费7折计取，跨数按实际，一标段桥梁共计261跨，二标段共计349跨</t>
  </si>
  <si>
    <t>第三大项费用小计：</t>
  </si>
  <si>
    <t>荷载试验检测费</t>
  </si>
  <si>
    <t>此项单价较高，按标准收费6折计取</t>
  </si>
  <si>
    <t>第四大项费用小计：</t>
  </si>
  <si>
    <t>第五大项专家评审费</t>
  </si>
  <si>
    <t>人</t>
  </si>
  <si>
    <t>上一轮未计，本轮按实计取，每年每标段按3人计，共两年</t>
  </si>
  <si>
    <t>预算合计：</t>
  </si>
  <si>
    <t>本轮数据
（2020-2021年）</t>
  </si>
  <si>
    <t>元/桥</t>
  </si>
  <si>
    <t>常规检测费</t>
  </si>
  <si>
    <t>上轮数据（2019年）</t>
  </si>
  <si>
    <t>本轮共225座桥，静载试验223跨，
上轮共102座桥，动静载试验101跨</t>
  </si>
  <si>
    <t>元/跨</t>
  </si>
  <si>
    <t>静载检测费</t>
  </si>
  <si>
    <t>动载+静载检测费</t>
  </si>
  <si>
    <t>单年费用对比：</t>
  </si>
  <si>
    <t>元</t>
  </si>
  <si>
    <t>上轮另外测算文化水廊钢结构桥振动特性专项检测，该项预算价4万，本轮无</t>
  </si>
  <si>
    <t xml:space="preserve">备注：1、以上根据江苏省交通建设工程试验检测参考价格（交质公（2016）8号附件）公路桥梁承载能力检测评定规程（JTG/TJ21-2011)进行测算          
</t>
  </si>
  <si>
    <r>
      <rPr>
        <sz val="12"/>
        <rFont val="宋体"/>
        <charset val="134"/>
      </rPr>
      <t xml:space="preserve">      2、四个属地分公司管理中小桥梁共579座，按规范要求6年一个周期需完成所有桥梁结构检测，一标段检测119座桥，二标段检测106座桥
</t>
    </r>
  </si>
  <si>
    <t>2019-2020年拟检测桥梁、显示屏、雕塑定期检测预算</t>
  </si>
  <si>
    <t>外观检测</t>
  </si>
  <si>
    <t>检测车台班</t>
  </si>
  <si>
    <t>检测船台班费</t>
  </si>
  <si>
    <t>桥梁分类</t>
  </si>
  <si>
    <t>桥长合计</t>
  </si>
  <si>
    <t>台班估算</t>
  </si>
  <si>
    <t>台班单价</t>
  </si>
  <si>
    <t>特大桥</t>
  </si>
  <si>
    <t>大桥</t>
  </si>
  <si>
    <t>中桥</t>
  </si>
  <si>
    <t>小桥</t>
  </si>
  <si>
    <t>费用总计</t>
  </si>
  <si>
    <t>以上根据《关于放开交通建设工程质量检测和工程材料试验收费的通知(交质公〔2016〕8号)》进行测算，桥梁检测总数592座，每年检测费约17766543.5元，雕塑检测费参考往年价格为195000元，电子显示屏参考往年价格24000元，以上共计1985543元每年，2年共计3971087元，以上费用一般市场下浮30%左右，2年估算为4055086*0.7=2779761元</t>
  </si>
  <si>
    <t>人员配备一览表</t>
  </si>
  <si>
    <t>序号</t>
  </si>
  <si>
    <t>在本项目担任职务或岗位</t>
  </si>
  <si>
    <t>人员数量</t>
  </si>
  <si>
    <t>最低配置要求</t>
  </si>
  <si>
    <t>技术职称</t>
  </si>
  <si>
    <t>项目组成员</t>
  </si>
  <si>
    <t>项目负责人</t>
  </si>
  <si>
    <t>1人</t>
  </si>
  <si>
    <t>高级职称（建筑类）</t>
  </si>
  <si>
    <t>检测组长</t>
  </si>
  <si>
    <t>安全员</t>
  </si>
  <si>
    <t>具备安全员C证</t>
  </si>
  <si>
    <t>其他检测人员</t>
  </si>
  <si>
    <t>4人</t>
  </si>
  <si>
    <t>中级职称（建筑类）</t>
  </si>
  <si>
    <t>资料员</t>
  </si>
  <si>
    <t>2人</t>
  </si>
  <si>
    <t>本科以上，熟悉电脑操作和档案整理工作。</t>
  </si>
  <si>
    <t>注：</t>
  </si>
  <si>
    <t>1、拟投入本项目人员不少于9人，须为投标单位在职人员。</t>
  </si>
  <si>
    <r>
      <rPr>
        <sz val="11"/>
        <color theme="1"/>
        <rFont val="等线"/>
        <charset val="134"/>
        <scheme val="minor"/>
      </rPr>
      <t>2、投标文件中至少须提供投标单位为项目负责人、检测组长、安全员缴纳的最近一期的社保证明、职称证书。</t>
    </r>
    <r>
      <rPr>
        <b/>
        <sz val="11"/>
        <color theme="1"/>
        <rFont val="等线"/>
        <charset val="134"/>
        <scheme val="minor"/>
      </rPr>
      <t>投标文件中未提供或提供的资料不全、不清晰、或不符合招标要求的均视为非实质性响应招标文件要求，为无效投标。</t>
    </r>
  </si>
  <si>
    <r>
      <rPr>
        <sz val="11"/>
        <color theme="1"/>
        <rFont val="等线"/>
        <charset val="134"/>
        <scheme val="minor"/>
      </rPr>
      <t>3、投标文件中至少须对其他检测人员、资料员的配置数量、配置情况进行承诺，</t>
    </r>
    <r>
      <rPr>
        <b/>
        <sz val="11"/>
        <color theme="1"/>
        <rFont val="等线"/>
        <charset val="134"/>
        <scheme val="minor"/>
      </rPr>
      <t>未承诺或承诺配置情况不符合招标要求的视为非实质性响应招标文件，为无效投标。</t>
    </r>
    <r>
      <rPr>
        <sz val="11"/>
        <color theme="1"/>
        <rFont val="等线"/>
        <charset val="134"/>
        <scheme val="minor"/>
      </rPr>
      <t>相关人员至少须在履约计划开始时间前配置到位，人员清单及相关证明材料(最近一期的社保证明、职称证书、资格证书)须在进场核验时向采购人提交。</t>
    </r>
  </si>
  <si>
    <t>4、人员名单一经确认，未经采购人书面同意不得随意调换。供应商中标后人员更换的（如有），采购人按照招标文件中的“项目组人员专用原则”等条款向中标单位收取违约金。</t>
  </si>
  <si>
    <t>车辆（设备）配置一览表</t>
  </si>
  <si>
    <t>车辆（设备）名称</t>
  </si>
  <si>
    <t>最低数量要求</t>
  </si>
  <si>
    <t>配置要求</t>
  </si>
  <si>
    <t>自行走式登高车</t>
  </si>
  <si>
    <t>1辆</t>
  </si>
  <si>
    <t>购置日期距进场时间不超过5年</t>
  </si>
  <si>
    <t>投标文件中按规定填写承诺配置的数量、 品牌型号等信息。</t>
  </si>
  <si>
    <t>超声波探伤仪</t>
  </si>
  <si>
    <t>1台</t>
  </si>
  <si>
    <t>合格</t>
  </si>
  <si>
    <t>钢筋锈蚀分析仪</t>
  </si>
  <si>
    <t>钢筋保护层厚度测定仪</t>
  </si>
  <si>
    <t>照相机</t>
  </si>
  <si>
    <t>裂缝宽度检测仪</t>
  </si>
  <si>
    <t>回弹仪</t>
  </si>
  <si>
    <t>焊接检验尺</t>
  </si>
  <si>
    <t>全站仪</t>
  </si>
  <si>
    <t>扭矩扳手</t>
  </si>
  <si>
    <t>2台</t>
  </si>
  <si>
    <r>
      <rPr>
        <sz val="11"/>
        <color theme="1"/>
        <rFont val="等线"/>
        <charset val="134"/>
        <scheme val="minor"/>
      </rPr>
      <t>1、</t>
    </r>
    <r>
      <rPr>
        <b/>
        <sz val="11"/>
        <color theme="1"/>
        <rFont val="等线"/>
        <charset val="134"/>
        <scheme val="minor"/>
      </rPr>
      <t>投标人拟投入本项目的车辆（设备）须满足招标文件的要求，投标文件中未承诺或承诺情况不满足招标要求的均视为非实质性响应招标文件，为无效投标。</t>
    </r>
    <r>
      <rPr>
        <sz val="11"/>
        <color theme="1"/>
        <rFont val="等线"/>
        <charset val="134"/>
        <scheme val="minor"/>
      </rPr>
      <t>相关车辆（设备）至少须在履约计划开始时间前配置到位，车辆（设备）清单及相关证明材料(承诺自有自行走式登高车的需提供相应证明材料：车辆购买发票复印件；租赁自行走式登高车的需提供相应证明材料：投标单位的租赁协议（结束日期不早于本项目服务期）、租赁费用发票复印件。以上材料均须在进场核验时向采购人提交。</t>
    </r>
  </si>
  <si>
    <t>2.自行走式登高车，未经采购人书面同意不得随意调换。供应商中标后更换自行走式登高车的（如有），采购人按照招标文件中的“车辆、设备专用原则”等条款向中标单位收取违约金。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</si>
</sst>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等线"/>
      <charset val="134"/>
      <scheme val="minor"/>
    </font>
    <font>
      <b/>
      <sz val="12"/>
      <color theme="1"/>
      <name val="宋体"/>
      <charset val="134"/>
    </font>
    <font>
      <sz val="12"/>
      <color indexed="8"/>
      <name val="宋体"/>
      <charset val="134"/>
    </font>
    <font>
      <sz val="12"/>
      <name val="宋体"/>
      <charset val="134"/>
    </font>
    <font>
      <sz val="12"/>
      <color theme="1"/>
      <name val="宋体"/>
      <charset val="134"/>
    </font>
    <font>
      <sz val="10"/>
      <name val="宋体"/>
      <charset val="134"/>
    </font>
    <font>
      <sz val="10"/>
      <color theme="1"/>
      <name val="宋体"/>
      <charset val="134"/>
    </font>
    <font>
      <sz val="11"/>
      <color rgb="FFFF0000"/>
      <name val="等线"/>
      <charset val="134"/>
      <scheme val="minor"/>
    </font>
    <font>
      <sz val="18"/>
      <name val="黑体"/>
      <charset val="134"/>
    </font>
    <font>
      <sz val="22"/>
      <color rgb="FF000000"/>
      <name val="宋体"/>
      <charset val="134"/>
    </font>
    <font>
      <b/>
      <sz val="12"/>
      <name val="宋体"/>
      <charset val="134"/>
    </font>
    <font>
      <b/>
      <sz val="14"/>
      <color rgb="FF00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
      <b/>
      <sz val="11"/>
      <color theme="1"/>
      <name val="等线"/>
      <charset val="134"/>
      <scheme val="minor"/>
    </font>
  </fonts>
  <fills count="3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BEEFF6"/>
        <bgColor indexed="64"/>
      </patternFill>
    </fill>
    <fill>
      <patternFill patternType="solid">
        <fgColor rgb="FF00B050"/>
        <bgColor indexed="64"/>
      </patternFill>
    </fill>
    <fill>
      <patternFill patternType="solid">
        <fgColor rgb="FF92D050"/>
        <bgColor indexed="64"/>
      </patternFill>
    </fill>
    <fill>
      <patternFill patternType="solid">
        <fgColor theme="8" tint="0.599993896298105"/>
        <bgColor indexed="64"/>
      </patternFill>
    </fill>
    <fill>
      <patternFill patternType="solid">
        <fgColor rgb="FF00B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9"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10" borderId="13" applyNumberFormat="0" applyAlignment="0" applyProtection="0">
      <alignment vertical="center"/>
    </xf>
    <xf numFmtId="0" fontId="21" fillId="11" borderId="14" applyNumberFormat="0" applyAlignment="0" applyProtection="0">
      <alignment vertical="center"/>
    </xf>
    <xf numFmtId="0" fontId="22" fillId="11" borderId="13" applyNumberFormat="0" applyAlignment="0" applyProtection="0">
      <alignment vertical="center"/>
    </xf>
    <xf numFmtId="0" fontId="23" fillId="12"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30" fillId="7" borderId="0" applyNumberFormat="0" applyBorder="0" applyAlignment="0" applyProtection="0">
      <alignment vertical="center"/>
    </xf>
    <xf numFmtId="0" fontId="29" fillId="34" borderId="0" applyNumberFormat="0" applyBorder="0" applyAlignment="0" applyProtection="0">
      <alignment vertical="center"/>
    </xf>
    <xf numFmtId="0" fontId="29" fillId="35" borderId="0" applyNumberFormat="0" applyBorder="0" applyAlignment="0" applyProtection="0">
      <alignment vertical="center"/>
    </xf>
    <xf numFmtId="0" fontId="30" fillId="36" borderId="0" applyNumberFormat="0" applyBorder="0" applyAlignment="0" applyProtection="0">
      <alignment vertical="center"/>
    </xf>
    <xf numFmtId="0" fontId="30" fillId="37" borderId="0" applyNumberFormat="0" applyBorder="0" applyAlignment="0" applyProtection="0">
      <alignment vertical="center"/>
    </xf>
    <xf numFmtId="0" fontId="29" fillId="38" borderId="0" applyNumberFormat="0" applyBorder="0" applyAlignment="0" applyProtection="0">
      <alignment vertical="center"/>
    </xf>
    <xf numFmtId="0" fontId="31" fillId="0" borderId="0">
      <alignment vertical="center"/>
    </xf>
    <xf numFmtId="0" fontId="3" fillId="0" borderId="0">
      <alignment vertical="center"/>
    </xf>
    <xf numFmtId="0" fontId="0" fillId="0" borderId="0"/>
    <xf numFmtId="0" fontId="0" fillId="0" borderId="0">
      <alignment vertical="center"/>
    </xf>
    <xf numFmtId="0" fontId="3" fillId="0" borderId="0">
      <alignment vertical="center"/>
    </xf>
  </cellStyleXfs>
  <cellXfs count="101">
    <xf numFmtId="0" fontId="0" fillId="0" borderId="0" xfId="0">
      <alignment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2"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Border="1">
      <alignment vertical="center"/>
    </xf>
    <xf numFmtId="0" fontId="4" fillId="0" borderId="2" xfId="0" applyFont="1" applyFill="1" applyBorder="1" applyAlignment="1">
      <alignment horizontal="center" vertical="center" wrapText="1"/>
    </xf>
    <xf numFmtId="0" fontId="3" fillId="0" borderId="2" xfId="0" applyFont="1" applyFill="1" applyBorder="1">
      <alignment vertical="center"/>
    </xf>
    <xf numFmtId="0" fontId="3"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center" vertical="center" wrapText="1"/>
    </xf>
    <xf numFmtId="0" fontId="0" fillId="0" borderId="2" xfId="0" applyFont="1" applyBorder="1" applyAlignment="1">
      <alignment horizontal="left" vertical="center"/>
    </xf>
    <xf numFmtId="0" fontId="0" fillId="0" borderId="0" xfId="0" applyAlignment="1">
      <alignment vertical="center"/>
    </xf>
    <xf numFmtId="0" fontId="0" fillId="0" borderId="3" xfId="0" applyFont="1" applyBorder="1" applyAlignment="1">
      <alignment horizontal="left" vertical="center"/>
    </xf>
    <xf numFmtId="0" fontId="0" fillId="0" borderId="0" xfId="0" applyFont="1" applyAlignment="1">
      <alignment horizontal="left" vertical="center" wrapText="1"/>
    </xf>
    <xf numFmtId="0" fontId="0" fillId="0" borderId="0" xfId="0" applyFill="1">
      <alignment vertical="center"/>
    </xf>
    <xf numFmtId="0" fontId="1" fillId="0" borderId="1" xfId="0" applyFont="1" applyBorder="1" applyAlignment="1">
      <alignment horizontal="center" vertical="center" wrapText="1"/>
    </xf>
    <xf numFmtId="0" fontId="4"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5" fillId="0" borderId="3" xfId="0" applyFont="1" applyBorder="1" applyAlignment="1">
      <alignment horizontal="left" vertical="center"/>
    </xf>
    <xf numFmtId="0" fontId="4" fillId="0" borderId="3" xfId="0" applyFont="1" applyBorder="1">
      <alignment vertical="center"/>
    </xf>
    <xf numFmtId="0" fontId="0" fillId="0" borderId="0" xfId="0" applyFont="1" applyAlignment="1">
      <alignment horizontal="left" vertical="center"/>
    </xf>
    <xf numFmtId="0" fontId="0" fillId="0" borderId="0" xfId="0"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wrapText="1"/>
    </xf>
    <xf numFmtId="0" fontId="3" fillId="0" borderId="2" xfId="0" applyFont="1" applyBorder="1" applyAlignment="1">
      <alignment horizontal="center" vertical="center" wrapText="1"/>
    </xf>
    <xf numFmtId="0" fontId="0" fillId="0" borderId="5" xfId="0" applyBorder="1" applyAlignment="1">
      <alignment horizontal="center" vertical="center" wrapText="1"/>
    </xf>
    <xf numFmtId="0" fontId="3" fillId="0" borderId="6" xfId="0" applyFont="1" applyBorder="1" applyAlignment="1">
      <alignment horizontal="center" vertical="center" wrapText="1"/>
    </xf>
    <xf numFmtId="0" fontId="0" fillId="0" borderId="2" xfId="0" applyBorder="1" applyAlignment="1">
      <alignment horizontal="center" vertical="center" wrapText="1"/>
    </xf>
    <xf numFmtId="0" fontId="3" fillId="0" borderId="0" xfId="0" applyFont="1" applyAlignment="1">
      <alignment horizontal="left" vertical="center" wrapText="1"/>
    </xf>
    <xf numFmtId="0" fontId="9"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2" xfId="0" applyFont="1" applyBorder="1" applyAlignment="1">
      <alignment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0" fillId="2" borderId="8" xfId="0" applyFont="1" applyFill="1" applyBorder="1" applyAlignment="1">
      <alignment horizontal="center" vertical="center" wrapText="1"/>
    </xf>
    <xf numFmtId="0" fontId="10" fillId="2" borderId="7" xfId="0" applyFont="1" applyFill="1" applyBorder="1" applyAlignment="1">
      <alignment horizontal="right" vertical="center"/>
    </xf>
    <xf numFmtId="0" fontId="10" fillId="2" borderId="8" xfId="0" applyFont="1" applyFill="1" applyBorder="1" applyAlignment="1">
      <alignment horizontal="right" vertical="center"/>
    </xf>
    <xf numFmtId="0" fontId="10" fillId="2" borderId="9" xfId="0" applyFont="1" applyFill="1" applyBorder="1" applyAlignment="1">
      <alignment horizontal="righ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176" fontId="3" fillId="4" borderId="7" xfId="0" applyNumberFormat="1" applyFont="1" applyFill="1" applyBorder="1" applyAlignment="1">
      <alignment horizontal="right" vertical="center" wrapText="1"/>
    </xf>
    <xf numFmtId="176" fontId="3" fillId="4" borderId="9" xfId="0" applyNumberFormat="1" applyFont="1" applyFill="1" applyBorder="1" applyAlignment="1">
      <alignment horizontal="righ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3" fillId="4" borderId="2" xfId="0" applyFont="1" applyFill="1" applyBorder="1" applyAlignment="1">
      <alignment horizontal="right" vertical="center" wrapText="1"/>
    </xf>
    <xf numFmtId="0" fontId="10" fillId="4" borderId="2" xfId="0" applyFont="1" applyFill="1" applyBorder="1" applyAlignment="1">
      <alignment vertical="center" wrapText="1"/>
    </xf>
    <xf numFmtId="0" fontId="0" fillId="4" borderId="2" xfId="0" applyFill="1" applyBorder="1" applyAlignment="1">
      <alignment horizontal="center" vertical="center" wrapText="1"/>
    </xf>
    <xf numFmtId="0" fontId="3" fillId="0" borderId="0" xfId="0" applyFont="1" applyBorder="1" applyAlignment="1">
      <alignment horizontal="left" vertical="center" wrapText="1"/>
    </xf>
    <xf numFmtId="0" fontId="10"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2" xfId="0" applyFont="1" applyFill="1" applyBorder="1" applyAlignment="1">
      <alignment horizontal="center" vertical="center" wrapText="1"/>
    </xf>
    <xf numFmtId="0" fontId="3" fillId="0" borderId="4" xfId="0" applyFont="1" applyBorder="1" applyAlignment="1">
      <alignment horizontal="left" vertical="center" wrapText="1"/>
    </xf>
    <xf numFmtId="0" fontId="10" fillId="0" borderId="4" xfId="0" applyFont="1" applyFill="1" applyBorder="1" applyAlignment="1">
      <alignment horizontal="center" vertical="center" wrapText="1"/>
    </xf>
    <xf numFmtId="0" fontId="3" fillId="4" borderId="4"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4" borderId="2" xfId="0" applyFill="1" applyBorder="1" applyAlignment="1">
      <alignment vertical="center" wrapText="1"/>
    </xf>
    <xf numFmtId="0" fontId="11" fillId="0" borderId="0" xfId="0" applyFont="1" applyBorder="1" applyAlignment="1">
      <alignment horizontal="center"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6" borderId="7" xfId="0" applyFont="1" applyFill="1" applyBorder="1" applyAlignment="1">
      <alignment horizontal="left" vertical="center" wrapText="1"/>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2" xfId="0" applyFont="1" applyFill="1" applyBorder="1" applyAlignment="1">
      <alignment horizontal="center" vertical="center"/>
    </xf>
    <xf numFmtId="0" fontId="3" fillId="7" borderId="7" xfId="0" applyFont="1" applyFill="1" applyBorder="1" applyAlignment="1">
      <alignment horizontal="left" vertical="center" wrapText="1"/>
    </xf>
    <xf numFmtId="0" fontId="3" fillId="7" borderId="8" xfId="0" applyFont="1" applyFill="1" applyBorder="1" applyAlignment="1">
      <alignment horizontal="left" vertical="center" wrapText="1"/>
    </xf>
    <xf numFmtId="0" fontId="3" fillId="7" borderId="9" xfId="0" applyFont="1" applyFill="1" applyBorder="1" applyAlignment="1">
      <alignment horizontal="left" vertical="center" wrapText="1"/>
    </xf>
    <xf numFmtId="0" fontId="3" fillId="7"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8" borderId="2"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4" xfId="52"/>
    <cellStyle name="常规 4 2" xfId="53"/>
  </cellStyles>
  <tableStyles count="0" defaultTableStyle="TableStyleMedium2" defaultPivotStyle="PivotStyleLight16"/>
  <colors>
    <mruColors>
      <color rgb="000EE7F2"/>
      <color rgb="00C3ECF1"/>
      <color rgb="00F60AC3"/>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13" workbookViewId="0">
      <selection activeCell="B25" sqref="B25"/>
    </sheetView>
  </sheetViews>
  <sheetFormatPr defaultColWidth="9" defaultRowHeight="14" outlineLevelCol="5"/>
  <cols>
    <col min="1" max="1" width="11.5833333333333" customWidth="1"/>
    <col min="2" max="2" width="16.75" customWidth="1"/>
    <col min="3" max="3" width="21.25" customWidth="1"/>
    <col min="4" max="4" width="20.5833333333333" customWidth="1"/>
    <col min="5" max="5" width="25.25" customWidth="1"/>
    <col min="6" max="6" width="32" customWidth="1"/>
    <col min="7" max="7" width="8.83333333333333" customWidth="1"/>
  </cols>
  <sheetData>
    <row r="1" ht="33" customHeight="1" spans="1:6">
      <c r="A1" s="80" t="s">
        <v>0</v>
      </c>
      <c r="B1" s="80"/>
      <c r="C1" s="80"/>
      <c r="D1" s="80"/>
      <c r="E1" s="80"/>
      <c r="F1" s="80"/>
    </row>
    <row r="2" ht="35.15" customHeight="1" spans="1:6">
      <c r="A2" s="39" t="s">
        <v>1</v>
      </c>
      <c r="B2" s="39"/>
      <c r="C2" s="39"/>
      <c r="D2" s="39" t="s">
        <v>2</v>
      </c>
      <c r="E2" s="39"/>
      <c r="F2" s="39"/>
    </row>
    <row r="3" ht="35.15" customHeight="1" spans="1:6">
      <c r="A3" s="48"/>
      <c r="B3" s="39" t="s">
        <v>3</v>
      </c>
      <c r="C3" s="39" t="s">
        <v>4</v>
      </c>
      <c r="D3" s="39" t="s">
        <v>5</v>
      </c>
      <c r="E3" s="39" t="s">
        <v>6</v>
      </c>
      <c r="F3" s="4" t="s">
        <v>7</v>
      </c>
    </row>
    <row r="4" s="18" customFormat="1" ht="35.15" customHeight="1" spans="1:6">
      <c r="A4" s="4" t="s">
        <v>8</v>
      </c>
      <c r="B4" s="4" t="s">
        <v>9</v>
      </c>
      <c r="C4" s="4" t="s">
        <v>10</v>
      </c>
      <c r="D4" s="4">
        <v>0</v>
      </c>
      <c r="E4" s="4">
        <v>25</v>
      </c>
      <c r="F4" s="4">
        <v>0</v>
      </c>
    </row>
    <row r="5" s="18" customFormat="1" ht="35.15" customHeight="1" spans="1:6">
      <c r="A5" s="4"/>
      <c r="B5" s="4" t="s">
        <v>11</v>
      </c>
      <c r="C5" s="4"/>
      <c r="D5" s="4">
        <v>819</v>
      </c>
      <c r="E5" s="4">
        <v>30</v>
      </c>
      <c r="F5" s="4">
        <f>D5*E5</f>
        <v>24570</v>
      </c>
    </row>
    <row r="6" s="18" customFormat="1" ht="35.15" customHeight="1" spans="1:6">
      <c r="A6" s="4"/>
      <c r="B6" s="4" t="s">
        <v>12</v>
      </c>
      <c r="C6" s="4"/>
      <c r="D6" s="4">
        <v>1980</v>
      </c>
      <c r="E6" s="4">
        <v>35</v>
      </c>
      <c r="F6" s="4">
        <f t="shared" ref="F6:F7" si="0">D6*E6</f>
        <v>69300</v>
      </c>
    </row>
    <row r="7" s="18" customFormat="1" ht="35.15" customHeight="1" spans="1:6">
      <c r="A7" s="4"/>
      <c r="B7" s="4" t="s">
        <v>13</v>
      </c>
      <c r="C7" s="4"/>
      <c r="D7" s="4">
        <v>8678</v>
      </c>
      <c r="E7" s="4">
        <v>40</v>
      </c>
      <c r="F7" s="4">
        <f t="shared" si="0"/>
        <v>347120</v>
      </c>
    </row>
    <row r="8" ht="35.15" customHeight="1" spans="1:6">
      <c r="A8" s="81" t="s">
        <v>14</v>
      </c>
      <c r="B8" s="82"/>
      <c r="C8" s="83"/>
      <c r="D8" s="84">
        <f>F4+F5+F6+F7</f>
        <v>440990</v>
      </c>
      <c r="E8" s="85"/>
      <c r="F8" s="86"/>
    </row>
    <row r="9" s="18" customFormat="1" ht="35.15" customHeight="1" spans="1:6">
      <c r="A9" s="4" t="s">
        <v>15</v>
      </c>
      <c r="B9" s="4" t="s">
        <v>16</v>
      </c>
      <c r="C9" s="4" t="s">
        <v>17</v>
      </c>
      <c r="D9" s="4">
        <v>20</v>
      </c>
      <c r="E9" s="4">
        <v>8500</v>
      </c>
      <c r="F9" s="4">
        <f>D9*E9</f>
        <v>170000</v>
      </c>
    </row>
    <row r="10" s="18" customFormat="1" ht="35.15" customHeight="1" spans="1:6">
      <c r="A10" s="4"/>
      <c r="B10" s="4" t="s">
        <v>18</v>
      </c>
      <c r="C10" s="4"/>
      <c r="D10" s="4">
        <v>30</v>
      </c>
      <c r="E10" s="4">
        <v>2000</v>
      </c>
      <c r="F10" s="4">
        <f>D10*E10</f>
        <v>60000</v>
      </c>
    </row>
    <row r="11" ht="35.15" customHeight="1" spans="1:6">
      <c r="A11" s="87" t="s">
        <v>19</v>
      </c>
      <c r="B11" s="88"/>
      <c r="C11" s="89"/>
      <c r="D11" s="90">
        <f>F9+F10</f>
        <v>230000</v>
      </c>
      <c r="E11" s="90"/>
      <c r="F11" s="90"/>
    </row>
    <row r="12" ht="35.15" customHeight="1" spans="1:6">
      <c r="A12" s="91" t="s">
        <v>20</v>
      </c>
      <c r="B12" s="92"/>
      <c r="C12" s="93"/>
      <c r="D12" s="94">
        <v>1</v>
      </c>
      <c r="E12" s="94">
        <v>100000</v>
      </c>
      <c r="F12" s="94">
        <v>100000</v>
      </c>
    </row>
    <row r="13" ht="35.15" customHeight="1" spans="1:6">
      <c r="A13" s="95" t="s">
        <v>21</v>
      </c>
      <c r="B13" s="95"/>
      <c r="C13" s="95"/>
      <c r="D13" s="96">
        <v>3</v>
      </c>
      <c r="E13" s="96">
        <v>2000</v>
      </c>
      <c r="F13" s="96">
        <f>E13*D13</f>
        <v>6000</v>
      </c>
    </row>
    <row r="14" ht="35.15" customHeight="1" spans="1:6">
      <c r="A14" s="97" t="s">
        <v>22</v>
      </c>
      <c r="B14" s="97"/>
      <c r="C14" s="97"/>
      <c r="D14" s="97"/>
      <c r="E14" s="97"/>
      <c r="F14" s="97">
        <f>F13+F12+D11+D8</f>
        <v>776990</v>
      </c>
    </row>
    <row r="15" ht="15.65" customHeight="1"/>
    <row r="16" ht="28.4" customHeight="1" spans="1:6">
      <c r="A16" s="80" t="s">
        <v>23</v>
      </c>
      <c r="B16" s="80"/>
      <c r="C16" s="80"/>
      <c r="D16" s="80"/>
      <c r="E16" s="80"/>
      <c r="F16" s="80"/>
    </row>
    <row r="17" ht="35.15" customHeight="1" spans="1:6">
      <c r="A17" s="39" t="s">
        <v>1</v>
      </c>
      <c r="B17" s="39"/>
      <c r="C17" s="39"/>
      <c r="D17" s="39" t="s">
        <v>2</v>
      </c>
      <c r="E17" s="39"/>
      <c r="F17" s="39"/>
    </row>
    <row r="18" ht="35.15" customHeight="1" spans="1:6">
      <c r="A18" s="48"/>
      <c r="B18" s="39" t="s">
        <v>3</v>
      </c>
      <c r="C18" s="39" t="s">
        <v>4</v>
      </c>
      <c r="D18" s="39" t="s">
        <v>5</v>
      </c>
      <c r="E18" s="39" t="s">
        <v>6</v>
      </c>
      <c r="F18" s="4" t="s">
        <v>7</v>
      </c>
    </row>
    <row r="19" s="18" customFormat="1" ht="35.15" customHeight="1" spans="1:6">
      <c r="A19" s="4" t="s">
        <v>8</v>
      </c>
      <c r="B19" s="4" t="s">
        <v>9</v>
      </c>
      <c r="C19" s="4" t="s">
        <v>10</v>
      </c>
      <c r="D19" s="4">
        <v>0</v>
      </c>
      <c r="E19" s="4">
        <v>25</v>
      </c>
      <c r="F19" s="4">
        <v>0</v>
      </c>
    </row>
    <row r="20" s="18" customFormat="1" ht="35.15" customHeight="1" spans="1:6">
      <c r="A20" s="4"/>
      <c r="B20" s="4" t="s">
        <v>11</v>
      </c>
      <c r="C20" s="4"/>
      <c r="D20" s="4">
        <v>819</v>
      </c>
      <c r="E20" s="4">
        <v>30</v>
      </c>
      <c r="F20" s="4">
        <f>D20*E20</f>
        <v>24570</v>
      </c>
    </row>
    <row r="21" s="18" customFormat="1" ht="35.15" customHeight="1" spans="1:6">
      <c r="A21" s="4"/>
      <c r="B21" s="4" t="s">
        <v>12</v>
      </c>
      <c r="C21" s="4"/>
      <c r="D21" s="4">
        <v>2712</v>
      </c>
      <c r="E21" s="4">
        <v>35</v>
      </c>
      <c r="F21" s="4">
        <f t="shared" ref="F21:F22" si="1">D21*E21</f>
        <v>94920</v>
      </c>
    </row>
    <row r="22" s="18" customFormat="1" ht="35.15" customHeight="1" spans="1:6">
      <c r="A22" s="4"/>
      <c r="B22" s="4" t="s">
        <v>13</v>
      </c>
      <c r="C22" s="4"/>
      <c r="D22" s="4">
        <v>10954</v>
      </c>
      <c r="E22" s="4">
        <v>40</v>
      </c>
      <c r="F22" s="4">
        <f t="shared" si="1"/>
        <v>438160</v>
      </c>
    </row>
    <row r="23" ht="35.15" customHeight="1" spans="1:6">
      <c r="A23" s="98" t="s">
        <v>14</v>
      </c>
      <c r="B23" s="98"/>
      <c r="C23" s="98"/>
      <c r="D23" s="84">
        <f>SUM(F19:F22)</f>
        <v>557650</v>
      </c>
      <c r="E23" s="85"/>
      <c r="F23" s="86"/>
    </row>
    <row r="24" s="18" customFormat="1" ht="35.15" customHeight="1" spans="1:6">
      <c r="A24" s="4" t="s">
        <v>24</v>
      </c>
      <c r="B24" s="4" t="s">
        <v>16</v>
      </c>
      <c r="C24" s="4" t="s">
        <v>17</v>
      </c>
      <c r="D24" s="4">
        <v>20</v>
      </c>
      <c r="E24" s="4">
        <v>8500</v>
      </c>
      <c r="F24" s="4">
        <f>D24*E24</f>
        <v>170000</v>
      </c>
    </row>
    <row r="25" s="18" customFormat="1" ht="35.15" customHeight="1" spans="1:6">
      <c r="A25" s="4"/>
      <c r="B25" s="4" t="s">
        <v>18</v>
      </c>
      <c r="C25" s="4"/>
      <c r="D25" s="4">
        <v>30</v>
      </c>
      <c r="E25" s="4">
        <v>2000</v>
      </c>
      <c r="F25" s="4">
        <f>D25*E25</f>
        <v>60000</v>
      </c>
    </row>
    <row r="26" ht="35.15" customHeight="1" spans="1:6">
      <c r="A26" s="99" t="s">
        <v>19</v>
      </c>
      <c r="B26" s="99"/>
      <c r="C26" s="99"/>
      <c r="D26" s="90">
        <f>F24+F25</f>
        <v>230000</v>
      </c>
      <c r="E26" s="90"/>
      <c r="F26" s="90"/>
    </row>
    <row r="27" s="18" customFormat="1" ht="35.15" customHeight="1" spans="1:6">
      <c r="A27" s="4" t="s">
        <v>25</v>
      </c>
      <c r="B27" s="4" t="s">
        <v>26</v>
      </c>
      <c r="C27" s="4" t="s">
        <v>27</v>
      </c>
      <c r="D27" s="4">
        <v>628</v>
      </c>
      <c r="E27" s="4">
        <v>200</v>
      </c>
      <c r="F27" s="4">
        <f t="shared" ref="F27:F33" si="2">D27*E27</f>
        <v>125600</v>
      </c>
    </row>
    <row r="28" s="18" customFormat="1" ht="35.15" customHeight="1" spans="1:6">
      <c r="A28" s="4"/>
      <c r="B28" s="4" t="s">
        <v>28</v>
      </c>
      <c r="C28" s="4" t="s">
        <v>29</v>
      </c>
      <c r="D28" s="4">
        <v>314</v>
      </c>
      <c r="E28" s="4">
        <v>300</v>
      </c>
      <c r="F28" s="4">
        <f t="shared" si="2"/>
        <v>94200</v>
      </c>
    </row>
    <row r="29" s="18" customFormat="1" ht="35.15" customHeight="1" spans="1:6">
      <c r="A29" s="4"/>
      <c r="B29" s="4" t="s">
        <v>30</v>
      </c>
      <c r="C29" s="4" t="s">
        <v>29</v>
      </c>
      <c r="D29" s="4">
        <v>314</v>
      </c>
      <c r="E29" s="4">
        <v>90</v>
      </c>
      <c r="F29" s="4">
        <f t="shared" si="2"/>
        <v>28260</v>
      </c>
    </row>
    <row r="30" s="18" customFormat="1" ht="35.15" customHeight="1" spans="1:6">
      <c r="A30" s="4"/>
      <c r="B30" s="4" t="s">
        <v>31</v>
      </c>
      <c r="C30" s="4" t="s">
        <v>29</v>
      </c>
      <c r="D30" s="4">
        <v>314</v>
      </c>
      <c r="E30" s="4">
        <v>450</v>
      </c>
      <c r="F30" s="4">
        <f t="shared" si="2"/>
        <v>141300</v>
      </c>
    </row>
    <row r="31" s="18" customFormat="1" ht="35.15" customHeight="1" spans="1:6">
      <c r="A31" s="4"/>
      <c r="B31" s="4" t="s">
        <v>32</v>
      </c>
      <c r="C31" s="4" t="s">
        <v>29</v>
      </c>
      <c r="D31" s="4">
        <v>314</v>
      </c>
      <c r="E31" s="4">
        <v>900</v>
      </c>
      <c r="F31" s="4">
        <f t="shared" si="2"/>
        <v>282600</v>
      </c>
    </row>
    <row r="32" ht="35.15" customHeight="1" spans="1:6">
      <c r="A32" s="100" t="s">
        <v>33</v>
      </c>
      <c r="B32" s="100"/>
      <c r="C32" s="100"/>
      <c r="D32" s="100">
        <f>F27+F28+F29+F30+F31</f>
        <v>671960</v>
      </c>
      <c r="E32" s="100"/>
      <c r="F32" s="100"/>
    </row>
    <row r="33" ht="53.15" customHeight="1" spans="1:6">
      <c r="A33" s="4" t="s">
        <v>34</v>
      </c>
      <c r="B33" s="4" t="s">
        <v>35</v>
      </c>
      <c r="C33" s="4" t="s">
        <v>29</v>
      </c>
      <c r="D33" s="4">
        <v>128</v>
      </c>
      <c r="E33" s="4">
        <v>33300</v>
      </c>
      <c r="F33" s="4">
        <f t="shared" si="2"/>
        <v>4262400</v>
      </c>
    </row>
    <row r="34" ht="35.15" customHeight="1" spans="1:6">
      <c r="A34" s="94" t="s">
        <v>36</v>
      </c>
      <c r="B34" s="94"/>
      <c r="C34" s="94"/>
      <c r="D34" s="94"/>
      <c r="E34" s="94"/>
      <c r="F34" s="94">
        <f>SUM(F33:F33)</f>
        <v>4262400</v>
      </c>
    </row>
    <row r="35" ht="35.15" customHeight="1" spans="1:6">
      <c r="A35" s="96" t="s">
        <v>37</v>
      </c>
      <c r="B35" s="96"/>
      <c r="C35" s="96"/>
      <c r="D35" s="96">
        <v>3</v>
      </c>
      <c r="E35" s="96">
        <v>2000</v>
      </c>
      <c r="F35" s="96">
        <f>E35*D35</f>
        <v>6000</v>
      </c>
    </row>
    <row r="36" ht="35.15" customHeight="1" spans="1:6">
      <c r="A36" s="97" t="s">
        <v>22</v>
      </c>
      <c r="B36" s="97"/>
      <c r="C36" s="97"/>
      <c r="D36" s="97"/>
      <c r="E36" s="97"/>
      <c r="F36" s="97">
        <f>F35+F34+D32+D26+D23</f>
        <v>5728010</v>
      </c>
    </row>
    <row r="37" ht="15" customHeight="1"/>
    <row r="38" spans="1:6">
      <c r="A38" s="37" t="s">
        <v>38</v>
      </c>
      <c r="B38" s="37"/>
      <c r="C38" s="37"/>
      <c r="D38" s="37"/>
      <c r="E38" s="37"/>
      <c r="F38" s="37"/>
    </row>
    <row r="39" spans="1:6">
      <c r="A39" s="37"/>
      <c r="B39" s="37"/>
      <c r="C39" s="37"/>
      <c r="D39" s="37"/>
      <c r="E39" s="37"/>
      <c r="F39" s="37"/>
    </row>
    <row r="40" spans="1:6">
      <c r="A40" s="37"/>
      <c r="B40" s="37"/>
      <c r="C40" s="37"/>
      <c r="D40" s="37"/>
      <c r="E40" s="37"/>
      <c r="F40" s="37"/>
    </row>
    <row r="41" ht="14.5" customHeight="1" spans="1:6">
      <c r="A41" s="37"/>
      <c r="B41" s="37"/>
      <c r="C41" s="37"/>
      <c r="D41" s="37"/>
      <c r="E41" s="37"/>
      <c r="F41" s="37"/>
    </row>
    <row r="42" spans="1:6">
      <c r="A42" s="37"/>
      <c r="B42" s="37"/>
      <c r="C42" s="37"/>
      <c r="D42" s="37"/>
      <c r="E42" s="37"/>
      <c r="F42" s="37"/>
    </row>
    <row r="43" spans="1:6">
      <c r="A43" s="37"/>
      <c r="B43" s="37"/>
      <c r="C43" s="37"/>
      <c r="D43" s="37"/>
      <c r="E43" s="37"/>
      <c r="F43" s="37"/>
    </row>
  </sheetData>
  <mergeCells count="32">
    <mergeCell ref="A1:F1"/>
    <mergeCell ref="A2:C2"/>
    <mergeCell ref="D2:F2"/>
    <mergeCell ref="A8:C8"/>
    <mergeCell ref="D8:F8"/>
    <mergeCell ref="A11:C11"/>
    <mergeCell ref="D11:F11"/>
    <mergeCell ref="A12:C12"/>
    <mergeCell ref="A13:C13"/>
    <mergeCell ref="A14:C14"/>
    <mergeCell ref="A16:F16"/>
    <mergeCell ref="A17:C17"/>
    <mergeCell ref="D17:F17"/>
    <mergeCell ref="A23:C23"/>
    <mergeCell ref="D23:F23"/>
    <mergeCell ref="A26:C26"/>
    <mergeCell ref="D26:F26"/>
    <mergeCell ref="A32:C32"/>
    <mergeCell ref="D32:F32"/>
    <mergeCell ref="A34:C34"/>
    <mergeCell ref="A35:C35"/>
    <mergeCell ref="A36:C36"/>
    <mergeCell ref="A4:A7"/>
    <mergeCell ref="A9:A10"/>
    <mergeCell ref="A19:A22"/>
    <mergeCell ref="A24:A25"/>
    <mergeCell ref="A27:A31"/>
    <mergeCell ref="C4:C7"/>
    <mergeCell ref="C9:C10"/>
    <mergeCell ref="C19:C22"/>
    <mergeCell ref="C24:C25"/>
    <mergeCell ref="A38:F43"/>
  </mergeCells>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M18" sqref="M18"/>
    </sheetView>
  </sheetViews>
  <sheetFormatPr defaultColWidth="9" defaultRowHeight="14"/>
  <cols>
    <col min="2" max="2" width="10.25" customWidth="1"/>
    <col min="6" max="6" width="9.33333333333333" customWidth="1"/>
    <col min="9" max="9" width="10.25" customWidth="1"/>
    <col min="12" max="12" width="10.8333333333333" customWidth="1"/>
    <col min="13" max="13" width="16.75" customWidth="1"/>
  </cols>
  <sheetData>
    <row r="1" ht="27.5" spans="1:13">
      <c r="A1" s="44" t="s">
        <v>39</v>
      </c>
      <c r="B1" s="44"/>
      <c r="C1" s="44"/>
      <c r="D1" s="44"/>
      <c r="E1" s="44"/>
      <c r="F1" s="44"/>
      <c r="G1" s="44"/>
      <c r="H1" s="44"/>
      <c r="I1" s="44"/>
      <c r="J1" s="44"/>
      <c r="K1" s="44"/>
      <c r="L1" s="44"/>
      <c r="M1" s="44"/>
    </row>
    <row r="2" ht="15" spans="1:13">
      <c r="A2" s="45" t="s">
        <v>1</v>
      </c>
      <c r="B2" s="45"/>
      <c r="C2" s="45"/>
      <c r="D2" s="45" t="s">
        <v>40</v>
      </c>
      <c r="E2" s="45"/>
      <c r="F2" s="45"/>
      <c r="G2" s="46" t="s">
        <v>41</v>
      </c>
      <c r="H2" s="47"/>
      <c r="I2" s="71"/>
      <c r="J2" s="45" t="s">
        <v>42</v>
      </c>
      <c r="K2" s="45"/>
      <c r="L2" s="45"/>
      <c r="M2" s="45" t="s">
        <v>43</v>
      </c>
    </row>
    <row r="3" ht="30" spans="1:13">
      <c r="A3" s="48"/>
      <c r="B3" s="39" t="s">
        <v>3</v>
      </c>
      <c r="C3" s="39" t="s">
        <v>4</v>
      </c>
      <c r="D3" s="39" t="s">
        <v>5</v>
      </c>
      <c r="E3" s="39" t="s">
        <v>44</v>
      </c>
      <c r="F3" s="4" t="s">
        <v>45</v>
      </c>
      <c r="G3" s="39" t="s">
        <v>5</v>
      </c>
      <c r="H3" s="39" t="s">
        <v>44</v>
      </c>
      <c r="I3" s="4" t="s">
        <v>45</v>
      </c>
      <c r="J3" s="39" t="s">
        <v>5</v>
      </c>
      <c r="K3" s="39" t="s">
        <v>6</v>
      </c>
      <c r="L3" s="4" t="s">
        <v>7</v>
      </c>
      <c r="M3" s="39"/>
    </row>
    <row r="4" ht="30" spans="1:13">
      <c r="A4" s="39" t="s">
        <v>46</v>
      </c>
      <c r="B4" s="39" t="s">
        <v>9</v>
      </c>
      <c r="C4" s="39" t="s">
        <v>10</v>
      </c>
      <c r="D4" s="39">
        <v>0</v>
      </c>
      <c r="E4" s="39">
        <f>25*0.7</f>
        <v>17.5</v>
      </c>
      <c r="F4" s="39">
        <v>0</v>
      </c>
      <c r="G4" s="39">
        <v>0</v>
      </c>
      <c r="H4" s="39">
        <f>25*0.7</f>
        <v>17.5</v>
      </c>
      <c r="I4" s="39">
        <f>G4*H4</f>
        <v>0</v>
      </c>
      <c r="J4" s="39">
        <v>0</v>
      </c>
      <c r="K4" s="39">
        <f>25*0.7</f>
        <v>17.5</v>
      </c>
      <c r="L4" s="39">
        <v>0</v>
      </c>
      <c r="M4" s="72" t="s">
        <v>47</v>
      </c>
    </row>
    <row r="5" ht="15" spans="1:13">
      <c r="A5" s="39"/>
      <c r="B5" s="39" t="s">
        <v>11</v>
      </c>
      <c r="C5" s="39"/>
      <c r="D5" s="39">
        <v>365</v>
      </c>
      <c r="E5" s="39">
        <f>30*0.7</f>
        <v>21</v>
      </c>
      <c r="F5" s="39">
        <f>D5*E5</f>
        <v>7665</v>
      </c>
      <c r="G5" s="39">
        <v>341</v>
      </c>
      <c r="H5" s="39">
        <f>30*0.7</f>
        <v>21</v>
      </c>
      <c r="I5" s="39">
        <f t="shared" ref="I5:I7" si="0">G5*H5</f>
        <v>7161</v>
      </c>
      <c r="J5" s="39">
        <v>0</v>
      </c>
      <c r="K5" s="39">
        <f>30*0.7</f>
        <v>21</v>
      </c>
      <c r="L5" s="39">
        <f>J5*K5</f>
        <v>0</v>
      </c>
      <c r="M5" s="73"/>
    </row>
    <row r="6" ht="15" spans="1:13">
      <c r="A6" s="39"/>
      <c r="B6" s="39" t="s">
        <v>12</v>
      </c>
      <c r="C6" s="39"/>
      <c r="D6" s="39">
        <v>487</v>
      </c>
      <c r="E6" s="39">
        <f>35*0.7</f>
        <v>24.5</v>
      </c>
      <c r="F6" s="39">
        <f t="shared" ref="F6:F7" si="1">D6*E6</f>
        <v>11931.5</v>
      </c>
      <c r="G6" s="39">
        <v>946.4</v>
      </c>
      <c r="H6" s="39">
        <f>35*0.7</f>
        <v>24.5</v>
      </c>
      <c r="I6" s="39">
        <f t="shared" si="0"/>
        <v>23186.8</v>
      </c>
      <c r="J6" s="39">
        <v>365</v>
      </c>
      <c r="K6" s="39">
        <f>35*0.7</f>
        <v>24.5</v>
      </c>
      <c r="L6" s="39">
        <f t="shared" ref="L6:L7" si="2">J6*K6</f>
        <v>8942.5</v>
      </c>
      <c r="M6" s="73"/>
    </row>
    <row r="7" ht="15" spans="1:13">
      <c r="A7" s="39"/>
      <c r="B7" s="39" t="s">
        <v>13</v>
      </c>
      <c r="C7" s="39"/>
      <c r="D7" s="39">
        <v>1746.02</v>
      </c>
      <c r="E7" s="39">
        <f>40*0.7</f>
        <v>28</v>
      </c>
      <c r="F7" s="39">
        <f t="shared" si="1"/>
        <v>48888.56</v>
      </c>
      <c r="G7" s="39">
        <v>1861.6</v>
      </c>
      <c r="H7" s="39">
        <f>40*0.7</f>
        <v>28</v>
      </c>
      <c r="I7" s="39">
        <f t="shared" si="0"/>
        <v>52124.8</v>
      </c>
      <c r="J7" s="39">
        <v>1822</v>
      </c>
      <c r="K7" s="39">
        <f>40*0.7</f>
        <v>28</v>
      </c>
      <c r="L7" s="39">
        <f t="shared" si="2"/>
        <v>51016</v>
      </c>
      <c r="M7" s="41"/>
    </row>
    <row r="8" ht="15" spans="1:13">
      <c r="A8" s="49" t="s">
        <v>48</v>
      </c>
      <c r="B8" s="49"/>
      <c r="C8" s="49"/>
      <c r="D8" s="50">
        <f>SUM(F4:F7)</f>
        <v>68485.06</v>
      </c>
      <c r="E8" s="51"/>
      <c r="F8" s="52"/>
      <c r="G8" s="53"/>
      <c r="H8" s="53"/>
      <c r="I8" s="53">
        <f>SUM(I4:I7)</f>
        <v>82472.6</v>
      </c>
      <c r="J8" s="50">
        <f>SUM(L4:L7)</f>
        <v>59958.5</v>
      </c>
      <c r="K8" s="51"/>
      <c r="L8" s="52"/>
      <c r="M8" s="74"/>
    </row>
    <row r="9" ht="30" spans="1:13">
      <c r="A9" s="39" t="s">
        <v>49</v>
      </c>
      <c r="B9" s="39" t="s">
        <v>16</v>
      </c>
      <c r="C9" s="39" t="s">
        <v>17</v>
      </c>
      <c r="D9" s="4">
        <f>0.2*119</f>
        <v>23.8</v>
      </c>
      <c r="E9" s="39">
        <f>8500*0.7</f>
        <v>5950</v>
      </c>
      <c r="F9" s="39">
        <f>D9*E9</f>
        <v>141610</v>
      </c>
      <c r="G9" s="39">
        <f>0.2*106</f>
        <v>21.2</v>
      </c>
      <c r="H9" s="39">
        <f>8500*0.7</f>
        <v>5950</v>
      </c>
      <c r="I9" s="39">
        <f>G9*H9</f>
        <v>126140</v>
      </c>
      <c r="J9" s="4">
        <v>21</v>
      </c>
      <c r="K9" s="39">
        <f>8500*0.7</f>
        <v>5950</v>
      </c>
      <c r="L9" s="39">
        <f>J9*K9</f>
        <v>124950</v>
      </c>
      <c r="M9" s="72" t="s">
        <v>50</v>
      </c>
    </row>
    <row r="10" ht="45" spans="1:13">
      <c r="A10" s="39"/>
      <c r="B10" s="39" t="s">
        <v>18</v>
      </c>
      <c r="C10" s="39"/>
      <c r="D10" s="4">
        <f>0.2*119</f>
        <v>23.8</v>
      </c>
      <c r="E10" s="39">
        <f>2000*0.7</f>
        <v>1400</v>
      </c>
      <c r="F10" s="39">
        <f>D10*E10</f>
        <v>33320</v>
      </c>
      <c r="G10" s="39">
        <f>0.2*106</f>
        <v>21.2</v>
      </c>
      <c r="H10" s="39">
        <f>2000*0.7</f>
        <v>1400</v>
      </c>
      <c r="I10" s="39">
        <f>G10*H10</f>
        <v>29680</v>
      </c>
      <c r="J10" s="4">
        <v>21</v>
      </c>
      <c r="K10" s="39">
        <f>2000*0.7</f>
        <v>1400</v>
      </c>
      <c r="L10" s="39">
        <f>J10*K10</f>
        <v>29400</v>
      </c>
      <c r="M10" s="41"/>
    </row>
    <row r="11" ht="15" spans="1:13">
      <c r="A11" s="49" t="s">
        <v>51</v>
      </c>
      <c r="B11" s="49"/>
      <c r="C11" s="49"/>
      <c r="D11" s="54">
        <f>SUM(F9:F10)</f>
        <v>174930</v>
      </c>
      <c r="E11" s="55"/>
      <c r="F11" s="56"/>
      <c r="G11" s="57"/>
      <c r="H11" s="57"/>
      <c r="I11" s="57">
        <f>SUM(I9:I10)</f>
        <v>155820</v>
      </c>
      <c r="J11" s="50">
        <f>SUM(L9:L10)</f>
        <v>154350</v>
      </c>
      <c r="K11" s="51"/>
      <c r="L11" s="52"/>
      <c r="M11" s="74"/>
    </row>
    <row r="12" ht="30" spans="1:13">
      <c r="A12" s="39" t="s">
        <v>52</v>
      </c>
      <c r="B12" s="39" t="s">
        <v>26</v>
      </c>
      <c r="C12" s="39" t="s">
        <v>27</v>
      </c>
      <c r="D12" s="39">
        <f>261*2</f>
        <v>522</v>
      </c>
      <c r="E12" s="39">
        <f>(130+45+30)*0.7</f>
        <v>143.5</v>
      </c>
      <c r="F12" s="39">
        <f t="shared" ref="F12:F18" si="3">D12*E12</f>
        <v>74907</v>
      </c>
      <c r="G12" s="39">
        <f>349*2</f>
        <v>698</v>
      </c>
      <c r="H12" s="39">
        <f>(130+45+30)*0.7</f>
        <v>143.5</v>
      </c>
      <c r="I12" s="39">
        <f>G12*H12</f>
        <v>100163</v>
      </c>
      <c r="J12" s="39">
        <v>550</v>
      </c>
      <c r="K12" s="39">
        <f>200*0.7</f>
        <v>140</v>
      </c>
      <c r="L12" s="39">
        <f>J12*K12</f>
        <v>77000</v>
      </c>
      <c r="M12" s="72" t="s">
        <v>53</v>
      </c>
    </row>
    <row r="13" ht="30" spans="1:13">
      <c r="A13" s="39"/>
      <c r="B13" s="39" t="s">
        <v>28</v>
      </c>
      <c r="C13" s="39" t="s">
        <v>29</v>
      </c>
      <c r="D13" s="39">
        <v>261</v>
      </c>
      <c r="E13" s="39">
        <f>15*20*0.7</f>
        <v>210</v>
      </c>
      <c r="F13" s="39">
        <f t="shared" si="3"/>
        <v>54810</v>
      </c>
      <c r="G13" s="39">
        <v>349</v>
      </c>
      <c r="H13" s="39">
        <f>15*20*0.7</f>
        <v>210</v>
      </c>
      <c r="I13" s="39">
        <f t="shared" ref="I13:I16" si="4">G13*H13</f>
        <v>73290</v>
      </c>
      <c r="J13" s="39">
        <v>275</v>
      </c>
      <c r="K13" s="39">
        <f>300*0.7</f>
        <v>210</v>
      </c>
      <c r="L13" s="39">
        <f t="shared" ref="L13:L18" si="5">J13*K13</f>
        <v>57750</v>
      </c>
      <c r="M13" s="73"/>
    </row>
    <row r="14" ht="30" spans="1:13">
      <c r="A14" s="39"/>
      <c r="B14" s="39" t="s">
        <v>30</v>
      </c>
      <c r="C14" s="39" t="s">
        <v>29</v>
      </c>
      <c r="D14" s="39">
        <v>261</v>
      </c>
      <c r="E14" s="39">
        <f>30*3*0.7</f>
        <v>63</v>
      </c>
      <c r="F14" s="39">
        <f t="shared" si="3"/>
        <v>16443</v>
      </c>
      <c r="G14" s="39">
        <v>349</v>
      </c>
      <c r="H14" s="39">
        <f>30*3*0.7</f>
        <v>63</v>
      </c>
      <c r="I14" s="39">
        <f t="shared" si="4"/>
        <v>21987</v>
      </c>
      <c r="J14" s="39">
        <v>275</v>
      </c>
      <c r="K14" s="39">
        <f>90*0.7</f>
        <v>63</v>
      </c>
      <c r="L14" s="39">
        <f t="shared" si="5"/>
        <v>17325</v>
      </c>
      <c r="M14" s="73"/>
    </row>
    <row r="15" ht="45" spans="1:13">
      <c r="A15" s="39"/>
      <c r="B15" s="39" t="s">
        <v>31</v>
      </c>
      <c r="C15" s="39" t="s">
        <v>29</v>
      </c>
      <c r="D15" s="39">
        <v>261</v>
      </c>
      <c r="E15" s="39">
        <f>45*10*0.7</f>
        <v>315</v>
      </c>
      <c r="F15" s="39">
        <f t="shared" si="3"/>
        <v>82215</v>
      </c>
      <c r="G15" s="39">
        <v>349</v>
      </c>
      <c r="H15" s="39">
        <f>45*10*0.7</f>
        <v>315</v>
      </c>
      <c r="I15" s="39">
        <f t="shared" si="4"/>
        <v>109935</v>
      </c>
      <c r="J15" s="39">
        <v>275</v>
      </c>
      <c r="K15" s="39">
        <f>450*0.7</f>
        <v>315</v>
      </c>
      <c r="L15" s="39">
        <f t="shared" si="5"/>
        <v>86625</v>
      </c>
      <c r="M15" s="73"/>
    </row>
    <row r="16" ht="15" spans="1:13">
      <c r="A16" s="39"/>
      <c r="B16" s="39" t="s">
        <v>32</v>
      </c>
      <c r="C16" s="39" t="s">
        <v>29</v>
      </c>
      <c r="D16" s="39">
        <v>261</v>
      </c>
      <c r="E16" s="39">
        <f>45*20*0.7</f>
        <v>630</v>
      </c>
      <c r="F16" s="39">
        <f t="shared" si="3"/>
        <v>164430</v>
      </c>
      <c r="G16" s="39">
        <v>349</v>
      </c>
      <c r="H16" s="39">
        <f>45*20*0.7</f>
        <v>630</v>
      </c>
      <c r="I16" s="39">
        <f t="shared" si="4"/>
        <v>219870</v>
      </c>
      <c r="J16" s="39">
        <v>275</v>
      </c>
      <c r="K16" s="39">
        <f>900*0.7</f>
        <v>630</v>
      </c>
      <c r="L16" s="39">
        <f t="shared" si="5"/>
        <v>173250</v>
      </c>
      <c r="M16" s="41"/>
    </row>
    <row r="17" ht="15" spans="1:13">
      <c r="A17" s="49" t="s">
        <v>54</v>
      </c>
      <c r="B17" s="49"/>
      <c r="C17" s="49"/>
      <c r="D17" s="50">
        <f>SUM(F12:F16)</f>
        <v>392805</v>
      </c>
      <c r="E17" s="51"/>
      <c r="F17" s="52"/>
      <c r="G17" s="53"/>
      <c r="H17" s="53"/>
      <c r="I17" s="53">
        <f>SUM(I12:I16)</f>
        <v>525245</v>
      </c>
      <c r="J17" s="50">
        <f>SUM(L12:L16)</f>
        <v>411950</v>
      </c>
      <c r="K17" s="51"/>
      <c r="L17" s="52"/>
      <c r="M17" s="74"/>
    </row>
    <row r="18" ht="30" spans="1:13">
      <c r="A18" s="39" t="s">
        <v>55</v>
      </c>
      <c r="B18" s="39" t="s">
        <v>35</v>
      </c>
      <c r="C18" s="39" t="s">
        <v>29</v>
      </c>
      <c r="D18" s="4">
        <v>92</v>
      </c>
      <c r="E18" s="39">
        <f>33300*0.6</f>
        <v>19980</v>
      </c>
      <c r="F18" s="39">
        <f t="shared" si="3"/>
        <v>1838160</v>
      </c>
      <c r="G18" s="39">
        <v>131</v>
      </c>
      <c r="H18" s="39">
        <f>33300*0.6</f>
        <v>19980</v>
      </c>
      <c r="I18" s="39">
        <f>G18*H18</f>
        <v>2617380</v>
      </c>
      <c r="J18" s="4">
        <v>99</v>
      </c>
      <c r="K18" s="39">
        <f>33300*0.5</f>
        <v>16650</v>
      </c>
      <c r="L18" s="39">
        <f t="shared" si="5"/>
        <v>1648350</v>
      </c>
      <c r="M18" s="75" t="s">
        <v>56</v>
      </c>
    </row>
    <row r="19" ht="15" spans="1:13">
      <c r="A19" s="49" t="s">
        <v>57</v>
      </c>
      <c r="B19" s="49"/>
      <c r="C19" s="49"/>
      <c r="D19" s="50">
        <f>SUM(F18:F18)</f>
        <v>1838160</v>
      </c>
      <c r="E19" s="51"/>
      <c r="F19" s="52"/>
      <c r="G19" s="58"/>
      <c r="H19" s="58"/>
      <c r="I19" s="58">
        <f>I18</f>
        <v>2617380</v>
      </c>
      <c r="J19" s="49"/>
      <c r="K19" s="49"/>
      <c r="L19" s="49">
        <f>SUM(L18:L18)</f>
        <v>1648350</v>
      </c>
      <c r="M19" s="74"/>
    </row>
    <row r="20" ht="80.5" customHeight="1" spans="1:13">
      <c r="A20" s="49" t="s">
        <v>58</v>
      </c>
      <c r="B20" s="49"/>
      <c r="C20" s="49" t="s">
        <v>59</v>
      </c>
      <c r="D20" s="49">
        <f>3*2</f>
        <v>6</v>
      </c>
      <c r="E20" s="49">
        <v>1000</v>
      </c>
      <c r="F20" s="49">
        <f>E20*D20</f>
        <v>6000</v>
      </c>
      <c r="G20" s="49">
        <f>3*2</f>
        <v>6</v>
      </c>
      <c r="H20" s="49">
        <v>1000</v>
      </c>
      <c r="I20" s="49">
        <f>G20*H20</f>
        <v>6000</v>
      </c>
      <c r="J20" s="49">
        <v>0</v>
      </c>
      <c r="K20" s="49">
        <v>0</v>
      </c>
      <c r="L20" s="49">
        <v>0</v>
      </c>
      <c r="M20" s="10" t="s">
        <v>60</v>
      </c>
    </row>
    <row r="21" ht="15" spans="1:13">
      <c r="A21" s="59" t="s">
        <v>61</v>
      </c>
      <c r="B21" s="59"/>
      <c r="C21" s="59"/>
      <c r="D21" s="59"/>
      <c r="E21" s="59"/>
      <c r="F21" s="59">
        <f>D8+D11+D17+D19+F20</f>
        <v>2480380.06</v>
      </c>
      <c r="G21" s="59"/>
      <c r="H21" s="59"/>
      <c r="I21" s="59">
        <f>I8+I11+I17+I19+I20</f>
        <v>3386917.6</v>
      </c>
      <c r="J21" s="59"/>
      <c r="K21" s="59"/>
      <c r="L21" s="59">
        <f>J8+J11+J17+L19</f>
        <v>2274608.5</v>
      </c>
      <c r="M21" s="76"/>
    </row>
    <row r="22" ht="30" spans="1:13">
      <c r="A22" s="60">
        <v>1</v>
      </c>
      <c r="B22" s="60" t="s">
        <v>62</v>
      </c>
      <c r="C22" s="61" t="s">
        <v>63</v>
      </c>
      <c r="D22" s="62" t="s">
        <v>64</v>
      </c>
      <c r="E22" s="63">
        <f>(D8+D11+D17+I8+I11+I17)/225</f>
        <v>6221.14515555556</v>
      </c>
      <c r="F22" s="64"/>
      <c r="G22" s="60" t="s">
        <v>65</v>
      </c>
      <c r="H22" s="62" t="s">
        <v>64</v>
      </c>
      <c r="I22" s="67">
        <v>10000</v>
      </c>
      <c r="J22" s="61"/>
      <c r="K22" s="61"/>
      <c r="L22" s="61"/>
      <c r="M22" s="77" t="s">
        <v>66</v>
      </c>
    </row>
    <row r="23" ht="30" spans="1:13">
      <c r="A23" s="65"/>
      <c r="B23" s="66"/>
      <c r="C23" s="61" t="s">
        <v>67</v>
      </c>
      <c r="D23" s="62" t="s">
        <v>68</v>
      </c>
      <c r="E23" s="67">
        <v>19980</v>
      </c>
      <c r="F23" s="67"/>
      <c r="G23" s="66"/>
      <c r="H23" s="62" t="s">
        <v>69</v>
      </c>
      <c r="I23" s="67">
        <v>20000</v>
      </c>
      <c r="J23" s="62"/>
      <c r="K23" s="62"/>
      <c r="L23" s="62">
        <f>L21</f>
        <v>2274608.5</v>
      </c>
      <c r="M23" s="78"/>
    </row>
    <row r="24" ht="78.65" customHeight="1" spans="1:13">
      <c r="A24" s="68" t="s">
        <v>70</v>
      </c>
      <c r="B24" s="65"/>
      <c r="C24" s="62" t="s">
        <v>71</v>
      </c>
      <c r="D24" s="69">
        <f>(F21+I21)/2</f>
        <v>2933648.83</v>
      </c>
      <c r="E24" s="69"/>
      <c r="F24" s="69"/>
      <c r="G24" s="65"/>
      <c r="H24" s="69">
        <f>I22*102+20000*101+40000</f>
        <v>3080000</v>
      </c>
      <c r="I24" s="69"/>
      <c r="J24" s="79"/>
      <c r="K24" s="79"/>
      <c r="L24" s="79"/>
      <c r="M24" s="61" t="s">
        <v>72</v>
      </c>
    </row>
    <row r="25" ht="15" spans="1:13">
      <c r="A25" s="70" t="s">
        <v>73</v>
      </c>
      <c r="B25" s="70"/>
      <c r="C25" s="70"/>
      <c r="D25" s="70"/>
      <c r="E25" s="70"/>
      <c r="F25" s="70"/>
      <c r="G25" s="70"/>
      <c r="H25" s="70"/>
      <c r="I25" s="70"/>
      <c r="J25" s="70"/>
      <c r="K25" s="70"/>
      <c r="L25" s="70"/>
      <c r="M25" s="70"/>
    </row>
    <row r="26" ht="39.65" customHeight="1" spans="1:13">
      <c r="A26" s="70" t="s">
        <v>74</v>
      </c>
      <c r="B26" s="70"/>
      <c r="C26" s="70"/>
      <c r="D26" s="70"/>
      <c r="E26" s="70"/>
      <c r="F26" s="70"/>
      <c r="G26" s="70"/>
      <c r="H26" s="70"/>
      <c r="I26" s="70"/>
      <c r="J26" s="70"/>
      <c r="K26" s="70"/>
      <c r="L26" s="70"/>
      <c r="M26" s="70"/>
    </row>
  </sheetData>
  <mergeCells count="36">
    <mergeCell ref="A1:M1"/>
    <mergeCell ref="A2:C2"/>
    <mergeCell ref="D2:F2"/>
    <mergeCell ref="G2:I2"/>
    <mergeCell ref="J2:L2"/>
    <mergeCell ref="A8:C8"/>
    <mergeCell ref="D8:F8"/>
    <mergeCell ref="J8:L8"/>
    <mergeCell ref="A11:C11"/>
    <mergeCell ref="D11:F11"/>
    <mergeCell ref="J11:L11"/>
    <mergeCell ref="A17:C17"/>
    <mergeCell ref="D17:F17"/>
    <mergeCell ref="J17:L17"/>
    <mergeCell ref="A19:C19"/>
    <mergeCell ref="D19:F19"/>
    <mergeCell ref="A20:B20"/>
    <mergeCell ref="A21:C21"/>
    <mergeCell ref="E22:F22"/>
    <mergeCell ref="E23:F23"/>
    <mergeCell ref="D24:F24"/>
    <mergeCell ref="H24:I24"/>
    <mergeCell ref="A25:M25"/>
    <mergeCell ref="A26:M26"/>
    <mergeCell ref="A4:A7"/>
    <mergeCell ref="A9:A10"/>
    <mergeCell ref="A12:A16"/>
    <mergeCell ref="A22:A23"/>
    <mergeCell ref="B22:B24"/>
    <mergeCell ref="C4:C7"/>
    <mergeCell ref="C9:C10"/>
    <mergeCell ref="G22:G24"/>
    <mergeCell ref="M4:M7"/>
    <mergeCell ref="M9:M10"/>
    <mergeCell ref="M12:M16"/>
    <mergeCell ref="M22:M2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14" sqref="A14:K14"/>
    </sheetView>
  </sheetViews>
  <sheetFormatPr defaultColWidth="9" defaultRowHeight="14"/>
  <sheetData>
    <row r="1" ht="23" spans="1:11">
      <c r="A1" s="36" t="s">
        <v>75</v>
      </c>
      <c r="B1" s="36"/>
      <c r="C1" s="36"/>
      <c r="D1" s="36"/>
      <c r="E1" s="36"/>
      <c r="F1" s="36"/>
      <c r="G1" s="36"/>
      <c r="H1" s="36"/>
      <c r="I1" s="36"/>
      <c r="J1" s="36"/>
      <c r="K1" s="36"/>
    </row>
    <row r="2" spans="1:11">
      <c r="A2" s="37"/>
      <c r="B2" s="37"/>
      <c r="C2" s="37"/>
      <c r="D2" s="37"/>
      <c r="E2" s="37"/>
      <c r="F2" s="37"/>
      <c r="G2" s="37"/>
      <c r="H2" s="37"/>
      <c r="I2" s="37"/>
      <c r="J2" s="37"/>
      <c r="K2" s="37"/>
    </row>
    <row r="3" spans="1:11">
      <c r="A3" s="37"/>
      <c r="B3" s="37"/>
      <c r="C3" s="37"/>
      <c r="D3" s="37"/>
      <c r="E3" s="37"/>
      <c r="F3" s="37"/>
      <c r="G3" s="37"/>
      <c r="H3" s="37"/>
      <c r="I3" s="37"/>
      <c r="J3" s="37"/>
      <c r="K3" s="37"/>
    </row>
    <row r="4" spans="1:11">
      <c r="A4" s="38"/>
      <c r="B4" s="39" t="s">
        <v>76</v>
      </c>
      <c r="C4" s="39"/>
      <c r="D4" s="39"/>
      <c r="E4" s="39"/>
      <c r="F4" s="39" t="s">
        <v>77</v>
      </c>
      <c r="G4" s="39"/>
      <c r="H4" s="39"/>
      <c r="I4" s="39" t="s">
        <v>78</v>
      </c>
      <c r="J4" s="39"/>
      <c r="K4" s="39"/>
    </row>
    <row r="5" spans="1:11">
      <c r="A5" s="40"/>
      <c r="B5" s="39"/>
      <c r="C5" s="39"/>
      <c r="D5" s="39"/>
      <c r="E5" s="39"/>
      <c r="F5" s="39"/>
      <c r="G5" s="39"/>
      <c r="H5" s="39"/>
      <c r="I5" s="39"/>
      <c r="J5" s="39"/>
      <c r="K5" s="39"/>
    </row>
    <row r="6" ht="30" spans="1:11">
      <c r="A6" s="41" t="s">
        <v>79</v>
      </c>
      <c r="B6" s="39" t="s">
        <v>5</v>
      </c>
      <c r="C6" s="39" t="s">
        <v>80</v>
      </c>
      <c r="D6" s="39" t="s">
        <v>6</v>
      </c>
      <c r="E6" s="39" t="s">
        <v>46</v>
      </c>
      <c r="F6" s="39" t="s">
        <v>81</v>
      </c>
      <c r="G6" s="39" t="s">
        <v>82</v>
      </c>
      <c r="H6" s="39" t="s">
        <v>16</v>
      </c>
      <c r="I6" s="39" t="s">
        <v>81</v>
      </c>
      <c r="J6" s="39" t="s">
        <v>82</v>
      </c>
      <c r="K6" s="39" t="s">
        <v>78</v>
      </c>
    </row>
    <row r="7" ht="15" spans="1:11">
      <c r="A7" s="39" t="s">
        <v>83</v>
      </c>
      <c r="B7" s="42">
        <v>1</v>
      </c>
      <c r="C7" s="42">
        <v>1609</v>
      </c>
      <c r="D7" s="42">
        <v>25</v>
      </c>
      <c r="E7" s="42">
        <f>C7*D7</f>
        <v>40225</v>
      </c>
      <c r="F7" s="42">
        <v>10</v>
      </c>
      <c r="G7" s="42">
        <v>8500</v>
      </c>
      <c r="H7" s="42">
        <f>F7*G7</f>
        <v>85000</v>
      </c>
      <c r="I7" s="42">
        <v>60</v>
      </c>
      <c r="J7" s="42">
        <v>2000</v>
      </c>
      <c r="K7" s="42">
        <v>120000</v>
      </c>
    </row>
    <row r="8" ht="15" spans="1:11">
      <c r="A8" s="39" t="s">
        <v>84</v>
      </c>
      <c r="B8" s="42">
        <v>6</v>
      </c>
      <c r="C8" s="42">
        <v>884.75</v>
      </c>
      <c r="D8" s="42">
        <v>30</v>
      </c>
      <c r="E8" s="42">
        <f t="shared" ref="E8:E10" si="0">C8*D8</f>
        <v>26542.5</v>
      </c>
      <c r="F8" s="42">
        <v>2</v>
      </c>
      <c r="G8" s="42"/>
      <c r="H8" s="42">
        <f>F8*G7</f>
        <v>17000</v>
      </c>
      <c r="I8" s="42"/>
      <c r="J8" s="42"/>
      <c r="K8" s="42"/>
    </row>
    <row r="9" ht="15" spans="1:11">
      <c r="A9" s="39" t="s">
        <v>85</v>
      </c>
      <c r="B9" s="42">
        <v>80</v>
      </c>
      <c r="C9" s="42">
        <v>3532.8</v>
      </c>
      <c r="D9" s="42">
        <v>35</v>
      </c>
      <c r="E9" s="42">
        <f t="shared" si="0"/>
        <v>123648</v>
      </c>
      <c r="F9" s="42">
        <v>16</v>
      </c>
      <c r="G9" s="42"/>
      <c r="H9" s="42">
        <f>F9*G7</f>
        <v>136000</v>
      </c>
      <c r="I9" s="42"/>
      <c r="J9" s="42"/>
      <c r="K9" s="42"/>
    </row>
    <row r="10" ht="15" spans="1:11">
      <c r="A10" s="39" t="s">
        <v>86</v>
      </c>
      <c r="B10" s="42">
        <v>505</v>
      </c>
      <c r="C10" s="42">
        <v>8990.7</v>
      </c>
      <c r="D10" s="42">
        <v>40</v>
      </c>
      <c r="E10" s="42">
        <f t="shared" si="0"/>
        <v>359628</v>
      </c>
      <c r="F10" s="42">
        <v>101</v>
      </c>
      <c r="G10" s="42"/>
      <c r="H10" s="42">
        <f>F10*G7</f>
        <v>858500</v>
      </c>
      <c r="I10" s="42"/>
      <c r="J10" s="42"/>
      <c r="K10" s="42"/>
    </row>
    <row r="11" ht="15" spans="1:11">
      <c r="A11" s="39"/>
      <c r="B11" s="42"/>
      <c r="C11" s="42"/>
      <c r="D11" s="42"/>
      <c r="E11" s="42">
        <f>SUM(E7:E10)</f>
        <v>550043.5</v>
      </c>
      <c r="F11" s="42"/>
      <c r="G11" s="42"/>
      <c r="H11" s="42">
        <f>SUM(H7:H10)</f>
        <v>1096500</v>
      </c>
      <c r="I11" s="42"/>
      <c r="J11" s="42"/>
      <c r="K11" s="42">
        <f>SUM(K7)</f>
        <v>120000</v>
      </c>
    </row>
    <row r="12" ht="15" spans="1:11">
      <c r="A12" s="39" t="s">
        <v>87</v>
      </c>
      <c r="B12" s="42">
        <f>E11+H11+K11</f>
        <v>1766543.5</v>
      </c>
      <c r="C12" s="42"/>
      <c r="D12" s="42"/>
      <c r="E12" s="42"/>
      <c r="F12" s="42"/>
      <c r="G12" s="42"/>
      <c r="H12" s="42"/>
      <c r="I12" s="42"/>
      <c r="J12" s="42"/>
      <c r="K12" s="42"/>
    </row>
    <row r="13" spans="1:11">
      <c r="A13" s="37"/>
      <c r="B13" s="37"/>
      <c r="C13" s="37"/>
      <c r="D13" s="37"/>
      <c r="E13" s="37"/>
      <c r="F13" s="37"/>
      <c r="G13" s="37"/>
      <c r="H13" s="37"/>
      <c r="I13" s="37"/>
      <c r="J13" s="37"/>
      <c r="K13" s="37"/>
    </row>
    <row r="14" ht="77.15" customHeight="1" spans="1:11">
      <c r="A14" s="43" t="s">
        <v>88</v>
      </c>
      <c r="B14" s="43"/>
      <c r="C14" s="43"/>
      <c r="D14" s="43"/>
      <c r="E14" s="43"/>
      <c r="F14" s="43"/>
      <c r="G14" s="43"/>
      <c r="H14" s="43"/>
      <c r="I14" s="43"/>
      <c r="J14" s="43"/>
      <c r="K14" s="43"/>
    </row>
  </sheetData>
  <mergeCells count="10">
    <mergeCell ref="A1:K1"/>
    <mergeCell ref="B12:K12"/>
    <mergeCell ref="A14:K14"/>
    <mergeCell ref="G7:G10"/>
    <mergeCell ref="I7:I10"/>
    <mergeCell ref="J7:J10"/>
    <mergeCell ref="K7:K10"/>
    <mergeCell ref="B4:E5"/>
    <mergeCell ref="F4:H5"/>
    <mergeCell ref="I4:K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
  <sheetViews>
    <sheetView workbookViewId="0">
      <selection activeCell="I7" sqref="I7"/>
    </sheetView>
  </sheetViews>
  <sheetFormatPr defaultColWidth="9" defaultRowHeight="14" outlineLevelCol="5"/>
  <cols>
    <col min="1" max="1" width="5.75" customWidth="1"/>
    <col min="2" max="2" width="6.08333333333333" customWidth="1"/>
    <col min="4" max="4" width="10.5833333333333" customWidth="1"/>
    <col min="5" max="6" width="26.3333333333333" customWidth="1"/>
  </cols>
  <sheetData>
    <row r="1" ht="25.5" customHeight="1" spans="1:6">
      <c r="A1" s="19" t="s">
        <v>89</v>
      </c>
      <c r="B1" s="19"/>
      <c r="C1" s="19"/>
      <c r="D1" s="19"/>
      <c r="E1" s="19"/>
      <c r="F1" s="19"/>
    </row>
    <row r="2" ht="30" customHeight="1" spans="1:6">
      <c r="A2" s="13" t="s">
        <v>90</v>
      </c>
      <c r="B2" s="13" t="s">
        <v>91</v>
      </c>
      <c r="C2" s="13"/>
      <c r="D2" s="13" t="s">
        <v>92</v>
      </c>
      <c r="E2" s="6" t="s">
        <v>93</v>
      </c>
      <c r="F2" s="6" t="s">
        <v>43</v>
      </c>
    </row>
    <row r="3" ht="30" customHeight="1" spans="1:6">
      <c r="A3" s="13"/>
      <c r="B3" s="13"/>
      <c r="C3" s="13"/>
      <c r="D3" s="13"/>
      <c r="E3" s="6" t="s">
        <v>94</v>
      </c>
      <c r="F3" s="6"/>
    </row>
    <row r="4" ht="44.15" customHeight="1" spans="1:6">
      <c r="A4" s="13">
        <v>1</v>
      </c>
      <c r="B4" s="20" t="s">
        <v>95</v>
      </c>
      <c r="C4" s="13" t="s">
        <v>96</v>
      </c>
      <c r="D4" s="13" t="s">
        <v>97</v>
      </c>
      <c r="E4" s="6" t="s">
        <v>98</v>
      </c>
      <c r="F4" s="21"/>
    </row>
    <row r="5" ht="34.9" customHeight="1" spans="1:6">
      <c r="A5" s="13">
        <v>2</v>
      </c>
      <c r="B5" s="22"/>
      <c r="C5" s="13" t="s">
        <v>99</v>
      </c>
      <c r="D5" s="13" t="s">
        <v>97</v>
      </c>
      <c r="E5" s="6" t="s">
        <v>98</v>
      </c>
      <c r="F5" s="21"/>
    </row>
    <row r="6" ht="30" customHeight="1" spans="1:6">
      <c r="A6" s="13">
        <v>3</v>
      </c>
      <c r="B6" s="23"/>
      <c r="C6" s="13" t="s">
        <v>100</v>
      </c>
      <c r="D6" s="13" t="s">
        <v>97</v>
      </c>
      <c r="E6" s="6"/>
      <c r="F6" s="21" t="s">
        <v>101</v>
      </c>
    </row>
    <row r="7" ht="30" customHeight="1" spans="1:6">
      <c r="A7" s="13">
        <v>4</v>
      </c>
      <c r="B7" s="13" t="s">
        <v>102</v>
      </c>
      <c r="C7" s="13"/>
      <c r="D7" s="13" t="s">
        <v>103</v>
      </c>
      <c r="E7" s="6" t="s">
        <v>104</v>
      </c>
      <c r="F7" s="21"/>
    </row>
    <row r="8" s="18" customFormat="1" ht="30" customHeight="1" spans="1:6">
      <c r="A8" s="24">
        <v>5</v>
      </c>
      <c r="B8" s="24" t="s">
        <v>105</v>
      </c>
      <c r="C8" s="24"/>
      <c r="D8" s="24" t="s">
        <v>106</v>
      </c>
      <c r="E8" s="25" t="s">
        <v>107</v>
      </c>
      <c r="F8" s="26"/>
    </row>
    <row r="9" ht="30" customHeight="1" spans="1:6">
      <c r="A9" s="27"/>
      <c r="B9" s="28"/>
      <c r="C9" s="28"/>
      <c r="D9" s="29"/>
      <c r="E9" s="30"/>
      <c r="F9" s="31"/>
    </row>
    <row r="11" ht="19.5" customHeight="1" spans="1:6">
      <c r="A11" s="32" t="s">
        <v>108</v>
      </c>
      <c r="B11" s="33"/>
      <c r="C11" s="33"/>
      <c r="D11" s="33"/>
      <c r="E11" s="33"/>
      <c r="F11" s="33"/>
    </row>
    <row r="12" ht="22.5" customHeight="1" spans="1:6">
      <c r="A12" s="17" t="s">
        <v>109</v>
      </c>
      <c r="B12" s="33"/>
      <c r="C12" s="33"/>
      <c r="D12" s="33"/>
      <c r="E12" s="33"/>
      <c r="F12" s="33"/>
    </row>
    <row r="13" ht="86.5" customHeight="1" spans="1:6">
      <c r="A13" s="17" t="s">
        <v>110</v>
      </c>
      <c r="B13" s="33"/>
      <c r="C13" s="33"/>
      <c r="D13" s="33"/>
      <c r="E13" s="33"/>
      <c r="F13" s="33"/>
    </row>
    <row r="14" ht="57.75" customHeight="1" spans="1:6">
      <c r="A14" s="17" t="s">
        <v>111</v>
      </c>
      <c r="B14" s="33"/>
      <c r="C14" s="33"/>
      <c r="D14" s="33"/>
      <c r="E14" s="33"/>
      <c r="F14" s="33"/>
    </row>
    <row r="15" ht="33.75" customHeight="1" spans="1:6">
      <c r="A15" s="17" t="s">
        <v>112</v>
      </c>
      <c r="B15" s="33"/>
      <c r="C15" s="33"/>
      <c r="D15" s="33"/>
      <c r="E15" s="33"/>
      <c r="F15" s="33"/>
    </row>
    <row r="16" ht="24.75" customHeight="1" spans="1:6">
      <c r="A16" s="34"/>
      <c r="B16" s="35"/>
      <c r="C16" s="35"/>
      <c r="D16" s="35"/>
      <c r="E16" s="35"/>
      <c r="F16" s="35"/>
    </row>
  </sheetData>
  <mergeCells count="15">
    <mergeCell ref="A1:F1"/>
    <mergeCell ref="B7:C7"/>
    <mergeCell ref="B8:C8"/>
    <mergeCell ref="B9:C9"/>
    <mergeCell ref="A11:F11"/>
    <mergeCell ref="A12:F12"/>
    <mergeCell ref="A13:F13"/>
    <mergeCell ref="A14:F14"/>
    <mergeCell ref="A15:F15"/>
    <mergeCell ref="A16:F16"/>
    <mergeCell ref="A2:A3"/>
    <mergeCell ref="B4:B6"/>
    <mergeCell ref="D2:D3"/>
    <mergeCell ref="F2:F3"/>
    <mergeCell ref="B2:C3"/>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A7" workbookViewId="0">
      <selection activeCell="D6" sqref="D6"/>
    </sheetView>
  </sheetViews>
  <sheetFormatPr defaultColWidth="9" defaultRowHeight="14" outlineLevelCol="5"/>
  <cols>
    <col min="1" max="1" width="5.75" customWidth="1"/>
    <col min="2" max="2" width="16.8333333333333" customWidth="1"/>
    <col min="4" max="4" width="32.5" customWidth="1"/>
    <col min="5" max="5" width="21.0833333333333" customWidth="1"/>
  </cols>
  <sheetData>
    <row r="1" ht="25.5" customHeight="1" spans="1:6">
      <c r="A1" s="1" t="s">
        <v>113</v>
      </c>
      <c r="B1" s="1"/>
      <c r="C1" s="1"/>
      <c r="D1" s="1"/>
      <c r="E1" s="1"/>
      <c r="F1" s="2"/>
    </row>
    <row r="2" ht="33" customHeight="1" spans="1:6">
      <c r="A2" s="3" t="s">
        <v>90</v>
      </c>
      <c r="B2" s="3" t="s">
        <v>114</v>
      </c>
      <c r="C2" s="3" t="s">
        <v>115</v>
      </c>
      <c r="D2" s="3" t="s">
        <v>116</v>
      </c>
      <c r="E2" s="4" t="s">
        <v>43</v>
      </c>
      <c r="F2" s="5"/>
    </row>
    <row r="3" ht="37.5" customHeight="1" spans="1:6">
      <c r="A3" s="6">
        <v>1</v>
      </c>
      <c r="B3" s="7" t="s">
        <v>117</v>
      </c>
      <c r="C3" s="6" t="s">
        <v>118</v>
      </c>
      <c r="D3" s="8" t="s">
        <v>119</v>
      </c>
      <c r="E3" s="9" t="s">
        <v>120</v>
      </c>
      <c r="F3" s="5"/>
    </row>
    <row r="4" ht="37.5" customHeight="1" spans="1:6">
      <c r="A4" s="6">
        <v>2</v>
      </c>
      <c r="B4" s="10" t="s">
        <v>121</v>
      </c>
      <c r="C4" s="6" t="s">
        <v>122</v>
      </c>
      <c r="D4" s="6" t="s">
        <v>123</v>
      </c>
      <c r="E4" s="11" t="s">
        <v>120</v>
      </c>
      <c r="F4" s="5"/>
    </row>
    <row r="5" ht="42.75" customHeight="1" spans="1:6">
      <c r="A5" s="6">
        <v>3</v>
      </c>
      <c r="B5" s="10" t="s">
        <v>124</v>
      </c>
      <c r="C5" s="6" t="s">
        <v>122</v>
      </c>
      <c r="D5" s="6" t="s">
        <v>123</v>
      </c>
      <c r="E5" s="11" t="s">
        <v>120</v>
      </c>
      <c r="F5" s="5"/>
    </row>
    <row r="6" ht="36.75" customHeight="1" spans="1:6">
      <c r="A6" s="6">
        <v>4</v>
      </c>
      <c r="B6" s="10" t="s">
        <v>125</v>
      </c>
      <c r="C6" s="6" t="s">
        <v>122</v>
      </c>
      <c r="D6" s="6" t="s">
        <v>123</v>
      </c>
      <c r="E6" s="11" t="s">
        <v>120</v>
      </c>
      <c r="F6" s="5"/>
    </row>
    <row r="7" ht="39.75" customHeight="1" spans="1:6">
      <c r="A7" s="6">
        <v>5</v>
      </c>
      <c r="B7" s="12" t="s">
        <v>126</v>
      </c>
      <c r="C7" s="13" t="s">
        <v>122</v>
      </c>
      <c r="D7" s="13" t="s">
        <v>123</v>
      </c>
      <c r="E7" s="11" t="s">
        <v>120</v>
      </c>
      <c r="F7" s="5"/>
    </row>
    <row r="8" ht="35.25" customHeight="1" spans="1:6">
      <c r="A8" s="13">
        <v>6</v>
      </c>
      <c r="B8" s="12" t="s">
        <v>127</v>
      </c>
      <c r="C8" s="13" t="s">
        <v>122</v>
      </c>
      <c r="D8" s="13" t="s">
        <v>123</v>
      </c>
      <c r="E8" s="11" t="s">
        <v>120</v>
      </c>
      <c r="F8" s="5"/>
    </row>
    <row r="9" ht="34.5" customHeight="1" spans="1:6">
      <c r="A9" s="13">
        <v>7</v>
      </c>
      <c r="B9" s="12" t="s">
        <v>128</v>
      </c>
      <c r="C9" s="13" t="s">
        <v>122</v>
      </c>
      <c r="D9" s="13" t="s">
        <v>123</v>
      </c>
      <c r="E9" s="11" t="s">
        <v>120</v>
      </c>
      <c r="F9" s="5"/>
    </row>
    <row r="10" ht="24.75" customHeight="1" spans="1:6">
      <c r="A10" s="6">
        <v>8</v>
      </c>
      <c r="B10" s="14" t="s">
        <v>129</v>
      </c>
      <c r="C10" s="6" t="s">
        <v>122</v>
      </c>
      <c r="D10" s="13" t="s">
        <v>123</v>
      </c>
      <c r="E10" s="11" t="s">
        <v>120</v>
      </c>
      <c r="F10" s="15"/>
    </row>
    <row r="11" ht="24.75" customHeight="1" spans="1:6">
      <c r="A11" s="13">
        <v>9</v>
      </c>
      <c r="B11" s="14" t="s">
        <v>130</v>
      </c>
      <c r="C11" s="6" t="s">
        <v>122</v>
      </c>
      <c r="D11" s="13" t="s">
        <v>123</v>
      </c>
      <c r="E11" s="11" t="s">
        <v>120</v>
      </c>
      <c r="F11" s="15"/>
    </row>
    <row r="12" ht="24.75" customHeight="1" spans="1:6">
      <c r="A12" s="13">
        <v>10</v>
      </c>
      <c r="B12" s="14" t="s">
        <v>131</v>
      </c>
      <c r="C12" s="6" t="s">
        <v>132</v>
      </c>
      <c r="D12" s="13" t="s">
        <v>123</v>
      </c>
      <c r="E12" s="11" t="s">
        <v>120</v>
      </c>
      <c r="F12" s="15"/>
    </row>
    <row r="13" ht="24.75" customHeight="1" spans="1:6">
      <c r="A13" s="16" t="s">
        <v>108</v>
      </c>
      <c r="B13" s="16"/>
      <c r="C13" s="16"/>
      <c r="D13" s="16"/>
      <c r="E13" s="16"/>
      <c r="F13" s="15"/>
    </row>
    <row r="14" ht="89" customHeight="1" spans="1:6">
      <c r="A14" s="17" t="s">
        <v>133</v>
      </c>
      <c r="B14" s="17"/>
      <c r="C14" s="17"/>
      <c r="D14" s="17"/>
      <c r="E14" s="17"/>
      <c r="F14" s="15"/>
    </row>
    <row r="15" ht="48" customHeight="1" spans="1:6">
      <c r="A15" s="17" t="s">
        <v>134</v>
      </c>
      <c r="B15" s="17"/>
      <c r="C15" s="17"/>
      <c r="D15" s="17"/>
      <c r="E15" s="17"/>
      <c r="F15" s="15"/>
    </row>
  </sheetData>
  <mergeCells count="4">
    <mergeCell ref="A1:E1"/>
    <mergeCell ref="A13:E13"/>
    <mergeCell ref="A14:E14"/>
    <mergeCell ref="A15:E1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5</vt:i4>
      </vt:variant>
    </vt:vector>
  </HeadingPairs>
  <TitlesOfParts>
    <vt:vector size="5" baseType="lpstr">
      <vt:lpstr>21-22年桥检预算</vt:lpstr>
      <vt:lpstr>20-21年结构检测预算</vt:lpstr>
      <vt:lpstr>19-20年定期检测预算</vt:lpstr>
      <vt:lpstr>人员配置一览表</vt:lpstr>
      <vt:lpstr>设备配置一览表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沈华</dc:creator>
  <cp:lastModifiedBy>村夫</cp:lastModifiedBy>
  <dcterms:created xsi:type="dcterms:W3CDTF">2021-01-04T04:39:00Z</dcterms:created>
  <cp:lastPrinted>2022-11-22T08:31:00Z</cp:lastPrinted>
  <dcterms:modified xsi:type="dcterms:W3CDTF">2025-07-17T07:51:51Z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8883FFF7CE23410C967081592264B555_13</vt:lpwstr>
  </property>
</Properties>
</file>