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2026年度维修养护项目\公平竞争审查\运管中心2026年市级养护公平竞争审查\2026运管市级养护清单（10.13）\5 市级养护-工程观测\"/>
    </mc:Choice>
  </mc:AlternateContent>
  <bookViews>
    <workbookView windowWidth="28800" windowHeight="12255"/>
  </bookViews>
  <sheets>
    <sheet name="汇总" sheetId="4" r:id="rId1"/>
    <sheet name="刘集地涵" sheetId="3" r:id="rId2"/>
    <sheet name="大庙站" sheetId="6" r:id="rId3"/>
    <sheet name="单集站" sheetId="7" r:id="rId4"/>
    <sheet name="市区泵站" sheetId="8" r:id="rId5"/>
    <sheet name="丁万河" sheetId="9" r:id="rId6"/>
    <sheet name="刘集闸站" sheetId="10" r:id="rId7"/>
    <sheet name="郑集站" sheetId="11" r:id="rId8"/>
    <sheet name="奎河闸站" sheetId="13" r:id="rId9"/>
    <sheet name="大龙湖" sheetId="1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<sst xmlns="http://schemas.openxmlformats.org/spreadsheetml/2006/main" count="437" uniqueCount="101">
  <si>
    <t>序号</t>
  </si>
  <si>
    <t>单位名称</t>
  </si>
  <si>
    <t>工程名称</t>
  </si>
  <si>
    <t>垂直位移观测</t>
  </si>
  <si>
    <t>水平位移观测</t>
  </si>
  <si>
    <t>河道断面测量距离（km）</t>
  </si>
  <si>
    <t>费用预算（元）</t>
  </si>
  <si>
    <t>工作基点引测距离（km）</t>
  </si>
  <si>
    <t>垂直位移观测（点次）</t>
  </si>
  <si>
    <t>工作基点校测（点次）</t>
  </si>
  <si>
    <t>水平位移观测（点次）</t>
  </si>
  <si>
    <t>刘集地涵管理所</t>
  </si>
  <si>
    <t>刘集地涵</t>
  </si>
  <si>
    <t>华沂闸</t>
  </si>
  <si>
    <t>大庙闸站管理所</t>
  </si>
  <si>
    <t>大庙站</t>
  </si>
  <si>
    <t>后姚闸</t>
  </si>
  <si>
    <t>单集闸站管理所</t>
  </si>
  <si>
    <t>单集闸站</t>
  </si>
  <si>
    <t>庙山闸</t>
  </si>
  <si>
    <t>温庄闸</t>
  </si>
  <si>
    <t>峰山闸</t>
  </si>
  <si>
    <t>市区泵站管理处</t>
  </si>
  <si>
    <t>黄茅岗泵站</t>
  </si>
  <si>
    <t>黄河新村泵站</t>
  </si>
  <si>
    <t>段西泵站</t>
  </si>
  <si>
    <t>丁万河闸站管理所</t>
  </si>
  <si>
    <t>大孤山站</t>
  </si>
  <si>
    <t>天齐站</t>
  </si>
  <si>
    <t>丁楼闸</t>
  </si>
  <si>
    <t>刘集闸站管理所</t>
  </si>
  <si>
    <t>刘集站</t>
  </si>
  <si>
    <t>张集闸</t>
  </si>
  <si>
    <t>孙楼闸</t>
  </si>
  <si>
    <t>郑集闸站管理所</t>
  </si>
  <si>
    <t>郑集西站</t>
  </si>
  <si>
    <t>郑集东站</t>
  </si>
  <si>
    <t>郑集闸</t>
  </si>
  <si>
    <t>奎河闸站管理处</t>
  </si>
  <si>
    <t>袁桥东站</t>
  </si>
  <si>
    <t>袁桥西站</t>
  </si>
  <si>
    <t>袁桥闸</t>
  </si>
  <si>
    <t>大龙湖管理所</t>
  </si>
  <si>
    <t>李庄闸</t>
  </si>
  <si>
    <t>合计</t>
  </si>
  <si>
    <t>刘集地涵管理所建筑物沉降观测清单</t>
  </si>
  <si>
    <t>工作内容</t>
  </si>
  <si>
    <t>单位</t>
  </si>
  <si>
    <t>数量</t>
  </si>
  <si>
    <t>单价（元）</t>
  </si>
  <si>
    <t>合价金额（元）</t>
  </si>
  <si>
    <t>备注</t>
  </si>
  <si>
    <t>一、</t>
  </si>
  <si>
    <t>1</t>
  </si>
  <si>
    <t>工作基点引测、校测</t>
  </si>
  <si>
    <t>km</t>
  </si>
  <si>
    <t>引测距离8.48km，往返，1次/年</t>
  </si>
  <si>
    <t>2</t>
  </si>
  <si>
    <t>点次</t>
  </si>
  <si>
    <t>2次/年</t>
  </si>
  <si>
    <t>3</t>
  </si>
  <si>
    <t>河道断面测量</t>
  </si>
  <si>
    <t>二</t>
  </si>
  <si>
    <t>引测距离0.26km，往返，1次/年</t>
  </si>
  <si>
    <t>总计</t>
  </si>
  <si>
    <t>大庙闸站管理所建筑物沉降观测清单</t>
  </si>
  <si>
    <t>引测距离6.31km，往返，1次/年</t>
  </si>
  <si>
    <t>引测距离6.44km，往返，1次/年</t>
  </si>
  <si>
    <t>单集闸站管理所建筑物沉降观测清单</t>
  </si>
  <si>
    <t>引测距离26.07km，往返，1次/年</t>
  </si>
  <si>
    <t>引测距离11.16km，往返，1次/年</t>
  </si>
  <si>
    <t>三</t>
  </si>
  <si>
    <t>引测距离11.66km，往返，1次/年</t>
  </si>
  <si>
    <t>四</t>
  </si>
  <si>
    <t>引测距离10.0km，往返，1次/年</t>
  </si>
  <si>
    <t>市区泵站管理处建筑物沉降观测清单</t>
  </si>
  <si>
    <t>引测距离1.76km，往返，1次/年</t>
  </si>
  <si>
    <t>引测距离3.52km，往返，1次/年</t>
  </si>
  <si>
    <t>引测距离5.39km,往返，1次/年</t>
  </si>
  <si>
    <t>丁万河闸站管理所建筑物沉降观测清单</t>
  </si>
  <si>
    <t>引测距离1.80km，往返，1次/年</t>
  </si>
  <si>
    <t>引测距离5.0km，往返，1次/年</t>
  </si>
  <si>
    <t>引测距离4.94km，往返，1次/年</t>
  </si>
  <si>
    <t>刘集闸站管理所建筑物沉降观测清单</t>
  </si>
  <si>
    <t>引测距离8.05km，往返，1次/年</t>
  </si>
  <si>
    <t>引测距离11.5km，往返，1次/年</t>
  </si>
  <si>
    <t>引测距离13.12km，往返，1次/年</t>
  </si>
  <si>
    <t>郑集闸站管理所建筑物沉降观测清单</t>
  </si>
  <si>
    <t>一</t>
  </si>
  <si>
    <t>垂直位移</t>
  </si>
  <si>
    <t>（1）</t>
  </si>
  <si>
    <t>引测距离3.25km，1次/年，往返</t>
  </si>
  <si>
    <t>（2）</t>
  </si>
  <si>
    <t>水平位移</t>
  </si>
  <si>
    <t>工作基点校测（GPS静态）</t>
  </si>
  <si>
    <t>1次/年</t>
  </si>
  <si>
    <t>水平位移变形观测</t>
  </si>
  <si>
    <t>奎河闸站管理处建筑物沉降观测清单</t>
  </si>
  <si>
    <t>引测距离1.75km，往返，1次/年</t>
  </si>
  <si>
    <t>大龙湖管理所建筑物沉降观测清单</t>
  </si>
  <si>
    <t>引测距离8.00km，，往返，1次/年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</si>
</sst>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49">
      <alignment vertical="center"/>
    </xf>
    <xf numFmtId="0" fontId="2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  <xf numFmtId="1" fontId="3" fillId="0" borderId="2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1" fontId="4" fillId="0" borderId="2" xfId="49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0" fontId="0" fillId="0" borderId="10" xfId="0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3"/>
  <sheetViews>
    <sheetView tabSelected="1" workbookViewId="0">
      <selection activeCell="H27" sqref="H27"/>
    </sheetView>
  </sheetViews>
  <sheetFormatPr defaultColWidth="9" defaultRowHeight="13.5"/>
  <cols>
    <col min="1" max="1" width="6.5" customWidth="1"/>
    <col min="2" max="2" width="10.125" style="25" customWidth="1"/>
    <col min="3" max="3" width="12.5" customWidth="1"/>
    <col min="4" max="4" width="12.25" customWidth="1"/>
    <col min="5" max="7" width="11.5" customWidth="1"/>
    <col min="8" max="8" width="10.5" customWidth="1"/>
  </cols>
  <sheetData>
    <row r="1" ht="14.45" customHeight="1" spans="1:11">
      <c r="A1" s="26" t="s">
        <v>0</v>
      </c>
      <c r="B1" s="27" t="s">
        <v>1</v>
      </c>
      <c r="C1" s="28" t="s">
        <v>2</v>
      </c>
      <c r="D1" s="29" t="s">
        <v>3</v>
      </c>
      <c r="E1" s="30"/>
      <c r="F1" s="29" t="s">
        <v>4</v>
      </c>
      <c r="G1" s="30"/>
      <c r="H1" s="31" t="s">
        <v>5</v>
      </c>
      <c r="I1" s="32" t="s">
        <v>6</v>
      </c>
      <c r="J1" s="33"/>
    </row>
    <row r="2" ht="30" customHeight="1" spans="1:11">
      <c r="A2" s="26"/>
      <c r="B2" s="27"/>
      <c r="C2" s="28"/>
      <c r="D2" s="34" t="s">
        <v>7</v>
      </c>
      <c r="E2" s="34" t="s">
        <v>8</v>
      </c>
      <c r="F2" s="34" t="s">
        <v>9</v>
      </c>
      <c r="G2" s="27" t="s">
        <v>10</v>
      </c>
      <c r="H2" s="35"/>
      <c r="I2" s="36"/>
      <c r="J2" s="37"/>
    </row>
    <row r="3" ht="19.9" customHeight="1" spans="1:11">
      <c r="A3" s="38">
        <v>1</v>
      </c>
      <c r="B3" s="31" t="s">
        <v>11</v>
      </c>
      <c r="C3" s="28" t="s">
        <v>12</v>
      </c>
      <c r="D3" s="27">
        <f>刘集地涵!D4</f>
        <v>16.96</v>
      </c>
      <c r="E3" s="28">
        <f>刘集地涵!D5</f>
        <v>160</v>
      </c>
      <c r="F3" s="28"/>
      <c r="G3" s="28"/>
      <c r="H3" s="27">
        <f>刘集地涵!D6</f>
        <v>0.98</v>
      </c>
      <c r="I3" s="39"/>
      <c r="J3" s="40"/>
    </row>
    <row r="4" ht="19.9" customHeight="1" spans="1:11">
      <c r="A4" s="41"/>
      <c r="B4" s="42"/>
      <c r="C4" s="28" t="s">
        <v>13</v>
      </c>
      <c r="D4" s="28">
        <f>刘集地涵!D9</f>
        <v>0.52</v>
      </c>
      <c r="E4" s="28">
        <f>刘集地涵!D10</f>
        <v>68</v>
      </c>
      <c r="F4" s="28"/>
      <c r="G4" s="28"/>
      <c r="H4" s="28">
        <f>刘集地涵!D11</f>
        <v>1.53</v>
      </c>
      <c r="I4" s="43"/>
      <c r="J4" s="44"/>
      <c r="K4" s="45"/>
    </row>
    <row r="5" ht="19.9" customHeight="1" spans="1:11">
      <c r="A5" s="38">
        <v>2</v>
      </c>
      <c r="B5" s="31" t="s">
        <v>14</v>
      </c>
      <c r="C5" s="28" t="s">
        <v>15</v>
      </c>
      <c r="D5" s="27">
        <f>大庙站!D4</f>
        <v>12.62</v>
      </c>
      <c r="E5" s="28">
        <f>大庙站!D5</f>
        <v>96</v>
      </c>
      <c r="F5" s="28"/>
      <c r="G5" s="28"/>
      <c r="H5" s="27">
        <f>大庙站!D6</f>
        <v>0.62</v>
      </c>
      <c r="I5" s="39"/>
      <c r="J5" s="40"/>
      <c r="K5" s="45"/>
    </row>
    <row r="6" ht="19.9" customHeight="1" spans="1:11">
      <c r="A6" s="46"/>
      <c r="B6" s="35"/>
      <c r="C6" s="28" t="s">
        <v>16</v>
      </c>
      <c r="D6" s="28">
        <f>大庙站!D9</f>
        <v>12.88</v>
      </c>
      <c r="E6" s="28">
        <f>大庙站!D10</f>
        <v>56</v>
      </c>
      <c r="F6" s="28"/>
      <c r="G6" s="28"/>
      <c r="H6" s="28">
        <f>大庙站!D11</f>
        <v>0.2</v>
      </c>
      <c r="I6" s="43"/>
      <c r="J6" s="44"/>
    </row>
    <row r="7" ht="19.9" customHeight="1" spans="1:11">
      <c r="A7" s="38">
        <v>3</v>
      </c>
      <c r="B7" s="31" t="s">
        <v>17</v>
      </c>
      <c r="C7" s="28" t="s">
        <v>18</v>
      </c>
      <c r="D7" s="27">
        <f>单集站!D4</f>
        <v>52.14</v>
      </c>
      <c r="E7" s="28">
        <f>单集站!D5</f>
        <v>144</v>
      </c>
      <c r="F7" s="28"/>
      <c r="G7" s="28"/>
      <c r="H7" s="27">
        <f>单集站!D6</f>
        <v>1.25</v>
      </c>
      <c r="I7" s="39"/>
      <c r="J7" s="40"/>
      <c r="K7" s="45"/>
    </row>
    <row r="8" ht="19.9" customHeight="1" spans="1:11">
      <c r="A8" s="41"/>
      <c r="B8" s="42"/>
      <c r="C8" s="28" t="s">
        <v>19</v>
      </c>
      <c r="D8" s="28">
        <f>单集站!D9</f>
        <v>22.32</v>
      </c>
      <c r="E8" s="28">
        <f>单集站!D10</f>
        <v>56</v>
      </c>
      <c r="F8" s="28"/>
      <c r="G8" s="28"/>
      <c r="H8" s="28">
        <f>单集站!D11</f>
        <v>0.16</v>
      </c>
      <c r="I8" s="43"/>
      <c r="J8" s="47"/>
    </row>
    <row r="9" ht="19.9" customHeight="1" spans="1:11">
      <c r="A9" s="41"/>
      <c r="B9" s="42"/>
      <c r="C9" s="28" t="s">
        <v>20</v>
      </c>
      <c r="D9" s="27">
        <f>单集站!D14</f>
        <v>23.32</v>
      </c>
      <c r="E9" s="28">
        <f>单集站!D15</f>
        <v>76</v>
      </c>
      <c r="F9" s="28"/>
      <c r="G9" s="28"/>
      <c r="H9" s="27">
        <f>单集站!D16</f>
        <v>0.39</v>
      </c>
      <c r="I9" s="39"/>
      <c r="J9" s="47"/>
    </row>
    <row r="10" ht="19.9" customHeight="1" spans="1:11">
      <c r="A10" s="46"/>
      <c r="B10" s="35"/>
      <c r="C10" s="27" t="s">
        <v>21</v>
      </c>
      <c r="D10" s="27">
        <f>单集站!D19</f>
        <v>20</v>
      </c>
      <c r="E10" s="28">
        <f>单集站!D20</f>
        <v>88</v>
      </c>
      <c r="F10" s="28"/>
      <c r="G10" s="28"/>
      <c r="H10" s="27">
        <f>单集站!D21</f>
        <v>0.51</v>
      </c>
      <c r="I10" s="39"/>
      <c r="J10" s="44"/>
    </row>
    <row r="11" ht="25.15" customHeight="1" spans="1:11">
      <c r="A11" s="38">
        <v>4</v>
      </c>
      <c r="B11" s="31" t="s">
        <v>22</v>
      </c>
      <c r="C11" s="28" t="s">
        <v>23</v>
      </c>
      <c r="D11" s="28">
        <f>市区泵站!D4</f>
        <v>3.52</v>
      </c>
      <c r="E11" s="28">
        <f>市区泵站!D5</f>
        <v>114</v>
      </c>
      <c r="F11" s="28"/>
      <c r="G11" s="28"/>
      <c r="H11" s="28"/>
      <c r="I11" s="43"/>
      <c r="J11" s="40"/>
    </row>
    <row r="12" ht="29.45" customHeight="1" spans="1:11">
      <c r="A12" s="41"/>
      <c r="B12" s="42"/>
      <c r="C12" s="28" t="s">
        <v>24</v>
      </c>
      <c r="D12" s="27">
        <v>6.58</v>
      </c>
      <c r="E12" s="28">
        <v>8</v>
      </c>
      <c r="F12" s="28"/>
      <c r="G12" s="28"/>
      <c r="H12" s="27"/>
      <c r="I12" s="39"/>
      <c r="J12" s="47"/>
    </row>
    <row r="13" ht="25.15" customHeight="1" spans="1:11">
      <c r="A13" s="41"/>
      <c r="B13" s="42"/>
      <c r="C13" s="27" t="s">
        <v>25</v>
      </c>
      <c r="D13" s="28">
        <f>市区泵站!D12</f>
        <v>10.78</v>
      </c>
      <c r="E13" s="28">
        <f>市区泵站!D13</f>
        <v>56</v>
      </c>
      <c r="F13" s="28"/>
      <c r="G13" s="28"/>
      <c r="H13" s="28"/>
      <c r="I13" s="43"/>
      <c r="J13" s="44"/>
    </row>
    <row r="14" ht="19.9" customHeight="1" spans="1:11">
      <c r="A14" s="38">
        <v>5</v>
      </c>
      <c r="B14" s="31" t="s">
        <v>26</v>
      </c>
      <c r="C14" s="28" t="s">
        <v>27</v>
      </c>
      <c r="D14" s="28">
        <f>丁万河!D4</f>
        <v>3.6</v>
      </c>
      <c r="E14" s="28">
        <f>丁万河!D5</f>
        <v>88</v>
      </c>
      <c r="F14" s="28"/>
      <c r="G14" s="28"/>
      <c r="H14" s="28">
        <f>丁万河!D6</f>
        <v>0.18</v>
      </c>
      <c r="I14" s="43"/>
      <c r="J14" s="40"/>
    </row>
    <row r="15" ht="19.9" customHeight="1" spans="1:11">
      <c r="A15" s="41"/>
      <c r="B15" s="42"/>
      <c r="C15" s="28" t="s">
        <v>28</v>
      </c>
      <c r="D15" s="27">
        <f>丁万河!D9</f>
        <v>10</v>
      </c>
      <c r="E15" s="28">
        <f>丁万河!D10</f>
        <v>84</v>
      </c>
      <c r="F15" s="28"/>
      <c r="G15" s="28"/>
      <c r="H15" s="27">
        <f>丁万河!D11</f>
        <v>0.25</v>
      </c>
      <c r="I15" s="39"/>
      <c r="J15" s="47"/>
    </row>
    <row r="16" ht="19.9" customHeight="1" spans="1:11">
      <c r="A16" s="46"/>
      <c r="B16" s="35"/>
      <c r="C16" s="28" t="s">
        <v>29</v>
      </c>
      <c r="D16" s="28">
        <f>丁万河!D14</f>
        <v>9.88</v>
      </c>
      <c r="E16" s="28">
        <f>丁万河!D15</f>
        <v>76</v>
      </c>
      <c r="F16" s="28"/>
      <c r="G16" s="28"/>
      <c r="H16" s="28">
        <f>丁万河!D16</f>
        <v>0.26</v>
      </c>
      <c r="I16" s="43"/>
      <c r="J16" s="44"/>
    </row>
    <row r="17" ht="19.9" customHeight="1" spans="1:10">
      <c r="A17" s="38">
        <v>6</v>
      </c>
      <c r="B17" s="31" t="s">
        <v>30</v>
      </c>
      <c r="C17" s="28" t="s">
        <v>31</v>
      </c>
      <c r="D17" s="27">
        <f>刘集闸站!D4</f>
        <v>16.1</v>
      </c>
      <c r="E17" s="28">
        <f>刘集闸站!D5</f>
        <v>80</v>
      </c>
      <c r="F17" s="28"/>
      <c r="G17" s="28"/>
      <c r="H17" s="27">
        <f>刘集闸站!D6</f>
        <v>0.04</v>
      </c>
      <c r="I17" s="39"/>
      <c r="J17" s="40"/>
    </row>
    <row r="18" ht="19.9" customHeight="1" spans="1:10">
      <c r="A18" s="41"/>
      <c r="B18" s="42"/>
      <c r="C18" s="28" t="s">
        <v>32</v>
      </c>
      <c r="D18" s="28">
        <f>刘集闸站!D9</f>
        <v>23</v>
      </c>
      <c r="E18" s="28">
        <f>刘集闸站!D10</f>
        <v>64</v>
      </c>
      <c r="F18" s="28"/>
      <c r="G18" s="28"/>
      <c r="H18" s="28">
        <f>刘集闸站!D11</f>
        <v>0.28</v>
      </c>
      <c r="I18" s="43"/>
      <c r="J18" s="47"/>
    </row>
    <row r="19" ht="19.9" customHeight="1" spans="1:10">
      <c r="A19" s="46"/>
      <c r="B19" s="35"/>
      <c r="C19" s="28" t="s">
        <v>33</v>
      </c>
      <c r="D19" s="27">
        <f>刘集闸站!D14</f>
        <v>26.24</v>
      </c>
      <c r="E19" s="28">
        <f>刘集闸站!D15</f>
        <v>64</v>
      </c>
      <c r="F19" s="28"/>
      <c r="G19" s="28"/>
      <c r="H19" s="27">
        <f>刘集闸站!D16</f>
        <v>0.32</v>
      </c>
      <c r="I19" s="39"/>
      <c r="J19" s="44"/>
    </row>
    <row r="20" ht="19.9" customHeight="1" spans="1:10">
      <c r="A20" s="38">
        <v>7</v>
      </c>
      <c r="B20" s="31" t="s">
        <v>34</v>
      </c>
      <c r="C20" s="27" t="s">
        <v>35</v>
      </c>
      <c r="D20" s="27">
        <v>0</v>
      </c>
      <c r="E20" s="28">
        <f>郑集站!D4</f>
        <v>60</v>
      </c>
      <c r="F20" s="28"/>
      <c r="G20" s="28"/>
      <c r="H20" s="27">
        <v>0</v>
      </c>
      <c r="I20" s="39"/>
      <c r="J20" s="40"/>
    </row>
    <row r="21" ht="19.9" customHeight="1" spans="1:10">
      <c r="A21" s="41"/>
      <c r="B21" s="42"/>
      <c r="C21" s="27" t="s">
        <v>36</v>
      </c>
      <c r="D21" s="28">
        <f>郑集站!D8</f>
        <v>6.5</v>
      </c>
      <c r="E21" s="28">
        <f>郑集站!D9</f>
        <v>126</v>
      </c>
      <c r="F21" s="28">
        <f>郑集站!D11</f>
        <v>4</v>
      </c>
      <c r="G21" s="28">
        <f>郑集站!D12</f>
        <v>126</v>
      </c>
      <c r="H21" s="27">
        <f>郑集站!D14</f>
        <v>0.78</v>
      </c>
      <c r="I21" s="43"/>
      <c r="J21" s="47"/>
    </row>
    <row r="22" ht="19.9" customHeight="1" spans="1:10">
      <c r="A22" s="46"/>
      <c r="B22" s="35"/>
      <c r="C22" s="28" t="s">
        <v>37</v>
      </c>
      <c r="D22" s="28">
        <v>0</v>
      </c>
      <c r="E22" s="28">
        <f>郑集站!D17</f>
        <v>84</v>
      </c>
      <c r="F22" s="28"/>
      <c r="G22" s="28"/>
      <c r="H22" s="27"/>
      <c r="I22" s="43"/>
      <c r="J22" s="44"/>
    </row>
    <row r="23" ht="19.9" customHeight="1" spans="1:10">
      <c r="A23" s="26">
        <v>8</v>
      </c>
      <c r="B23" s="27" t="s">
        <v>38</v>
      </c>
      <c r="C23" s="28" t="s">
        <v>39</v>
      </c>
      <c r="D23" s="48">
        <f>奎河闸站!D4</f>
        <v>3.5</v>
      </c>
      <c r="E23" s="28">
        <f>奎河闸站!D5</f>
        <v>30</v>
      </c>
      <c r="F23" s="28"/>
      <c r="G23" s="28"/>
      <c r="H23" s="48">
        <f>奎河闸站!D6</f>
        <v>0.12</v>
      </c>
      <c r="I23" s="43"/>
      <c r="J23" s="40"/>
    </row>
    <row r="24" ht="19.9" customHeight="1" spans="1:10">
      <c r="A24" s="26"/>
      <c r="B24" s="27"/>
      <c r="C24" s="28" t="s">
        <v>40</v>
      </c>
      <c r="D24" s="49"/>
      <c r="E24" s="28">
        <f>奎河闸站!D9</f>
        <v>20</v>
      </c>
      <c r="F24" s="28"/>
      <c r="G24" s="28"/>
      <c r="H24" s="49"/>
      <c r="I24" s="43"/>
      <c r="J24" s="47"/>
    </row>
    <row r="25" ht="19.9" customHeight="1" spans="1:10">
      <c r="A25" s="26"/>
      <c r="B25" s="27"/>
      <c r="C25" s="27" t="s">
        <v>41</v>
      </c>
      <c r="D25" s="50"/>
      <c r="E25" s="28">
        <f>奎河闸站!D12</f>
        <v>8</v>
      </c>
      <c r="F25" s="28"/>
      <c r="G25" s="28"/>
      <c r="H25" s="50"/>
      <c r="I25" s="43"/>
      <c r="J25" s="44"/>
    </row>
    <row r="26" ht="29.45" customHeight="1" spans="1:10">
      <c r="A26" s="26">
        <v>9</v>
      </c>
      <c r="B26" s="27" t="s">
        <v>42</v>
      </c>
      <c r="C26" s="28" t="s">
        <v>43</v>
      </c>
      <c r="D26" s="28">
        <f>大龙湖!D4</f>
        <v>16</v>
      </c>
      <c r="E26" s="28">
        <f>大龙湖!D5</f>
        <v>56</v>
      </c>
      <c r="F26" s="28"/>
      <c r="G26" s="28"/>
      <c r="H26" s="28">
        <f>大龙湖!D6</f>
        <v>0.38</v>
      </c>
      <c r="I26" s="43"/>
      <c r="J26" s="39"/>
    </row>
    <row r="27" spans="1:10">
      <c r="A27" s="51" t="s">
        <v>44</v>
      </c>
      <c r="B27" s="52"/>
      <c r="C27" s="53"/>
      <c r="D27" s="54">
        <f>SUM(D3:D26)</f>
        <v>296.46</v>
      </c>
      <c r="E27" s="54">
        <f>SUM(E3:E26)</f>
        <v>1762</v>
      </c>
      <c r="F27" s="54"/>
      <c r="G27" s="54"/>
      <c r="H27" s="54">
        <f>SUM(H3:H26)</f>
        <v>8.25</v>
      </c>
      <c r="I27" s="55"/>
      <c r="J27" s="55"/>
    </row>
    <row r="33" spans="10:16">
      <c r="J33" s="56"/>
      <c r="K33" s="56"/>
    </row>
    <row r="44" spans="10:16">
      <c r="O44">
        <v>25584</v>
      </c>
      <c r="P44" s="45">
        <f>刘集地涵!F13</f>
        <v>0</v>
      </c>
    </row>
    <row r="45" spans="10:16">
      <c r="O45">
        <v>31436</v>
      </c>
      <c r="P45" s="45">
        <f>大庙站!F13</f>
        <v>0</v>
      </c>
    </row>
    <row r="46" spans="10:16">
      <c r="O46">
        <v>111590</v>
      </c>
      <c r="P46" s="45">
        <f>单集站!F23</f>
        <v>0</v>
      </c>
    </row>
    <row r="47" spans="10:16">
      <c r="O47">
        <v>13893</v>
      </c>
      <c r="P47" s="45">
        <f>市区泵站!F15</f>
        <v>0</v>
      </c>
    </row>
    <row r="48" spans="10:16">
      <c r="O48">
        <v>39399</v>
      </c>
      <c r="P48" s="45">
        <f>丁万河!F18</f>
        <v>0</v>
      </c>
    </row>
    <row r="49" spans="15:16">
      <c r="O49">
        <v>80261</v>
      </c>
      <c r="P49" s="45">
        <f>刘集闸站!F18</f>
        <v>0</v>
      </c>
    </row>
    <row r="50" spans="15:16">
      <c r="O50">
        <v>27724</v>
      </c>
      <c r="P50" s="45">
        <f>郑集站!F19</f>
        <v>0</v>
      </c>
    </row>
    <row r="51" spans="15:16">
      <c r="O51">
        <v>13028</v>
      </c>
      <c r="P51" s="45" t="e">
        <f>#REF!</f>
        <v>#REF!</v>
      </c>
    </row>
    <row r="52" spans="15:16">
      <c r="O52">
        <v>13003</v>
      </c>
      <c r="P52" s="45">
        <f>奎河闸站!F14</f>
        <v>0</v>
      </c>
    </row>
    <row r="53" spans="15:16">
      <c r="O53">
        <f>SUM(O44:O52)</f>
        <v>355918</v>
      </c>
      <c r="P53" s="45" t="e">
        <f>SUM(P44:P52)</f>
        <v>#REF!</v>
      </c>
    </row>
  </sheetData>
  <mergeCells count="34">
    <mergeCell ref="D1:E1"/>
    <mergeCell ref="F1:G1"/>
    <mergeCell ref="A27:C27"/>
    <mergeCell ref="A1:A2"/>
    <mergeCell ref="A3:A4"/>
    <mergeCell ref="A5:A6"/>
    <mergeCell ref="A7:A10"/>
    <mergeCell ref="A11:A13"/>
    <mergeCell ref="A14:A16"/>
    <mergeCell ref="A17:A19"/>
    <mergeCell ref="A20:A22"/>
    <mergeCell ref="A23:A25"/>
    <mergeCell ref="B1:B2"/>
    <mergeCell ref="B3:B4"/>
    <mergeCell ref="B5:B6"/>
    <mergeCell ref="B7:B10"/>
    <mergeCell ref="B11:B13"/>
    <mergeCell ref="B14:B16"/>
    <mergeCell ref="B17:B19"/>
    <mergeCell ref="B20:B22"/>
    <mergeCell ref="B23:B25"/>
    <mergeCell ref="C1:C2"/>
    <mergeCell ref="D23:D25"/>
    <mergeCell ref="H1:H2"/>
    <mergeCell ref="H23:H25"/>
    <mergeCell ref="J3:J4"/>
    <mergeCell ref="J5:J6"/>
    <mergeCell ref="J7:J10"/>
    <mergeCell ref="J11:J13"/>
    <mergeCell ref="J14:J16"/>
    <mergeCell ref="J17:J19"/>
    <mergeCell ref="J20:J22"/>
    <mergeCell ref="J23:J25"/>
    <mergeCell ref="I1:J2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A12" sqref="$A12:$XFD13"/>
    </sheetView>
  </sheetViews>
  <sheetFormatPr defaultColWidth="9" defaultRowHeight="13.5" outlineLevelCol="6"/>
  <cols>
    <col min="2" max="2" width="11.875" customWidth="1"/>
    <col min="3" max="3" width="9.625" customWidth="1"/>
    <col min="6" max="6" width="10.5" customWidth="1"/>
    <col min="7" max="7" width="11.375" customWidth="1"/>
  </cols>
  <sheetData>
    <row r="1" ht="14.25" spans="1:7">
      <c r="A1" s="11" t="s">
        <v>45</v>
      </c>
      <c r="B1" s="11"/>
      <c r="C1" s="11"/>
      <c r="D1" s="11"/>
      <c r="E1" s="11"/>
      <c r="F1" s="11"/>
      <c r="G1" s="11"/>
    </row>
    <row r="2" ht="24" spans="1:7">
      <c r="A2" s="12" t="s">
        <v>0</v>
      </c>
      <c r="B2" s="12" t="s">
        <v>46</v>
      </c>
      <c r="C2" s="12" t="s">
        <v>47</v>
      </c>
      <c r="D2" s="12" t="s">
        <v>48</v>
      </c>
      <c r="E2" s="12" t="s">
        <v>49</v>
      </c>
      <c r="F2" s="12" t="s">
        <v>50</v>
      </c>
      <c r="G2" s="12" t="s">
        <v>51</v>
      </c>
    </row>
    <row r="3" spans="1:7">
      <c r="A3" s="12" t="s">
        <v>52</v>
      </c>
      <c r="B3" s="12" t="s">
        <v>12</v>
      </c>
      <c r="C3" s="12"/>
      <c r="D3" s="12"/>
      <c r="E3" s="12"/>
      <c r="F3" s="17"/>
      <c r="G3" s="12"/>
    </row>
    <row r="4" ht="36" spans="1:7">
      <c r="A4" s="16" t="s">
        <v>53</v>
      </c>
      <c r="B4" s="12" t="s">
        <v>54</v>
      </c>
      <c r="C4" s="12" t="s">
        <v>55</v>
      </c>
      <c r="D4" s="12">
        <f>8.48*2</f>
        <v>16.96</v>
      </c>
      <c r="E4" s="12"/>
      <c r="F4" s="17"/>
      <c r="G4" s="12" t="s">
        <v>56</v>
      </c>
    </row>
    <row r="5" spans="1:7">
      <c r="A5" s="16" t="s">
        <v>57</v>
      </c>
      <c r="B5" s="12" t="s">
        <v>3</v>
      </c>
      <c r="C5" s="12" t="s">
        <v>58</v>
      </c>
      <c r="D5" s="12">
        <f>80*2</f>
        <v>160</v>
      </c>
      <c r="E5" s="12"/>
      <c r="F5" s="12"/>
      <c r="G5" s="12" t="s">
        <v>59</v>
      </c>
    </row>
    <row r="6" spans="1:7">
      <c r="A6" s="16" t="s">
        <v>60</v>
      </c>
      <c r="B6" s="12" t="s">
        <v>61</v>
      </c>
      <c r="C6" s="12" t="s">
        <v>55</v>
      </c>
      <c r="D6" s="12">
        <v>0.98</v>
      </c>
      <c r="E6" s="12"/>
      <c r="F6" s="17"/>
      <c r="G6" s="12"/>
    </row>
    <row r="7" spans="1:7">
      <c r="A7" s="12"/>
      <c r="B7" s="13" t="s">
        <v>44</v>
      </c>
      <c r="C7" s="14"/>
      <c r="D7" s="14"/>
      <c r="E7" s="15"/>
      <c r="F7" s="18"/>
      <c r="G7" s="12"/>
    </row>
    <row r="8" spans="1:7">
      <c r="A8" s="12" t="s">
        <v>62</v>
      </c>
      <c r="B8" s="12" t="s">
        <v>13</v>
      </c>
      <c r="C8" s="12"/>
      <c r="D8" s="12"/>
      <c r="E8" s="12"/>
      <c r="F8" s="17"/>
      <c r="G8" s="12"/>
    </row>
    <row r="9" ht="36" spans="1:7">
      <c r="A9" s="16" t="s">
        <v>53</v>
      </c>
      <c r="B9" s="12" t="s">
        <v>54</v>
      </c>
      <c r="C9" s="12" t="s">
        <v>55</v>
      </c>
      <c r="D9" s="24">
        <f>0.26*2</f>
        <v>0.52</v>
      </c>
      <c r="E9" s="12"/>
      <c r="F9" s="12"/>
      <c r="G9" s="12" t="s">
        <v>63</v>
      </c>
    </row>
    <row r="10" spans="1:7">
      <c r="A10" s="16" t="s">
        <v>57</v>
      </c>
      <c r="B10" s="12" t="s">
        <v>3</v>
      </c>
      <c r="C10" s="12" t="s">
        <v>58</v>
      </c>
      <c r="D10" s="12">
        <f>34*2</f>
        <v>68</v>
      </c>
      <c r="E10" s="12"/>
      <c r="F10" s="12"/>
      <c r="G10" s="12" t="s">
        <v>59</v>
      </c>
    </row>
    <row r="11" spans="1:7">
      <c r="A11" s="16" t="s">
        <v>60</v>
      </c>
      <c r="B11" s="12" t="s">
        <v>61</v>
      </c>
      <c r="C11" s="12" t="s">
        <v>55</v>
      </c>
      <c r="D11" s="12">
        <v>1.53</v>
      </c>
      <c r="E11" s="12"/>
      <c r="F11" s="17"/>
      <c r="G11" s="12"/>
    </row>
    <row r="12" spans="1:7">
      <c r="A12" s="19"/>
      <c r="B12" s="13" t="s">
        <v>44</v>
      </c>
      <c r="C12" s="14"/>
      <c r="D12" s="14"/>
      <c r="E12" s="15"/>
      <c r="F12" s="18"/>
      <c r="G12" s="19"/>
    </row>
    <row r="13" spans="1:7">
      <c r="A13" s="19"/>
      <c r="B13" s="13" t="s">
        <v>64</v>
      </c>
      <c r="C13" s="14"/>
      <c r="D13" s="14"/>
      <c r="E13" s="15"/>
      <c r="F13" s="18"/>
      <c r="G13" s="19"/>
    </row>
  </sheetData>
  <mergeCells count="4">
    <mergeCell ref="A1:G1"/>
    <mergeCell ref="B7:E7"/>
    <mergeCell ref="B12:E12"/>
    <mergeCell ref="B13:E1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A12" sqref="$A12:$XFD13"/>
    </sheetView>
  </sheetViews>
  <sheetFormatPr defaultColWidth="9" defaultRowHeight="13.5" outlineLevelCol="6"/>
  <cols>
    <col min="1" max="1" width="7.75" customWidth="1"/>
    <col min="2" max="2" width="12.75" customWidth="1"/>
    <col min="3" max="3" width="9.625" customWidth="1"/>
    <col min="6" max="6" width="10.5" customWidth="1"/>
    <col min="7" max="7" width="11.375" customWidth="1"/>
  </cols>
  <sheetData>
    <row r="1" ht="14.25" spans="1:7">
      <c r="A1" s="11" t="s">
        <v>65</v>
      </c>
      <c r="B1" s="11"/>
      <c r="C1" s="11"/>
      <c r="D1" s="11"/>
      <c r="E1" s="11"/>
      <c r="F1" s="11"/>
      <c r="G1" s="11"/>
    </row>
    <row r="2" ht="24" spans="1:7">
      <c r="A2" s="12" t="s">
        <v>0</v>
      </c>
      <c r="B2" s="12" t="s">
        <v>46</v>
      </c>
      <c r="C2" s="12" t="s">
        <v>47</v>
      </c>
      <c r="D2" s="12" t="s">
        <v>48</v>
      </c>
      <c r="E2" s="12" t="s">
        <v>49</v>
      </c>
      <c r="F2" s="12" t="s">
        <v>50</v>
      </c>
      <c r="G2" s="12" t="s">
        <v>51</v>
      </c>
    </row>
    <row r="3" spans="1:7">
      <c r="A3" s="12" t="s">
        <v>52</v>
      </c>
      <c r="B3" s="12" t="s">
        <v>15</v>
      </c>
      <c r="C3" s="12"/>
      <c r="D3" s="12"/>
      <c r="E3" s="12"/>
      <c r="F3" s="17"/>
      <c r="G3" s="12"/>
    </row>
    <row r="4" ht="36" spans="1:7">
      <c r="A4" s="16" t="s">
        <v>53</v>
      </c>
      <c r="B4" s="12" t="s">
        <v>54</v>
      </c>
      <c r="C4" s="12" t="s">
        <v>55</v>
      </c>
      <c r="D4" s="12">
        <f>6.31*2</f>
        <v>12.62</v>
      </c>
      <c r="E4" s="12"/>
      <c r="F4" s="17"/>
      <c r="G4" s="12" t="s">
        <v>66</v>
      </c>
    </row>
    <row r="5" spans="1:7">
      <c r="A5" s="16" t="s">
        <v>57</v>
      </c>
      <c r="B5" s="12" t="s">
        <v>3</v>
      </c>
      <c r="C5" s="12" t="s">
        <v>58</v>
      </c>
      <c r="D5" s="12">
        <f>48*2</f>
        <v>96</v>
      </c>
      <c r="E5" s="12"/>
      <c r="F5" s="12"/>
      <c r="G5" s="12" t="s">
        <v>59</v>
      </c>
    </row>
    <row r="6" spans="1:7">
      <c r="A6" s="16" t="s">
        <v>60</v>
      </c>
      <c r="B6" s="12" t="s">
        <v>61</v>
      </c>
      <c r="C6" s="12" t="s">
        <v>55</v>
      </c>
      <c r="D6" s="12">
        <v>0.62</v>
      </c>
      <c r="E6" s="12"/>
      <c r="F6" s="17"/>
      <c r="G6" s="12"/>
    </row>
    <row r="7" spans="1:7">
      <c r="A7" s="12"/>
      <c r="B7" s="13" t="s">
        <v>44</v>
      </c>
      <c r="C7" s="14"/>
      <c r="D7" s="14"/>
      <c r="E7" s="15"/>
      <c r="F7" s="18"/>
      <c r="G7" s="12"/>
    </row>
    <row r="8" spans="1:7">
      <c r="A8" s="12" t="s">
        <v>62</v>
      </c>
      <c r="B8" s="12" t="s">
        <v>16</v>
      </c>
      <c r="C8" s="12"/>
      <c r="D8" s="12"/>
      <c r="E8" s="12"/>
      <c r="F8" s="17"/>
      <c r="G8" s="12"/>
    </row>
    <row r="9" ht="36" spans="1:7">
      <c r="A9" s="16" t="s">
        <v>53</v>
      </c>
      <c r="B9" s="12" t="s">
        <v>54</v>
      </c>
      <c r="C9" s="12" t="s">
        <v>55</v>
      </c>
      <c r="D9" s="12">
        <f>6.44*2</f>
        <v>12.88</v>
      </c>
      <c r="E9" s="12"/>
      <c r="F9" s="17"/>
      <c r="G9" s="12" t="s">
        <v>67</v>
      </c>
    </row>
    <row r="10" spans="1:7">
      <c r="A10" s="16" t="s">
        <v>57</v>
      </c>
      <c r="B10" s="12" t="s">
        <v>3</v>
      </c>
      <c r="C10" s="12" t="s">
        <v>58</v>
      </c>
      <c r="D10" s="12">
        <f>28*2</f>
        <v>56</v>
      </c>
      <c r="E10" s="12"/>
      <c r="F10" s="12"/>
      <c r="G10" s="12" t="s">
        <v>59</v>
      </c>
    </row>
    <row r="11" ht="24" customHeight="1" spans="1:7">
      <c r="A11" s="16" t="s">
        <v>60</v>
      </c>
      <c r="B11" s="12" t="s">
        <v>61</v>
      </c>
      <c r="C11" s="12" t="s">
        <v>55</v>
      </c>
      <c r="D11" s="12">
        <v>0.2</v>
      </c>
      <c r="E11" s="12"/>
      <c r="F11" s="17"/>
      <c r="G11" s="12"/>
    </row>
    <row r="12" spans="1:7">
      <c r="A12" s="19"/>
      <c r="B12" s="13" t="s">
        <v>44</v>
      </c>
      <c r="C12" s="14"/>
      <c r="D12" s="14"/>
      <c r="E12" s="15"/>
      <c r="F12" s="18"/>
      <c r="G12" s="19"/>
    </row>
    <row r="13" spans="1:7">
      <c r="A13" s="19"/>
      <c r="B13" s="13" t="s">
        <v>64</v>
      </c>
      <c r="C13" s="14"/>
      <c r="D13" s="14"/>
      <c r="E13" s="15"/>
      <c r="F13" s="18"/>
      <c r="G13" s="19"/>
    </row>
  </sheetData>
  <mergeCells count="4">
    <mergeCell ref="A1:G1"/>
    <mergeCell ref="B7:E7"/>
    <mergeCell ref="B12:E12"/>
    <mergeCell ref="B13:E1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G21" sqref="G21"/>
    </sheetView>
  </sheetViews>
  <sheetFormatPr defaultColWidth="9" defaultRowHeight="13.5" outlineLevelCol="6"/>
  <cols>
    <col min="2" max="2" width="11.875" customWidth="1"/>
    <col min="3" max="3" width="9.625" customWidth="1"/>
    <col min="6" max="6" width="10.5" customWidth="1"/>
    <col min="7" max="7" width="14" customWidth="1"/>
  </cols>
  <sheetData>
    <row r="1" ht="14.25" spans="1:7">
      <c r="A1" s="11" t="s">
        <v>68</v>
      </c>
      <c r="B1" s="11"/>
      <c r="C1" s="11"/>
      <c r="D1" s="11"/>
      <c r="E1" s="11"/>
      <c r="F1" s="11"/>
      <c r="G1" s="11"/>
    </row>
    <row r="2" ht="24" spans="1:7">
      <c r="A2" s="12" t="s">
        <v>0</v>
      </c>
      <c r="B2" s="12" t="s">
        <v>46</v>
      </c>
      <c r="C2" s="12" t="s">
        <v>47</v>
      </c>
      <c r="D2" s="12" t="s">
        <v>48</v>
      </c>
      <c r="E2" s="12" t="s">
        <v>49</v>
      </c>
      <c r="F2" s="12" t="s">
        <v>50</v>
      </c>
      <c r="G2" s="12" t="s">
        <v>51</v>
      </c>
    </row>
    <row r="3" spans="1:7">
      <c r="A3" s="12" t="s">
        <v>52</v>
      </c>
      <c r="B3" s="12" t="s">
        <v>18</v>
      </c>
      <c r="C3" s="12"/>
      <c r="D3" s="12"/>
      <c r="E3" s="12"/>
      <c r="F3" s="17"/>
      <c r="G3" s="12"/>
    </row>
    <row r="4" ht="39" customHeight="1" spans="1:7">
      <c r="A4" s="16" t="s">
        <v>53</v>
      </c>
      <c r="B4" s="12" t="s">
        <v>54</v>
      </c>
      <c r="C4" s="12" t="s">
        <v>55</v>
      </c>
      <c r="D4" s="12">
        <f>26.07*2</f>
        <v>52.14</v>
      </c>
      <c r="E4" s="12"/>
      <c r="F4" s="17"/>
      <c r="G4" s="12" t="s">
        <v>69</v>
      </c>
    </row>
    <row r="5" spans="1:7">
      <c r="A5" s="16" t="s">
        <v>57</v>
      </c>
      <c r="B5" s="12" t="s">
        <v>3</v>
      </c>
      <c r="C5" s="12" t="s">
        <v>58</v>
      </c>
      <c r="D5" s="12">
        <f>72*2</f>
        <v>144</v>
      </c>
      <c r="E5" s="12"/>
      <c r="F5" s="12"/>
      <c r="G5" s="12" t="s">
        <v>59</v>
      </c>
    </row>
    <row r="6" spans="1:7">
      <c r="A6" s="16" t="s">
        <v>60</v>
      </c>
      <c r="B6" s="12" t="s">
        <v>61</v>
      </c>
      <c r="C6" s="12" t="s">
        <v>55</v>
      </c>
      <c r="D6" s="12">
        <v>1.25</v>
      </c>
      <c r="E6" s="12"/>
      <c r="F6" s="17"/>
      <c r="G6" s="12"/>
    </row>
    <row r="7" spans="1:7">
      <c r="A7" s="12"/>
      <c r="B7" s="13" t="s">
        <v>44</v>
      </c>
      <c r="C7" s="14"/>
      <c r="D7" s="14"/>
      <c r="E7" s="15"/>
      <c r="F7" s="18"/>
      <c r="G7" s="12"/>
    </row>
    <row r="8" spans="1:7">
      <c r="A8" s="12" t="s">
        <v>62</v>
      </c>
      <c r="B8" s="12" t="s">
        <v>19</v>
      </c>
      <c r="C8" s="12"/>
      <c r="D8" s="12"/>
      <c r="E8" s="12"/>
      <c r="F8" s="17"/>
      <c r="G8" s="12"/>
    </row>
    <row r="9" ht="36" customHeight="1" spans="1:7">
      <c r="A9" s="16" t="s">
        <v>53</v>
      </c>
      <c r="B9" s="12" t="s">
        <v>54</v>
      </c>
      <c r="C9" s="12" t="s">
        <v>55</v>
      </c>
      <c r="D9" s="12">
        <f>11.16*2</f>
        <v>22.32</v>
      </c>
      <c r="E9" s="12"/>
      <c r="F9" s="17"/>
      <c r="G9" s="12" t="s">
        <v>70</v>
      </c>
    </row>
    <row r="10" spans="1:7">
      <c r="A10" s="16" t="s">
        <v>57</v>
      </c>
      <c r="B10" s="12" t="s">
        <v>3</v>
      </c>
      <c r="C10" s="12" t="s">
        <v>58</v>
      </c>
      <c r="D10" s="12">
        <f>28*2</f>
        <v>56</v>
      </c>
      <c r="E10" s="12"/>
      <c r="F10" s="12"/>
      <c r="G10" s="12" t="s">
        <v>59</v>
      </c>
    </row>
    <row r="11" spans="1:7">
      <c r="A11" s="16" t="s">
        <v>60</v>
      </c>
      <c r="B11" s="12" t="s">
        <v>61</v>
      </c>
      <c r="C11" s="12" t="s">
        <v>55</v>
      </c>
      <c r="D11" s="12">
        <v>0.16</v>
      </c>
      <c r="E11" s="12"/>
      <c r="F11" s="17"/>
      <c r="G11" s="12"/>
    </row>
    <row r="12" spans="1:7">
      <c r="A12" s="19"/>
      <c r="B12" s="13" t="s">
        <v>44</v>
      </c>
      <c r="C12" s="14"/>
      <c r="D12" s="14"/>
      <c r="E12" s="15"/>
      <c r="F12" s="18"/>
      <c r="G12" s="19"/>
    </row>
    <row r="13" spans="1:7">
      <c r="A13" s="12" t="s">
        <v>71</v>
      </c>
      <c r="B13" s="12" t="s">
        <v>20</v>
      </c>
      <c r="C13" s="12"/>
      <c r="D13" s="12"/>
      <c r="E13" s="12"/>
      <c r="F13" s="17"/>
      <c r="G13" s="12"/>
    </row>
    <row r="14" ht="34.9" customHeight="1" spans="1:7">
      <c r="A14" s="16" t="s">
        <v>53</v>
      </c>
      <c r="B14" s="12" t="s">
        <v>54</v>
      </c>
      <c r="C14" s="12" t="s">
        <v>55</v>
      </c>
      <c r="D14" s="12">
        <f>11.66*2</f>
        <v>23.32</v>
      </c>
      <c r="E14" s="12"/>
      <c r="F14" s="17"/>
      <c r="G14" s="12" t="s">
        <v>72</v>
      </c>
    </row>
    <row r="15" spans="1:7">
      <c r="A15" s="16" t="s">
        <v>57</v>
      </c>
      <c r="B15" s="12" t="s">
        <v>3</v>
      </c>
      <c r="C15" s="12" t="s">
        <v>58</v>
      </c>
      <c r="D15" s="12">
        <f>38*2</f>
        <v>76</v>
      </c>
      <c r="E15" s="12"/>
      <c r="F15" s="12"/>
      <c r="G15" s="12" t="s">
        <v>59</v>
      </c>
    </row>
    <row r="16" spans="1:7">
      <c r="A16" s="16" t="s">
        <v>60</v>
      </c>
      <c r="B16" s="12" t="s">
        <v>61</v>
      </c>
      <c r="C16" s="12" t="s">
        <v>55</v>
      </c>
      <c r="D16" s="12">
        <v>0.39</v>
      </c>
      <c r="E16" s="12"/>
      <c r="F16" s="17"/>
      <c r="G16" s="12"/>
    </row>
    <row r="17" spans="1:7">
      <c r="A17" s="12"/>
      <c r="B17" s="13" t="s">
        <v>44</v>
      </c>
      <c r="C17" s="14"/>
      <c r="D17" s="14"/>
      <c r="E17" s="15"/>
      <c r="F17" s="18"/>
      <c r="G17" s="12"/>
    </row>
    <row r="18" spans="1:7">
      <c r="A18" s="12" t="s">
        <v>73</v>
      </c>
      <c r="B18" s="12" t="s">
        <v>21</v>
      </c>
      <c r="C18" s="23"/>
      <c r="D18" s="23"/>
      <c r="E18" s="21"/>
      <c r="F18" s="17"/>
      <c r="G18" s="12"/>
    </row>
    <row r="19" ht="24" spans="1:7">
      <c r="A19" s="16" t="s">
        <v>53</v>
      </c>
      <c r="B19" s="12" t="s">
        <v>54</v>
      </c>
      <c r="C19" s="12" t="s">
        <v>55</v>
      </c>
      <c r="D19" s="24">
        <f>10*2</f>
        <v>20</v>
      </c>
      <c r="E19" s="12"/>
      <c r="F19" s="17"/>
      <c r="G19" s="12" t="s">
        <v>74</v>
      </c>
    </row>
    <row r="20" spans="1:7">
      <c r="A20" s="16" t="s">
        <v>57</v>
      </c>
      <c r="B20" s="12" t="s">
        <v>3</v>
      </c>
      <c r="C20" s="12" t="s">
        <v>58</v>
      </c>
      <c r="D20" s="12">
        <f>44*2</f>
        <v>88</v>
      </c>
      <c r="E20" s="12"/>
      <c r="F20" s="12"/>
      <c r="G20" s="12"/>
    </row>
    <row r="21" spans="1:7">
      <c r="A21" s="16" t="s">
        <v>60</v>
      </c>
      <c r="B21" s="12" t="s">
        <v>61</v>
      </c>
      <c r="C21" s="12" t="s">
        <v>55</v>
      </c>
      <c r="D21" s="12">
        <v>0.51</v>
      </c>
      <c r="E21" s="12"/>
      <c r="F21" s="17"/>
      <c r="G21" s="12"/>
    </row>
    <row r="22" spans="1:7">
      <c r="A22" s="19"/>
      <c r="B22" s="13" t="s">
        <v>44</v>
      </c>
      <c r="C22" s="14"/>
      <c r="D22" s="14"/>
      <c r="E22" s="15"/>
      <c r="F22" s="18"/>
      <c r="G22" s="19"/>
    </row>
    <row r="23" spans="1:7">
      <c r="A23" s="19"/>
      <c r="B23" s="13" t="s">
        <v>64</v>
      </c>
      <c r="C23" s="14"/>
      <c r="D23" s="14"/>
      <c r="E23" s="15"/>
      <c r="F23" s="18"/>
      <c r="G23" s="19"/>
    </row>
  </sheetData>
  <mergeCells count="6">
    <mergeCell ref="A1:G1"/>
    <mergeCell ref="B7:E7"/>
    <mergeCell ref="B12:E12"/>
    <mergeCell ref="B17:E17"/>
    <mergeCell ref="B22:E22"/>
    <mergeCell ref="B23:E2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K24" sqref="K24"/>
    </sheetView>
  </sheetViews>
  <sheetFormatPr defaultColWidth="9" defaultRowHeight="13.5" outlineLevelCol="6"/>
  <cols>
    <col min="1" max="1" width="7" customWidth="1"/>
    <col min="2" max="2" width="11.875" customWidth="1"/>
    <col min="3" max="3" width="9.625" customWidth="1"/>
    <col min="6" max="6" width="10.5" customWidth="1"/>
    <col min="7" max="7" width="11.375" customWidth="1"/>
  </cols>
  <sheetData>
    <row r="1" ht="14.25" spans="1:7">
      <c r="A1" s="11" t="s">
        <v>75</v>
      </c>
      <c r="B1" s="11"/>
      <c r="C1" s="11"/>
      <c r="D1" s="11"/>
      <c r="E1" s="11"/>
      <c r="F1" s="11"/>
      <c r="G1" s="11"/>
    </row>
    <row r="2" ht="24" spans="1:7">
      <c r="A2" s="12" t="s">
        <v>0</v>
      </c>
      <c r="B2" s="12" t="s">
        <v>46</v>
      </c>
      <c r="C2" s="12" t="s">
        <v>47</v>
      </c>
      <c r="D2" s="12" t="s">
        <v>48</v>
      </c>
      <c r="E2" s="12" t="s">
        <v>49</v>
      </c>
      <c r="F2" s="12" t="s">
        <v>50</v>
      </c>
      <c r="G2" s="12" t="s">
        <v>51</v>
      </c>
    </row>
    <row r="3" spans="1:7">
      <c r="A3" s="12" t="s">
        <v>52</v>
      </c>
      <c r="B3" s="13" t="s">
        <v>23</v>
      </c>
      <c r="C3" s="14"/>
      <c r="D3" s="14"/>
      <c r="E3" s="14"/>
      <c r="F3" s="14"/>
      <c r="G3" s="15"/>
    </row>
    <row r="4" ht="36" spans="1:7">
      <c r="A4" s="16" t="s">
        <v>53</v>
      </c>
      <c r="B4" s="12" t="s">
        <v>54</v>
      </c>
      <c r="C4" s="12" t="s">
        <v>55</v>
      </c>
      <c r="D4" s="12">
        <f>1.76*2</f>
        <v>3.52</v>
      </c>
      <c r="E4" s="12"/>
      <c r="F4" s="12"/>
      <c r="G4" s="12" t="s">
        <v>76</v>
      </c>
    </row>
    <row r="5" spans="1:7">
      <c r="A5" s="16" t="s">
        <v>57</v>
      </c>
      <c r="B5" s="12" t="s">
        <v>3</v>
      </c>
      <c r="C5" s="12" t="s">
        <v>58</v>
      </c>
      <c r="D5" s="12">
        <f>57*2</f>
        <v>114</v>
      </c>
      <c r="E5" s="12"/>
      <c r="F5" s="12"/>
      <c r="G5" s="12" t="s">
        <v>59</v>
      </c>
    </row>
    <row r="6" spans="1:7">
      <c r="A6" s="12"/>
      <c r="B6" s="13" t="s">
        <v>44</v>
      </c>
      <c r="C6" s="14"/>
      <c r="D6" s="14"/>
      <c r="E6" s="15"/>
      <c r="F6" s="18"/>
      <c r="G6" s="12"/>
    </row>
    <row r="7" ht="24" customHeight="1" spans="1:7">
      <c r="A7" s="12" t="s">
        <v>62</v>
      </c>
      <c r="B7" s="13" t="s">
        <v>24</v>
      </c>
      <c r="C7" s="14"/>
      <c r="D7" s="14"/>
      <c r="E7" s="14"/>
      <c r="F7" s="14"/>
      <c r="G7" s="15"/>
    </row>
    <row r="8" ht="36" spans="1:7">
      <c r="A8" s="16" t="s">
        <v>53</v>
      </c>
      <c r="B8" s="12" t="s">
        <v>54</v>
      </c>
      <c r="C8" s="12" t="s">
        <v>55</v>
      </c>
      <c r="D8" s="12">
        <f>3.29*2</f>
        <v>6.58</v>
      </c>
      <c r="E8" s="12"/>
      <c r="F8" s="12"/>
      <c r="G8" s="12" t="s">
        <v>77</v>
      </c>
    </row>
    <row r="9" spans="1:7">
      <c r="A9" s="16" t="s">
        <v>57</v>
      </c>
      <c r="B9" s="12" t="s">
        <v>3</v>
      </c>
      <c r="C9" s="12" t="s">
        <v>58</v>
      </c>
      <c r="D9" s="12">
        <f>4*2</f>
        <v>8</v>
      </c>
      <c r="E9" s="12"/>
      <c r="F9" s="12"/>
      <c r="G9" s="12" t="s">
        <v>59</v>
      </c>
    </row>
    <row r="10" spans="1:7">
      <c r="A10" s="19"/>
      <c r="B10" s="13" t="s">
        <v>44</v>
      </c>
      <c r="C10" s="14"/>
      <c r="D10" s="14"/>
      <c r="E10" s="15"/>
      <c r="F10" s="18"/>
      <c r="G10" s="19"/>
    </row>
    <row r="11" spans="1:7">
      <c r="A11" s="12" t="s">
        <v>71</v>
      </c>
      <c r="B11" s="13" t="s">
        <v>25</v>
      </c>
      <c r="C11" s="14"/>
      <c r="D11" s="14"/>
      <c r="E11" s="14"/>
      <c r="F11" s="14"/>
      <c r="G11" s="15"/>
    </row>
    <row r="12" ht="36" spans="1:7">
      <c r="A12" s="16" t="s">
        <v>53</v>
      </c>
      <c r="B12" s="12" t="s">
        <v>54</v>
      </c>
      <c r="C12" s="12" t="s">
        <v>55</v>
      </c>
      <c r="D12" s="12">
        <f>5.39*2</f>
        <v>10.78</v>
      </c>
      <c r="E12" s="12"/>
      <c r="F12" s="12"/>
      <c r="G12" s="12" t="s">
        <v>78</v>
      </c>
    </row>
    <row r="13" spans="1:7">
      <c r="A13" s="16" t="s">
        <v>57</v>
      </c>
      <c r="B13" s="12" t="s">
        <v>3</v>
      </c>
      <c r="C13" s="12" t="s">
        <v>58</v>
      </c>
      <c r="D13" s="12">
        <f>28*2</f>
        <v>56</v>
      </c>
      <c r="E13" s="12"/>
      <c r="F13" s="12"/>
      <c r="G13" s="12" t="s">
        <v>59</v>
      </c>
    </row>
    <row r="14" spans="1:7">
      <c r="A14" s="12"/>
      <c r="B14" s="13" t="s">
        <v>44</v>
      </c>
      <c r="C14" s="14"/>
      <c r="D14" s="14"/>
      <c r="E14" s="15"/>
      <c r="F14" s="18"/>
      <c r="G14" s="12"/>
    </row>
    <row r="15" spans="1:7">
      <c r="A15" s="19"/>
      <c r="B15" s="13" t="s">
        <v>64</v>
      </c>
      <c r="C15" s="14"/>
      <c r="D15" s="14"/>
      <c r="E15" s="15"/>
      <c r="F15" s="18"/>
      <c r="G15" s="19"/>
    </row>
  </sheetData>
  <mergeCells count="8">
    <mergeCell ref="A1:G1"/>
    <mergeCell ref="B3:G3"/>
    <mergeCell ref="B6:E6"/>
    <mergeCell ref="B7:G7"/>
    <mergeCell ref="B10:E10"/>
    <mergeCell ref="B11:G11"/>
    <mergeCell ref="B14:E14"/>
    <mergeCell ref="B15:E15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H23" sqref="H23"/>
    </sheetView>
  </sheetViews>
  <sheetFormatPr defaultColWidth="9" defaultRowHeight="13.5" outlineLevelCol="6"/>
  <cols>
    <col min="2" max="2" width="11.875" customWidth="1"/>
    <col min="3" max="3" width="9.625" customWidth="1"/>
    <col min="6" max="6" width="10.5" customWidth="1"/>
    <col min="7" max="7" width="11.375" customWidth="1"/>
  </cols>
  <sheetData>
    <row r="1" ht="14.25" spans="1:7">
      <c r="A1" s="11" t="s">
        <v>79</v>
      </c>
      <c r="B1" s="11"/>
      <c r="C1" s="11"/>
      <c r="D1" s="11"/>
      <c r="E1" s="11"/>
      <c r="F1" s="11"/>
      <c r="G1" s="11"/>
    </row>
    <row r="2" ht="24" spans="1:7">
      <c r="A2" s="12" t="s">
        <v>0</v>
      </c>
      <c r="B2" s="12" t="s">
        <v>46</v>
      </c>
      <c r="C2" s="12" t="s">
        <v>47</v>
      </c>
      <c r="D2" s="12" t="s">
        <v>48</v>
      </c>
      <c r="E2" s="12" t="s">
        <v>49</v>
      </c>
      <c r="F2" s="12" t="s">
        <v>50</v>
      </c>
      <c r="G2" s="12" t="s">
        <v>51</v>
      </c>
    </row>
    <row r="3" spans="1:7">
      <c r="A3" s="12" t="s">
        <v>52</v>
      </c>
      <c r="B3" s="13" t="s">
        <v>27</v>
      </c>
      <c r="C3" s="14"/>
      <c r="D3" s="14"/>
      <c r="E3" s="14"/>
      <c r="F3" s="14"/>
      <c r="G3" s="15"/>
    </row>
    <row r="4" ht="36" spans="1:7">
      <c r="A4" s="16" t="s">
        <v>53</v>
      </c>
      <c r="B4" s="12" t="s">
        <v>54</v>
      </c>
      <c r="C4" s="12" t="s">
        <v>55</v>
      </c>
      <c r="D4" s="12">
        <f>1.8*2</f>
        <v>3.6</v>
      </c>
      <c r="E4" s="12"/>
      <c r="F4" s="12"/>
      <c r="G4" s="12" t="s">
        <v>80</v>
      </c>
    </row>
    <row r="5" spans="1:7">
      <c r="A5" s="16" t="s">
        <v>57</v>
      </c>
      <c r="B5" s="12" t="s">
        <v>3</v>
      </c>
      <c r="C5" s="12" t="s">
        <v>58</v>
      </c>
      <c r="D5" s="12">
        <f>44*2</f>
        <v>88</v>
      </c>
      <c r="E5" s="12"/>
      <c r="F5" s="12"/>
      <c r="G5" s="12" t="s">
        <v>59</v>
      </c>
    </row>
    <row r="6" spans="1:7">
      <c r="A6" s="16" t="s">
        <v>60</v>
      </c>
      <c r="B6" s="12" t="s">
        <v>61</v>
      </c>
      <c r="C6" s="12" t="s">
        <v>55</v>
      </c>
      <c r="D6" s="12">
        <v>0.18</v>
      </c>
      <c r="E6" s="12"/>
      <c r="F6" s="17"/>
      <c r="G6" s="12"/>
    </row>
    <row r="7" spans="1:7">
      <c r="A7" s="12"/>
      <c r="B7" s="13" t="s">
        <v>44</v>
      </c>
      <c r="C7" s="14"/>
      <c r="D7" s="14"/>
      <c r="E7" s="15"/>
      <c r="F7" s="18"/>
      <c r="G7" s="12"/>
    </row>
    <row r="8" spans="1:7">
      <c r="A8" s="12" t="s">
        <v>62</v>
      </c>
      <c r="B8" s="13" t="s">
        <v>28</v>
      </c>
      <c r="C8" s="14"/>
      <c r="D8" s="14"/>
      <c r="E8" s="14"/>
      <c r="F8" s="14"/>
      <c r="G8" s="15"/>
    </row>
    <row r="9" ht="36" spans="1:7">
      <c r="A9" s="16" t="s">
        <v>53</v>
      </c>
      <c r="B9" s="12" t="s">
        <v>54</v>
      </c>
      <c r="C9" s="12" t="s">
        <v>55</v>
      </c>
      <c r="D9" s="12">
        <f>5*2</f>
        <v>10</v>
      </c>
      <c r="E9" s="12"/>
      <c r="F9" s="12"/>
      <c r="G9" s="12" t="s">
        <v>81</v>
      </c>
    </row>
    <row r="10" spans="1:7">
      <c r="A10" s="16" t="s">
        <v>57</v>
      </c>
      <c r="B10" s="12" t="s">
        <v>3</v>
      </c>
      <c r="C10" s="12" t="s">
        <v>58</v>
      </c>
      <c r="D10" s="12">
        <f>42*2</f>
        <v>84</v>
      </c>
      <c r="E10" s="12"/>
      <c r="F10" s="12"/>
      <c r="G10" s="12" t="s">
        <v>59</v>
      </c>
    </row>
    <row r="11" spans="1:7">
      <c r="A11" s="16" t="s">
        <v>60</v>
      </c>
      <c r="B11" s="12" t="s">
        <v>61</v>
      </c>
      <c r="C11" s="12" t="s">
        <v>55</v>
      </c>
      <c r="D11" s="12">
        <v>0.25</v>
      </c>
      <c r="E11" s="12"/>
      <c r="F11" s="17"/>
      <c r="G11" s="12"/>
    </row>
    <row r="12" spans="1:7">
      <c r="A12" s="19"/>
      <c r="B12" s="13" t="s">
        <v>44</v>
      </c>
      <c r="C12" s="14"/>
      <c r="D12" s="14"/>
      <c r="E12" s="15"/>
      <c r="F12" s="18"/>
      <c r="G12" s="19"/>
    </row>
    <row r="13" spans="1:7">
      <c r="A13" s="12" t="s">
        <v>71</v>
      </c>
      <c r="B13" s="13" t="s">
        <v>29</v>
      </c>
      <c r="C13" s="14"/>
      <c r="D13" s="14"/>
      <c r="E13" s="14"/>
      <c r="F13" s="14"/>
      <c r="G13" s="15"/>
    </row>
    <row r="14" ht="36" spans="1:7">
      <c r="A14" s="16" t="s">
        <v>53</v>
      </c>
      <c r="B14" s="12" t="s">
        <v>54</v>
      </c>
      <c r="C14" s="12" t="s">
        <v>55</v>
      </c>
      <c r="D14" s="22">
        <f>4.94*2</f>
        <v>9.88</v>
      </c>
      <c r="E14" s="12"/>
      <c r="F14" s="12"/>
      <c r="G14" s="12" t="s">
        <v>82</v>
      </c>
    </row>
    <row r="15" spans="1:7">
      <c r="A15" s="16" t="s">
        <v>57</v>
      </c>
      <c r="B15" s="12" t="s">
        <v>3</v>
      </c>
      <c r="C15" s="12" t="s">
        <v>58</v>
      </c>
      <c r="D15" s="12">
        <f>38*2</f>
        <v>76</v>
      </c>
      <c r="E15" s="12"/>
      <c r="F15" s="12"/>
      <c r="G15" s="12" t="s">
        <v>59</v>
      </c>
    </row>
    <row r="16" spans="1:7">
      <c r="A16" s="16" t="s">
        <v>60</v>
      </c>
      <c r="B16" s="12" t="s">
        <v>61</v>
      </c>
      <c r="C16" s="12" t="s">
        <v>55</v>
      </c>
      <c r="D16" s="12">
        <v>0.26</v>
      </c>
      <c r="E16" s="12"/>
      <c r="F16" s="17"/>
      <c r="G16" s="12"/>
    </row>
    <row r="17" spans="1:7">
      <c r="A17" s="19"/>
      <c r="B17" s="13" t="s">
        <v>44</v>
      </c>
      <c r="C17" s="14"/>
      <c r="D17" s="14"/>
      <c r="E17" s="15"/>
      <c r="F17" s="18"/>
      <c r="G17" s="19"/>
    </row>
    <row r="18" spans="1:7">
      <c r="A18" s="19"/>
      <c r="B18" s="13" t="s">
        <v>64</v>
      </c>
      <c r="C18" s="14"/>
      <c r="D18" s="14"/>
      <c r="E18" s="15"/>
      <c r="F18" s="18"/>
      <c r="G18" s="19"/>
    </row>
  </sheetData>
  <mergeCells count="8">
    <mergeCell ref="A1:G1"/>
    <mergeCell ref="B3:G3"/>
    <mergeCell ref="B7:E7"/>
    <mergeCell ref="B8:G8"/>
    <mergeCell ref="B12:E12"/>
    <mergeCell ref="B13:G13"/>
    <mergeCell ref="B17:E17"/>
    <mergeCell ref="B18:E18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J17" sqref="J17"/>
    </sheetView>
  </sheetViews>
  <sheetFormatPr defaultColWidth="9" defaultRowHeight="13.5" outlineLevelCol="6"/>
  <cols>
    <col min="2" max="2" width="11.875" customWidth="1"/>
    <col min="3" max="3" width="9.625" customWidth="1"/>
    <col min="6" max="6" width="10.5" customWidth="1"/>
    <col min="7" max="7" width="13.25" customWidth="1"/>
  </cols>
  <sheetData>
    <row r="1" ht="14.25" spans="1:7">
      <c r="A1" s="11" t="s">
        <v>83</v>
      </c>
      <c r="B1" s="11"/>
      <c r="C1" s="11"/>
      <c r="D1" s="11"/>
      <c r="E1" s="11"/>
      <c r="F1" s="11"/>
      <c r="G1" s="11"/>
    </row>
    <row r="2" ht="24" spans="1:7">
      <c r="A2" s="12" t="s">
        <v>0</v>
      </c>
      <c r="B2" s="12" t="s">
        <v>46</v>
      </c>
      <c r="C2" s="12" t="s">
        <v>47</v>
      </c>
      <c r="D2" s="12" t="s">
        <v>48</v>
      </c>
      <c r="E2" s="12" t="s">
        <v>49</v>
      </c>
      <c r="F2" s="12" t="s">
        <v>50</v>
      </c>
      <c r="G2" s="12" t="s">
        <v>51</v>
      </c>
    </row>
    <row r="3" spans="1:7">
      <c r="A3" s="12" t="s">
        <v>52</v>
      </c>
      <c r="B3" s="13" t="s">
        <v>31</v>
      </c>
      <c r="C3" s="14"/>
      <c r="D3" s="14"/>
      <c r="E3" s="14"/>
      <c r="F3" s="14"/>
      <c r="G3" s="15"/>
    </row>
    <row r="4" ht="36" spans="1:7">
      <c r="A4" s="16" t="s">
        <v>53</v>
      </c>
      <c r="B4" s="12" t="s">
        <v>54</v>
      </c>
      <c r="C4" s="12" t="s">
        <v>55</v>
      </c>
      <c r="D4" s="12">
        <f>8.05*2</f>
        <v>16.1</v>
      </c>
      <c r="E4" s="12"/>
      <c r="F4" s="12"/>
      <c r="G4" s="12" t="s">
        <v>84</v>
      </c>
    </row>
    <row r="5" spans="1:7">
      <c r="A5" s="16" t="s">
        <v>57</v>
      </c>
      <c r="B5" s="12" t="s">
        <v>3</v>
      </c>
      <c r="C5" s="12" t="s">
        <v>58</v>
      </c>
      <c r="D5" s="12">
        <f>40*2</f>
        <v>80</v>
      </c>
      <c r="E5" s="12"/>
      <c r="F5" s="12"/>
      <c r="G5" s="12" t="s">
        <v>59</v>
      </c>
    </row>
    <row r="6" spans="1:7">
      <c r="A6" s="16" t="s">
        <v>60</v>
      </c>
      <c r="B6" s="12" t="s">
        <v>61</v>
      </c>
      <c r="C6" s="12" t="s">
        <v>55</v>
      </c>
      <c r="D6" s="12">
        <v>0.04</v>
      </c>
      <c r="E6" s="12"/>
      <c r="F6" s="17"/>
      <c r="G6" s="12"/>
    </row>
    <row r="7" spans="1:7">
      <c r="A7" s="12"/>
      <c r="B7" s="13" t="s">
        <v>44</v>
      </c>
      <c r="C7" s="14"/>
      <c r="D7" s="14"/>
      <c r="E7" s="15"/>
      <c r="F7" s="18"/>
      <c r="G7" s="12"/>
    </row>
    <row r="8" spans="1:7">
      <c r="A8" s="12" t="s">
        <v>62</v>
      </c>
      <c r="B8" s="13" t="s">
        <v>32</v>
      </c>
      <c r="C8" s="14"/>
      <c r="D8" s="14"/>
      <c r="E8" s="14"/>
      <c r="F8" s="14"/>
      <c r="G8" s="15"/>
    </row>
    <row r="9" ht="45" customHeight="1" spans="1:7">
      <c r="A9" s="16" t="s">
        <v>53</v>
      </c>
      <c r="B9" s="12" t="s">
        <v>54</v>
      </c>
      <c r="C9" s="12" t="s">
        <v>55</v>
      </c>
      <c r="D9" s="12">
        <f>11.5*2</f>
        <v>23</v>
      </c>
      <c r="E9" s="12"/>
      <c r="F9" s="12"/>
      <c r="G9" s="12" t="s">
        <v>85</v>
      </c>
    </row>
    <row r="10" spans="1:7">
      <c r="A10" s="16" t="s">
        <v>57</v>
      </c>
      <c r="B10" s="12" t="s">
        <v>3</v>
      </c>
      <c r="C10" s="12" t="s">
        <v>58</v>
      </c>
      <c r="D10" s="12">
        <f>32*2</f>
        <v>64</v>
      </c>
      <c r="E10" s="12"/>
      <c r="F10" s="12"/>
      <c r="G10" s="12" t="s">
        <v>59</v>
      </c>
    </row>
    <row r="11" spans="1:7">
      <c r="A11" s="16" t="s">
        <v>60</v>
      </c>
      <c r="B11" s="12" t="s">
        <v>61</v>
      </c>
      <c r="C11" s="12" t="s">
        <v>55</v>
      </c>
      <c r="D11" s="12">
        <v>0.28</v>
      </c>
      <c r="E11" s="12"/>
      <c r="F11" s="17"/>
      <c r="G11" s="12"/>
    </row>
    <row r="12" spans="1:7">
      <c r="A12" s="19"/>
      <c r="B12" s="13" t="s">
        <v>44</v>
      </c>
      <c r="C12" s="14"/>
      <c r="D12" s="14"/>
      <c r="E12" s="15"/>
      <c r="F12" s="18"/>
      <c r="G12" s="19"/>
    </row>
    <row r="13" spans="1:7">
      <c r="A13" s="12" t="s">
        <v>71</v>
      </c>
      <c r="B13" s="13" t="s">
        <v>33</v>
      </c>
      <c r="C13" s="14"/>
      <c r="D13" s="14"/>
      <c r="E13" s="14"/>
      <c r="F13" s="14"/>
      <c r="G13" s="15"/>
    </row>
    <row r="14" ht="36" spans="1:7">
      <c r="A14" s="16" t="s">
        <v>53</v>
      </c>
      <c r="B14" s="12" t="s">
        <v>54</v>
      </c>
      <c r="C14" s="12" t="s">
        <v>55</v>
      </c>
      <c r="D14" s="12">
        <f>13.12*2</f>
        <v>26.24</v>
      </c>
      <c r="E14" s="12"/>
      <c r="F14" s="12"/>
      <c r="G14" s="12" t="s">
        <v>86</v>
      </c>
    </row>
    <row r="15" spans="1:7">
      <c r="A15" s="16" t="s">
        <v>57</v>
      </c>
      <c r="B15" s="12" t="s">
        <v>3</v>
      </c>
      <c r="C15" s="12" t="s">
        <v>58</v>
      </c>
      <c r="D15" s="12">
        <f>32*2</f>
        <v>64</v>
      </c>
      <c r="E15" s="12"/>
      <c r="F15" s="12"/>
      <c r="G15" s="12" t="s">
        <v>59</v>
      </c>
    </row>
    <row r="16" spans="1:7">
      <c r="A16" s="16" t="s">
        <v>60</v>
      </c>
      <c r="B16" s="12" t="s">
        <v>61</v>
      </c>
      <c r="C16" s="12" t="s">
        <v>55</v>
      </c>
      <c r="D16" s="12">
        <v>0.32</v>
      </c>
      <c r="E16" s="12"/>
      <c r="F16" s="17"/>
      <c r="G16" s="12"/>
    </row>
    <row r="17" spans="1:7">
      <c r="A17" s="19"/>
      <c r="B17" s="13" t="s">
        <v>44</v>
      </c>
      <c r="C17" s="14"/>
      <c r="D17" s="14"/>
      <c r="E17" s="15"/>
      <c r="F17" s="18"/>
      <c r="G17" s="19"/>
    </row>
    <row r="18" spans="1:7">
      <c r="A18" s="19"/>
      <c r="B18" s="13" t="s">
        <v>64</v>
      </c>
      <c r="C18" s="14"/>
      <c r="D18" s="14"/>
      <c r="E18" s="15"/>
      <c r="F18" s="18"/>
      <c r="G18" s="19"/>
    </row>
  </sheetData>
  <mergeCells count="8">
    <mergeCell ref="A1:G1"/>
    <mergeCell ref="B3:G3"/>
    <mergeCell ref="B7:E7"/>
    <mergeCell ref="B8:G8"/>
    <mergeCell ref="B12:E12"/>
    <mergeCell ref="B13:G13"/>
    <mergeCell ref="B17:E17"/>
    <mergeCell ref="B18:E18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L21" sqref="L21"/>
    </sheetView>
  </sheetViews>
  <sheetFormatPr defaultColWidth="9" defaultRowHeight="13.5" outlineLevelCol="6"/>
  <cols>
    <col min="2" max="2" width="12.75" customWidth="1"/>
    <col min="3" max="3" width="9.625" customWidth="1"/>
    <col min="6" max="6" width="10.5" customWidth="1"/>
    <col min="7" max="7" width="11.375" customWidth="1"/>
  </cols>
  <sheetData>
    <row r="1" ht="14.25" spans="1:7">
      <c r="A1" s="11" t="s">
        <v>87</v>
      </c>
      <c r="B1" s="11"/>
      <c r="C1" s="11"/>
      <c r="D1" s="11"/>
      <c r="E1" s="11"/>
      <c r="F1" s="11"/>
      <c r="G1" s="11"/>
    </row>
    <row r="2" ht="24" spans="1:7">
      <c r="A2" s="12" t="s">
        <v>0</v>
      </c>
      <c r="B2" s="12" t="s">
        <v>46</v>
      </c>
      <c r="C2" s="12" t="s">
        <v>47</v>
      </c>
      <c r="D2" s="12" t="s">
        <v>48</v>
      </c>
      <c r="E2" s="12" t="s">
        <v>49</v>
      </c>
      <c r="F2" s="12" t="s">
        <v>50</v>
      </c>
      <c r="G2" s="12" t="s">
        <v>51</v>
      </c>
    </row>
    <row r="3" spans="1:7">
      <c r="A3" s="12" t="s">
        <v>88</v>
      </c>
      <c r="B3" s="13" t="s">
        <v>35</v>
      </c>
      <c r="C3" s="14"/>
      <c r="D3" s="14"/>
      <c r="E3" s="14"/>
      <c r="F3" s="14"/>
      <c r="G3" s="15"/>
    </row>
    <row r="4" spans="1:7">
      <c r="A4" s="16" t="s">
        <v>57</v>
      </c>
      <c r="B4" s="12" t="s">
        <v>3</v>
      </c>
      <c r="C4" s="12" t="s">
        <v>58</v>
      </c>
      <c r="D4" s="12">
        <f>30*2</f>
        <v>60</v>
      </c>
      <c r="E4" s="12"/>
      <c r="F4" s="12"/>
      <c r="G4" s="12" t="s">
        <v>59</v>
      </c>
    </row>
    <row r="5" spans="1:7">
      <c r="A5" s="19"/>
      <c r="B5" s="13" t="s">
        <v>44</v>
      </c>
      <c r="C5" s="14"/>
      <c r="D5" s="14"/>
      <c r="E5" s="15"/>
      <c r="F5" s="18"/>
      <c r="G5" s="19"/>
    </row>
    <row r="6" spans="1:7">
      <c r="A6" s="12" t="s">
        <v>62</v>
      </c>
      <c r="B6" s="13" t="s">
        <v>36</v>
      </c>
      <c r="C6" s="14"/>
      <c r="D6" s="14"/>
      <c r="E6" s="14"/>
      <c r="F6" s="14"/>
      <c r="G6" s="15"/>
    </row>
    <row r="7" spans="1:7">
      <c r="A7" s="12">
        <v>1</v>
      </c>
      <c r="B7" s="12" t="s">
        <v>89</v>
      </c>
      <c r="C7" s="12"/>
      <c r="D7" s="12"/>
      <c r="E7" s="12"/>
      <c r="F7" s="12"/>
      <c r="G7" s="21"/>
    </row>
    <row r="8" ht="36" spans="1:7">
      <c r="A8" s="16" t="s">
        <v>90</v>
      </c>
      <c r="B8" s="12" t="s">
        <v>54</v>
      </c>
      <c r="C8" s="12" t="s">
        <v>55</v>
      </c>
      <c r="D8" s="12">
        <f>3.25*2</f>
        <v>6.5</v>
      </c>
      <c r="E8" s="12"/>
      <c r="F8" s="12"/>
      <c r="G8" s="12" t="s">
        <v>91</v>
      </c>
    </row>
    <row r="9" spans="1:7">
      <c r="A9" s="16" t="s">
        <v>92</v>
      </c>
      <c r="B9" s="12" t="s">
        <v>3</v>
      </c>
      <c r="C9" s="12" t="s">
        <v>58</v>
      </c>
      <c r="D9" s="12">
        <f>63*2</f>
        <v>126</v>
      </c>
      <c r="E9" s="12"/>
      <c r="F9" s="12"/>
      <c r="G9" s="12" t="s">
        <v>59</v>
      </c>
    </row>
    <row r="10" spans="1:7">
      <c r="A10" s="16" t="s">
        <v>57</v>
      </c>
      <c r="B10" s="12" t="s">
        <v>93</v>
      </c>
      <c r="C10" s="12"/>
      <c r="D10" s="12"/>
      <c r="E10" s="12"/>
      <c r="F10" s="12"/>
      <c r="G10" s="12"/>
    </row>
    <row r="11" ht="24" spans="1:7">
      <c r="A11" s="16" t="s">
        <v>90</v>
      </c>
      <c r="B11" s="12" t="s">
        <v>94</v>
      </c>
      <c r="C11" s="12" t="s">
        <v>58</v>
      </c>
      <c r="D11" s="12">
        <v>4</v>
      </c>
      <c r="E11" s="12"/>
      <c r="F11" s="12"/>
      <c r="G11" s="12" t="s">
        <v>95</v>
      </c>
    </row>
    <row r="12" ht="24" spans="1:7">
      <c r="A12" s="16" t="s">
        <v>92</v>
      </c>
      <c r="B12" s="12" t="s">
        <v>96</v>
      </c>
      <c r="C12" s="12" t="s">
        <v>58</v>
      </c>
      <c r="D12" s="12">
        <f>63*2</f>
        <v>126</v>
      </c>
      <c r="E12" s="12"/>
      <c r="F12" s="12"/>
      <c r="G12" s="12" t="s">
        <v>59</v>
      </c>
    </row>
    <row r="13" ht="24" customHeight="1" spans="1:7">
      <c r="A13" s="16" t="s">
        <v>60</v>
      </c>
      <c r="B13" s="12" t="s">
        <v>61</v>
      </c>
      <c r="C13" s="12"/>
      <c r="D13" s="12"/>
      <c r="E13" s="12"/>
      <c r="F13" s="17"/>
      <c r="G13" s="12"/>
    </row>
    <row r="14" spans="1:7">
      <c r="A14" s="16" t="s">
        <v>90</v>
      </c>
      <c r="B14" s="12" t="s">
        <v>61</v>
      </c>
      <c r="C14" s="12" t="s">
        <v>55</v>
      </c>
      <c r="D14" s="12">
        <v>0.78</v>
      </c>
      <c r="E14" s="12"/>
      <c r="F14" s="17"/>
      <c r="G14" s="12" t="s">
        <v>95</v>
      </c>
    </row>
    <row r="15" spans="1:7">
      <c r="A15" s="19"/>
      <c r="B15" s="13" t="s">
        <v>44</v>
      </c>
      <c r="C15" s="14"/>
      <c r="D15" s="14"/>
      <c r="E15" s="15"/>
      <c r="F15" s="18"/>
      <c r="G15" s="19"/>
    </row>
    <row r="16" spans="1:7">
      <c r="A16" s="12" t="s">
        <v>71</v>
      </c>
      <c r="B16" s="13" t="s">
        <v>37</v>
      </c>
      <c r="C16" s="14"/>
      <c r="D16" s="14"/>
      <c r="E16" s="14"/>
      <c r="F16" s="14"/>
      <c r="G16" s="15"/>
    </row>
    <row r="17" spans="1:7">
      <c r="A17" s="16" t="s">
        <v>57</v>
      </c>
      <c r="B17" s="12" t="s">
        <v>3</v>
      </c>
      <c r="C17" s="12" t="s">
        <v>58</v>
      </c>
      <c r="D17" s="12">
        <f>42*2</f>
        <v>84</v>
      </c>
      <c r="E17" s="12"/>
      <c r="F17" s="12"/>
      <c r="G17" s="12" t="s">
        <v>59</v>
      </c>
    </row>
    <row r="18" spans="1:7">
      <c r="A18" s="19"/>
      <c r="B18" s="13" t="s">
        <v>44</v>
      </c>
      <c r="C18" s="14"/>
      <c r="D18" s="14"/>
      <c r="E18" s="15"/>
      <c r="F18" s="18"/>
      <c r="G18" s="19"/>
    </row>
    <row r="19" spans="1:7">
      <c r="A19" s="19"/>
      <c r="B19" s="13" t="s">
        <v>64</v>
      </c>
      <c r="C19" s="14"/>
      <c r="D19" s="14"/>
      <c r="E19" s="15"/>
      <c r="F19" s="18"/>
      <c r="G19" s="19"/>
    </row>
  </sheetData>
  <mergeCells count="8">
    <mergeCell ref="A1:G1"/>
    <mergeCell ref="B3:G3"/>
    <mergeCell ref="B5:E5"/>
    <mergeCell ref="B6:G6"/>
    <mergeCell ref="B15:E15"/>
    <mergeCell ref="B16:G16"/>
    <mergeCell ref="B18:E18"/>
    <mergeCell ref="B19:E19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workbookViewId="0">
      <selection activeCell="H18" sqref="H18"/>
    </sheetView>
  </sheetViews>
  <sheetFormatPr defaultColWidth="9" defaultRowHeight="13.5"/>
  <cols>
    <col min="2" max="2" width="11.875" customWidth="1"/>
    <col min="3" max="3" width="9.625" customWidth="1"/>
    <col min="6" max="6" width="10.5" customWidth="1"/>
    <col min="7" max="7" width="12.625" customWidth="1"/>
  </cols>
  <sheetData>
    <row r="1" ht="14.25" spans="1:7">
      <c r="A1" s="11" t="s">
        <v>97</v>
      </c>
      <c r="B1" s="11"/>
      <c r="C1" s="11"/>
      <c r="D1" s="11"/>
      <c r="E1" s="11"/>
      <c r="F1" s="11"/>
      <c r="G1" s="11"/>
    </row>
    <row r="2" ht="24" spans="1:7">
      <c r="A2" s="12" t="s">
        <v>0</v>
      </c>
      <c r="B2" s="12" t="s">
        <v>46</v>
      </c>
      <c r="C2" s="12" t="s">
        <v>47</v>
      </c>
      <c r="D2" s="12" t="s">
        <v>48</v>
      </c>
      <c r="E2" s="12" t="s">
        <v>49</v>
      </c>
      <c r="F2" s="12" t="s">
        <v>50</v>
      </c>
      <c r="G2" s="12" t="s">
        <v>51</v>
      </c>
    </row>
    <row r="3" spans="1:7">
      <c r="A3" s="12" t="s">
        <v>52</v>
      </c>
      <c r="B3" s="13" t="s">
        <v>39</v>
      </c>
      <c r="C3" s="14"/>
      <c r="D3" s="14"/>
      <c r="E3" s="14"/>
      <c r="F3" s="14"/>
      <c r="G3" s="15"/>
    </row>
    <row r="4" ht="36" spans="1:7">
      <c r="A4" s="16" t="s">
        <v>53</v>
      </c>
      <c r="B4" s="12" t="s">
        <v>54</v>
      </c>
      <c r="C4" s="12" t="s">
        <v>55</v>
      </c>
      <c r="D4" s="12">
        <f>1.75*2</f>
        <v>3.5</v>
      </c>
      <c r="E4" s="12"/>
      <c r="F4" s="12"/>
      <c r="G4" s="12" t="s">
        <v>98</v>
      </c>
    </row>
    <row r="5" spans="1:7">
      <c r="A5" s="16" t="s">
        <v>57</v>
      </c>
      <c r="B5" s="12" t="s">
        <v>3</v>
      </c>
      <c r="C5" s="12" t="s">
        <v>58</v>
      </c>
      <c r="D5" s="12">
        <f>15*2</f>
        <v>30</v>
      </c>
      <c r="E5" s="12"/>
      <c r="F5" s="12"/>
      <c r="G5" s="12" t="s">
        <v>59</v>
      </c>
    </row>
    <row r="6" spans="1:7">
      <c r="A6" s="16" t="s">
        <v>60</v>
      </c>
      <c r="B6" s="12" t="s">
        <v>61</v>
      </c>
      <c r="C6" s="12" t="s">
        <v>55</v>
      </c>
      <c r="D6" s="12">
        <v>0.12</v>
      </c>
      <c r="E6" s="12"/>
      <c r="F6" s="17"/>
      <c r="G6" s="12"/>
    </row>
    <row r="7" spans="1:7">
      <c r="A7" s="12"/>
      <c r="B7" s="13" t="s">
        <v>44</v>
      </c>
      <c r="C7" s="14"/>
      <c r="D7" s="14"/>
      <c r="E7" s="15"/>
      <c r="F7" s="18"/>
      <c r="G7" s="12"/>
    </row>
    <row r="8" spans="1:7">
      <c r="A8" s="12" t="s">
        <v>62</v>
      </c>
      <c r="B8" s="13" t="s">
        <v>40</v>
      </c>
      <c r="C8" s="14"/>
      <c r="D8" s="14"/>
      <c r="E8" s="14"/>
      <c r="F8" s="14"/>
      <c r="G8" s="15"/>
    </row>
    <row r="9" spans="1:7">
      <c r="A9" s="16" t="s">
        <v>57</v>
      </c>
      <c r="B9" s="12" t="s">
        <v>3</v>
      </c>
      <c r="C9" s="12" t="s">
        <v>58</v>
      </c>
      <c r="D9" s="12">
        <f>10*2</f>
        <v>20</v>
      </c>
      <c r="E9" s="12"/>
      <c r="F9" s="12"/>
      <c r="G9" s="12" t="s">
        <v>59</v>
      </c>
    </row>
    <row r="10" spans="1:7">
      <c r="A10" s="19"/>
      <c r="B10" s="13" t="s">
        <v>44</v>
      </c>
      <c r="C10" s="14"/>
      <c r="D10" s="14"/>
      <c r="E10" s="15"/>
      <c r="F10" s="18"/>
      <c r="G10" s="19"/>
    </row>
    <row r="11" spans="1:7">
      <c r="A11" s="12" t="s">
        <v>71</v>
      </c>
      <c r="B11" s="13" t="s">
        <v>41</v>
      </c>
      <c r="C11" s="14"/>
      <c r="D11" s="14"/>
      <c r="E11" s="14"/>
      <c r="F11" s="14"/>
      <c r="G11" s="15"/>
    </row>
    <row r="12" spans="1:7">
      <c r="A12" s="16" t="s">
        <v>57</v>
      </c>
      <c r="B12" s="12" t="s">
        <v>3</v>
      </c>
      <c r="C12" s="12" t="s">
        <v>58</v>
      </c>
      <c r="D12" s="12">
        <f>4*2</f>
        <v>8</v>
      </c>
      <c r="E12" s="12"/>
      <c r="F12" s="12"/>
      <c r="G12" s="12" t="s">
        <v>59</v>
      </c>
    </row>
    <row r="13" spans="1:7">
      <c r="A13" s="19"/>
      <c r="B13" s="13" t="s">
        <v>44</v>
      </c>
      <c r="C13" s="14"/>
      <c r="D13" s="14"/>
      <c r="E13" s="15"/>
      <c r="F13" s="18"/>
      <c r="G13" s="19"/>
    </row>
    <row r="14" spans="1:7">
      <c r="A14" s="19"/>
      <c r="B14" s="13" t="s">
        <v>64</v>
      </c>
      <c r="C14" s="14"/>
      <c r="D14" s="14"/>
      <c r="E14" s="15"/>
      <c r="F14" s="18"/>
      <c r="G14" s="19"/>
    </row>
    <row r="41" ht="14.25" spans="13:13">
      <c r="M41" s="20">
        <v>16640</v>
      </c>
    </row>
    <row r="42" ht="14.25" spans="13:13">
      <c r="M42" s="20">
        <v>31436</v>
      </c>
    </row>
    <row r="43" ht="14.25" spans="13:13">
      <c r="M43" s="20">
        <v>58889</v>
      </c>
    </row>
    <row r="44" ht="14.25" spans="13:13">
      <c r="M44" s="20">
        <v>13893</v>
      </c>
    </row>
    <row r="45" ht="14.25" spans="13:13">
      <c r="M45" s="20">
        <v>13028</v>
      </c>
    </row>
    <row r="46" ht="14.25" spans="13:13">
      <c r="M46" s="20">
        <v>39399</v>
      </c>
    </row>
    <row r="47" ht="14.25" spans="13:13">
      <c r="M47" s="20">
        <v>52165</v>
      </c>
    </row>
    <row r="48" ht="14.25" spans="13:13">
      <c r="M48" s="20">
        <v>3689</v>
      </c>
    </row>
    <row r="49" ht="14.25" spans="13:13">
      <c r="M49" s="20">
        <v>13003</v>
      </c>
    </row>
    <row r="50" spans="13:13">
      <c r="M50">
        <f>SUM(M41:M49)</f>
        <v>242142</v>
      </c>
    </row>
  </sheetData>
  <mergeCells count="8">
    <mergeCell ref="A1:G1"/>
    <mergeCell ref="B3:G3"/>
    <mergeCell ref="B7:E7"/>
    <mergeCell ref="B8:G8"/>
    <mergeCell ref="B10:E10"/>
    <mergeCell ref="B11:G11"/>
    <mergeCell ref="B13:E13"/>
    <mergeCell ref="B14:E14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E14" sqref="E14"/>
    </sheetView>
  </sheetViews>
  <sheetFormatPr defaultColWidth="9" defaultRowHeight="13.5" outlineLevelRow="6" outlineLevelCol="6"/>
  <cols>
    <col min="1" max="1" width="9" style="1"/>
    <col min="2" max="2" width="11.875" style="1" customWidth="1"/>
    <col min="3" max="3" width="9.625" style="1" customWidth="1"/>
    <col min="4" max="5" width="9" style="1"/>
    <col min="6" max="6" width="10.5" style="1" customWidth="1"/>
    <col min="7" max="7" width="12.625" style="1" customWidth="1"/>
    <col min="8" max="16384" width="9" style="1"/>
  </cols>
  <sheetData>
    <row r="1" ht="14.25" spans="1:7">
      <c r="A1" s="2" t="s">
        <v>99</v>
      </c>
      <c r="B1" s="2"/>
      <c r="C1" s="2"/>
      <c r="D1" s="2"/>
      <c r="E1" s="2"/>
      <c r="F1" s="2"/>
      <c r="G1" s="2"/>
    </row>
    <row r="2" ht="24" spans="1:7">
      <c r="A2" s="3" t="s">
        <v>0</v>
      </c>
      <c r="B2" s="3" t="s">
        <v>46</v>
      </c>
      <c r="C2" s="3" t="s">
        <v>47</v>
      </c>
      <c r="D2" s="3" t="s">
        <v>48</v>
      </c>
      <c r="E2" s="3" t="s">
        <v>49</v>
      </c>
      <c r="F2" s="3" t="s">
        <v>50</v>
      </c>
      <c r="G2" s="3" t="s">
        <v>51</v>
      </c>
    </row>
    <row r="3" spans="1:7">
      <c r="A3" s="3" t="s">
        <v>88</v>
      </c>
      <c r="B3" s="4" t="s">
        <v>43</v>
      </c>
      <c r="C3" s="5"/>
      <c r="D3" s="5"/>
      <c r="E3" s="5"/>
      <c r="F3" s="5"/>
      <c r="G3" s="6"/>
    </row>
    <row r="4" ht="36" spans="1:7">
      <c r="A4" s="7" t="s">
        <v>53</v>
      </c>
      <c r="B4" s="3" t="s">
        <v>54</v>
      </c>
      <c r="C4" s="3" t="s">
        <v>55</v>
      </c>
      <c r="D4" s="3">
        <f>8*2</f>
        <v>16</v>
      </c>
      <c r="E4" s="3"/>
      <c r="F4" s="3"/>
      <c r="G4" s="3" t="s">
        <v>100</v>
      </c>
    </row>
    <row r="5" spans="1:7">
      <c r="A5" s="7" t="s">
        <v>57</v>
      </c>
      <c r="B5" s="3" t="s">
        <v>3</v>
      </c>
      <c r="C5" s="3" t="s">
        <v>58</v>
      </c>
      <c r="D5" s="3">
        <f>28*2</f>
        <v>56</v>
      </c>
      <c r="E5" s="3"/>
      <c r="F5" s="3"/>
      <c r="G5" s="3" t="s">
        <v>59</v>
      </c>
    </row>
    <row r="6" spans="1:7">
      <c r="A6" s="7" t="s">
        <v>60</v>
      </c>
      <c r="B6" s="3" t="s">
        <v>61</v>
      </c>
      <c r="C6" s="3" t="s">
        <v>55</v>
      </c>
      <c r="D6" s="3">
        <v>0.38</v>
      </c>
      <c r="E6" s="3"/>
      <c r="F6" s="8"/>
      <c r="G6" s="3"/>
    </row>
    <row r="7" spans="1:7">
      <c r="A7" s="9"/>
      <c r="B7" s="4" t="s">
        <v>44</v>
      </c>
      <c r="C7" s="5"/>
      <c r="D7" s="5"/>
      <c r="E7" s="6"/>
      <c r="F7" s="10"/>
      <c r="G7" s="9"/>
    </row>
  </sheetData>
  <mergeCells count="3">
    <mergeCell ref="A1:G1"/>
    <mergeCell ref="B3:G3"/>
    <mergeCell ref="B7:E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汇总</vt:lpstr>
      <vt:lpstr>刘集地涵</vt:lpstr>
      <vt:lpstr>大庙站</vt:lpstr>
      <vt:lpstr>单集站</vt:lpstr>
      <vt:lpstr>市区泵站</vt:lpstr>
      <vt:lpstr>丁万河</vt:lpstr>
      <vt:lpstr>刘集闸站</vt:lpstr>
      <vt:lpstr>郑集站</vt:lpstr>
      <vt:lpstr>奎河闸站</vt:lpstr>
      <vt:lpstr>大龙湖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笙歌</cp:lastModifiedBy>
  <dcterms:created xsi:type="dcterms:W3CDTF">2021-02-26T03:31:00Z</dcterms:created>
  <cp:lastPrinted>2022-03-02T07:49:00Z</cp:lastPrinted>
  <dcterms:modified xsi:type="dcterms:W3CDTF">2026-10-13T02:56:24Z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5222C7A88B874FBE84A75653DA3557F0</vt:lpwstr>
  </property>
  <property fmtid="{D5CDD505-2E9C-101B-9397-08002B2CF9AE}" pid="4" name="CalculationRule">
    <vt:i4>0</vt:i4>
  </property>
</Properties>
</file>