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590"/>
  </bookViews>
  <sheets>
    <sheet name="2021标段划分明细" sheetId="6" r:id="rId1"/>
  </sheets>
  <definedNames>
    <definedName name="_xlnm.Print_Titles" localSheetId="0">'2021标段划分明细'!$1:$2</definedName>
  </definedNames>
  <calcPr calcId="144525"/>
</workbook>
</file>

<file path=xl/sharedStrings.xml><?xml version="1.0" encoding="utf-8"?>
<sst xmlns="http://schemas.openxmlformats.org/spreadsheetml/2006/main" count="464" uniqueCount="226">
  <si>
    <t>2021年市管绿地养护和园林管理服务项目标段划分明细表</t>
  </si>
  <si>
    <t>养护标段</t>
  </si>
  <si>
    <t>绿地名称</t>
  </si>
  <si>
    <t>绿化面积（㎡）</t>
  </si>
  <si>
    <t>游路面积（㎡）</t>
  </si>
  <si>
    <t>广场面积（㎡）</t>
  </si>
  <si>
    <t>水面面积（㎡）</t>
  </si>
  <si>
    <t>行道树品种</t>
  </si>
  <si>
    <t>行道树数量</t>
  </si>
  <si>
    <t>养护等级</t>
  </si>
  <si>
    <t>现有园林管理服务人员</t>
  </si>
  <si>
    <t>成品保护巡查人员</t>
  </si>
  <si>
    <t>特殊内容</t>
  </si>
  <si>
    <t>备注</t>
  </si>
  <si>
    <t>一标段</t>
  </si>
  <si>
    <t>开放大道（盐城大桥-青年路）</t>
  </si>
  <si>
    <t>栾树</t>
  </si>
  <si>
    <t>一级</t>
  </si>
  <si>
    <t>2人</t>
  </si>
  <si>
    <t>其中包含邮电三分局小巷绿地面积238.5㎡。</t>
  </si>
  <si>
    <t>香樟</t>
  </si>
  <si>
    <t>人民路（北闸桥-青年路）</t>
  </si>
  <si>
    <t>法桐</t>
  </si>
  <si>
    <t>保洁1人</t>
  </si>
  <si>
    <t>女贞</t>
  </si>
  <si>
    <t>泡桐</t>
  </si>
  <si>
    <t>榆树</t>
  </si>
  <si>
    <t>文港路（青年路以北）</t>
  </si>
  <si>
    <t>建军路（人民路-东环路）</t>
  </si>
  <si>
    <t>黄海路（人民路-范公路）</t>
  </si>
  <si>
    <t>重阳木</t>
  </si>
  <si>
    <t>毓龙路（人民路-范公路）</t>
  </si>
  <si>
    <t>其中包含国土局大院绿地面积2831㎡，八十间5棵行道树。</t>
  </si>
  <si>
    <t>国槐</t>
  </si>
  <si>
    <t>建军路立交桥绿地</t>
  </si>
  <si>
    <t>二级</t>
  </si>
  <si>
    <t>工学院绿地</t>
  </si>
  <si>
    <t>永宁寺绿地</t>
  </si>
  <si>
    <t>保洁0.5人</t>
  </si>
  <si>
    <t>永宁路（台账名称海龙路）</t>
  </si>
  <si>
    <t>创世纪广场</t>
  </si>
  <si>
    <t>保洁2人</t>
  </si>
  <si>
    <t>游路面积中含临时占用的65㎡</t>
  </si>
  <si>
    <t>廉政文化公园</t>
  </si>
  <si>
    <t>保安12人，保洁5人</t>
  </si>
  <si>
    <t>水面面积1892.68㎡。广场面积中包含两个凉亭 一个16㎡ 一个10㎡</t>
  </si>
  <si>
    <t>公安四侧路</t>
  </si>
  <si>
    <t>南洋路</t>
  </si>
  <si>
    <t>海关绿地</t>
  </si>
  <si>
    <t>文苑路</t>
  </si>
  <si>
    <t>鲁艺路</t>
  </si>
  <si>
    <t>新四军纪念馆</t>
  </si>
  <si>
    <t>文港北路1号绿地</t>
  </si>
  <si>
    <t>保安6人</t>
  </si>
  <si>
    <t>范公路植绿清蔬（国园壹城门口）</t>
  </si>
  <si>
    <t>毓龙小游园</t>
  </si>
  <si>
    <t>保洁3人</t>
  </si>
  <si>
    <t>广场面积中包含凉亭处广场面积211㎡</t>
  </si>
  <si>
    <t>后关路</t>
  </si>
  <si>
    <t>通洋路</t>
  </si>
  <si>
    <t>水电巷绿地</t>
  </si>
  <si>
    <t>旭日路</t>
  </si>
  <si>
    <t>小洋河</t>
  </si>
  <si>
    <t>其中木栈道占地1004.82㎡，凉亭1座占地17.6㎡。</t>
  </si>
  <si>
    <t>建军桥绿地</t>
  </si>
  <si>
    <t>工农路（含工农巷）</t>
  </si>
  <si>
    <t>科技局绿地</t>
  </si>
  <si>
    <t>小计</t>
  </si>
  <si>
    <t>二标段</t>
  </si>
  <si>
    <t>串场河景观带（世纪大道-黄海路）</t>
  </si>
  <si>
    <t>保安15人，保洁13人</t>
  </si>
  <si>
    <t>原231208.24㎡。水面面积13824.45㎡。凉亭12座，长廊3座，共877㎡</t>
  </si>
  <si>
    <t>青年园</t>
  </si>
  <si>
    <t>三标段</t>
  </si>
  <si>
    <t>世纪大道（开放大道-九华山路）</t>
  </si>
  <si>
    <t>世纪大道通榆河桥绿地</t>
  </si>
  <si>
    <t>世纪大道通榆河大桥泵站绿化</t>
  </si>
  <si>
    <t>梅园</t>
  </si>
  <si>
    <t>包括厕所、自动喷灌系统</t>
  </si>
  <si>
    <t>其中道路面积包括一座凉亭、廊架；厕所面积为121㎡</t>
  </si>
  <si>
    <t>通榆河绿地（二期）</t>
  </si>
  <si>
    <t>三级</t>
  </si>
  <si>
    <t>保安5人,工人3人</t>
  </si>
  <si>
    <t>其中，1个保安和3个工人安排在菊花盆景内</t>
  </si>
  <si>
    <t>通榆河景观带配套工程</t>
  </si>
  <si>
    <t>四标段</t>
  </si>
  <si>
    <t>西环路（黄海路-建军路）</t>
  </si>
  <si>
    <t>含高架二期绿化面积1438.9㎡</t>
  </si>
  <si>
    <t>北环路</t>
  </si>
  <si>
    <t>黄海路（西环路-人民路）</t>
  </si>
  <si>
    <t>毓龙路（西环路-人民路）</t>
  </si>
  <si>
    <t>建军路（西越河桥-人民路）</t>
  </si>
  <si>
    <t>包含老建军西路行道树28棵</t>
  </si>
  <si>
    <t>意杨</t>
  </si>
  <si>
    <t>棕榈</t>
  </si>
  <si>
    <t>楝树</t>
  </si>
  <si>
    <t>盐马路（青年路以北）</t>
  </si>
  <si>
    <t>保安1人，保洁2人</t>
  </si>
  <si>
    <t>小海路</t>
  </si>
  <si>
    <t>无名沟</t>
  </si>
  <si>
    <t>黄海西路河滨绿带</t>
  </si>
  <si>
    <t>保安2人，保洁0.5人</t>
  </si>
  <si>
    <t>健康路</t>
  </si>
  <si>
    <t>环城西路</t>
  </si>
  <si>
    <t>蟒蛇河绿地</t>
  </si>
  <si>
    <t>保安3人，保洁3人</t>
  </si>
  <si>
    <t>广场面积中包含清水平台170㎡，石桥60㎡，码头200㎡，长廊90㎡；游路面积包含审批被临时占用的600㎡</t>
  </si>
  <si>
    <t>沿河路</t>
  </si>
  <si>
    <t>凉亭5座（共占地80㎡）</t>
  </si>
  <si>
    <t>台山路</t>
  </si>
  <si>
    <t>剧场路</t>
  </si>
  <si>
    <t>凌桥路</t>
  </si>
  <si>
    <t>亮月街</t>
  </si>
  <si>
    <t>环城北路</t>
  </si>
  <si>
    <t>纯化路</t>
  </si>
  <si>
    <t>盐阜宾馆绿地</t>
  </si>
  <si>
    <t>铜马广场</t>
  </si>
  <si>
    <t>新东路</t>
  </si>
  <si>
    <t>县前街</t>
  </si>
  <si>
    <t>儒学街</t>
  </si>
  <si>
    <t>文峰路</t>
  </si>
  <si>
    <t>南城河路</t>
  </si>
  <si>
    <t>五标段</t>
  </si>
  <si>
    <t>迎宾路（人民北路-青年路）</t>
  </si>
  <si>
    <t>解放路（人民北路-青年路）</t>
  </si>
  <si>
    <t>包含盐师路（原奥景华府北侧路）行道树75棵。雅苑路行道树70棵，绿地面积130㎡。</t>
  </si>
  <si>
    <t>大庆路（西环路-人民路）</t>
  </si>
  <si>
    <t>城北公园</t>
  </si>
  <si>
    <t>潮声路</t>
  </si>
  <si>
    <t>盐南路</t>
  </si>
  <si>
    <t>庆康路（台账名称开元路）</t>
  </si>
  <si>
    <t>城南第一沟</t>
  </si>
  <si>
    <t>康乐路</t>
  </si>
  <si>
    <t>民安路</t>
  </si>
  <si>
    <t>双元路</t>
  </si>
  <si>
    <t>包含长达北路（双元路-长坝路）行道树11棵</t>
  </si>
  <si>
    <t>腾飞路</t>
  </si>
  <si>
    <t>油坊沟（青年路以北）</t>
  </si>
  <si>
    <t>保安5人，保洁6人</t>
  </si>
  <si>
    <t>明珠广场</t>
  </si>
  <si>
    <t>保安1人，保洁1人</t>
  </si>
  <si>
    <t>长廊1座（共占地54.6㎡）；小木屋1间（占地5.6㎡）</t>
  </si>
  <si>
    <t>长坝路</t>
  </si>
  <si>
    <t>包含长达北路（长坝路以北）绿地面积652㎡，行道树11棵</t>
  </si>
  <si>
    <t>双前路</t>
  </si>
  <si>
    <t>西境园</t>
  </si>
  <si>
    <t>南师沟</t>
  </si>
  <si>
    <t>华兴路</t>
  </si>
  <si>
    <t>体西路</t>
  </si>
  <si>
    <t>地产沟</t>
  </si>
  <si>
    <t>六标段</t>
  </si>
  <si>
    <t>世纪大道（凤凰路-吴抬路）</t>
  </si>
  <si>
    <t>包含：凉亭248.24m²。</t>
  </si>
  <si>
    <t>道口绿地</t>
  </si>
  <si>
    <t>保安2人，保洁2人</t>
  </si>
  <si>
    <t>水面面积5922㎡。游路、广场面积合计12312.88㎡</t>
  </si>
  <si>
    <t>枫园（新204国道与世纪大道交叉口西北角）</t>
  </si>
  <si>
    <t>七标段</t>
  </si>
  <si>
    <t>解放路（青年路-南环路）</t>
  </si>
  <si>
    <t>青年路（西环路-解放路）</t>
  </si>
  <si>
    <t>榉树</t>
  </si>
  <si>
    <t>含高架二期绿化面积19123.5㎡，榉树197棵</t>
  </si>
  <si>
    <t>文景路行道树</t>
  </si>
  <si>
    <t>希望广场</t>
  </si>
  <si>
    <t>利民河绿地</t>
  </si>
  <si>
    <t>其中道路面积包括利民河河边侧的游路面积为1356.5㎡</t>
  </si>
  <si>
    <t>聚龙路</t>
  </si>
  <si>
    <t>市政府周边绿地</t>
  </si>
  <si>
    <t>市政府南侧绿地</t>
  </si>
  <si>
    <t>其中道路面积包括塑木板面积为2214.17㎡</t>
  </si>
  <si>
    <t>天一路绿地</t>
  </si>
  <si>
    <t>府南路</t>
  </si>
  <si>
    <t>府东路</t>
  </si>
  <si>
    <t>科技园绿地</t>
  </si>
  <si>
    <t>八标段</t>
  </si>
  <si>
    <t>开放大道（青年路-南环路）</t>
  </si>
  <si>
    <t>其中包含六合巷绿地面积213.5㎡</t>
  </si>
  <si>
    <t>青年路（范公路-青墩连接线）</t>
  </si>
  <si>
    <t>不包含东亭路-青墩连接线中分带养护</t>
  </si>
  <si>
    <t>大庆路（人民路-范公路）</t>
  </si>
  <si>
    <t>范公路（大庆路北-世纪大道）</t>
  </si>
  <si>
    <t>含高架二期绿化面积45854.73㎡，香樟681棵</t>
  </si>
  <si>
    <t>五星枢纽（青年路与范公路交界处）</t>
  </si>
  <si>
    <t>范堤烟柳（开放大道与新都路西北角）</t>
  </si>
  <si>
    <t>通榆绿地</t>
  </si>
  <si>
    <t>跃进路</t>
  </si>
  <si>
    <t>大星路</t>
  </si>
  <si>
    <t>文峰绿地</t>
  </si>
  <si>
    <t>朝阳河绿地</t>
  </si>
  <si>
    <t>育才路绿地（台账文苑绿地）</t>
  </si>
  <si>
    <t>广场面积中包含凉亭 7㎡，长廊17㎡</t>
  </si>
  <si>
    <t>樱花小游园</t>
  </si>
  <si>
    <t>大新河公园二期</t>
  </si>
  <si>
    <t>尚园</t>
  </si>
  <si>
    <t>大新河公园一期</t>
  </si>
  <si>
    <t>五星汽车站广场</t>
  </si>
  <si>
    <t>九标段</t>
  </si>
  <si>
    <t>西环路（建军路-世纪大道）</t>
  </si>
  <si>
    <t>含高架二期绿化面积78056.29㎡，栾树315棵</t>
  </si>
  <si>
    <t>青年路（新204国道-西环路）</t>
  </si>
  <si>
    <t>含高架二期绿化面积35582㎡，重阳木425棵</t>
  </si>
  <si>
    <t>凉亭1座（共占地12.25㎡）</t>
  </si>
  <si>
    <t>世纪大道（西环路-解放路）</t>
  </si>
  <si>
    <t>潘黄枢纽（青年路与西环路交界处）</t>
  </si>
  <si>
    <t>十标段</t>
  </si>
  <si>
    <t>世纪大道（解放路-开放大道）</t>
  </si>
  <si>
    <t>水面面积3877㎡</t>
  </si>
  <si>
    <t>新都路（人民路—解放路）</t>
  </si>
  <si>
    <t>青年路（解放路-范公路）</t>
  </si>
  <si>
    <t>含高架二期绿化面积36501.93㎡，榉树374棵</t>
  </si>
  <si>
    <t>人民路（青年路-南环路）</t>
  </si>
  <si>
    <t>水面面积154㎡</t>
  </si>
  <si>
    <t>北港花园绿地</t>
  </si>
  <si>
    <t>海盐博物馆</t>
  </si>
  <si>
    <t>滨河路（新都路大桥-南环路）</t>
  </si>
  <si>
    <t>十一标段</t>
  </si>
  <si>
    <t>世纪大道（吴抬路-西环路）</t>
  </si>
  <si>
    <t>西环路（世纪大道-南环以南高架落地处）</t>
  </si>
  <si>
    <t>广玉兰</t>
  </si>
  <si>
    <t>含高架二期绿化面积114955.5㎡，栾树234棵</t>
  </si>
  <si>
    <t>包含：雕塑1个148.5m²，凉亭2个87.96m²</t>
  </si>
  <si>
    <t>十二标段</t>
  </si>
  <si>
    <t>盐渎公园</t>
  </si>
  <si>
    <t>不含广场、道路</t>
  </si>
  <si>
    <t>合计</t>
  </si>
  <si>
    <t>备注：该表格中各路段的面积仅做为参考，结算时按实测面积为计算基数乘以中标单价。如实测面积与该表格中面积不符，最终结算时按实测面积为准。甲方不作任何补偿。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</si>
</sst>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7" formatCode="&quot;￥&quot;#,##0.00;&quot;￥&quot;\-#,##0.00"/>
    <numFmt numFmtId="176" formatCode="\¥#,##0;\-\¥#,##0"/>
  </numFmts>
  <fonts count="24"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b/>
      <sz val="12"/>
      <color rgb="FF000000"/>
      <name val="仿宋_GB2312"/>
      <charset val="134"/>
    </font>
    <font>
      <b/>
      <sz val="12"/>
      <color rgb="FF000000"/>
      <name val="宋体"/>
      <charset val="134"/>
    </font>
    <font>
      <sz val="12"/>
      <color rgb="FFFF0000"/>
      <name val="仿宋_GB2312"/>
      <charset val="134"/>
    </font>
    <font>
      <sz val="11"/>
      <color theme="1"/>
      <name val="宋体"/>
      <charset val="134"/>
    </font>
    <font>
      <sz val="11"/>
      <color theme="0"/>
      <name val="宋体"/>
      <charset val="134"/>
    </font>
    <font>
      <b/>
      <sz val="13"/>
      <color theme="3"/>
      <name val="宋体"/>
      <charset val="134"/>
    </font>
    <font>
      <sz val="11"/>
      <color rgb="FF3F3F76"/>
      <name val="宋体"/>
      <charset val="134"/>
    </font>
    <font>
      <b/>
      <sz val="11"/>
      <color rgb="FFFFFFFF"/>
      <name val="宋体"/>
      <charset val="134"/>
    </font>
    <font>
      <i/>
      <sz val="11"/>
      <color rgb="FF7F7F7F"/>
      <name val="宋体"/>
      <charset val="134"/>
    </font>
    <font>
      <sz val="11"/>
      <color rgb="FFFF0000"/>
      <name val="宋体"/>
      <charset val="134"/>
    </font>
    <font>
      <sz val="11"/>
      <color rgb="FF9C0006"/>
      <name val="宋体"/>
      <charset val="134"/>
    </font>
    <font>
      <b/>
      <sz val="11"/>
      <color theme="3"/>
      <name val="宋体"/>
      <charset val="134"/>
    </font>
    <font>
      <b/>
      <sz val="11"/>
      <color rgb="FFFA7D00"/>
      <name val="宋体"/>
      <charset val="134"/>
    </font>
    <font>
      <sz val="18"/>
      <color theme="3"/>
      <name val="宋体"/>
      <charset val="134"/>
    </font>
    <font>
      <b/>
      <sz val="15"/>
      <color theme="3"/>
      <name val="宋体"/>
      <charset val="134"/>
    </font>
    <font>
      <b/>
      <sz val="11"/>
      <color rgb="FF3F3F3F"/>
      <name val="宋体"/>
      <charset val="134"/>
    </font>
    <font>
      <sz val="11"/>
      <color rgb="FFFA7D00"/>
      <name val="宋体"/>
      <charset val="134"/>
    </font>
    <font>
      <b/>
      <sz val="11"/>
      <color theme="1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theme="9" tint="0.39998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5" tint="0.59999"/>
        <bgColor rgb="FF000000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ck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0" borderId="17" applyNumberFormat="0" applyAlignment="0" applyProtection="0">
      <alignment vertical="center"/>
    </xf>
    <xf numFmtId="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2" borderId="20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9" fillId="27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7" borderId="17" applyNumberFormat="0" applyAlignment="0" applyProtection="0">
      <alignment vertical="center"/>
    </xf>
    <xf numFmtId="0" fontId="11" fillId="13" borderId="18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3" fillId="0" borderId="4" xfId="0" applyBorder="1" applyAlignment="1">
      <alignment horizontal="center" vertical="center" wrapText="1"/>
    </xf>
    <xf numFmtId="0" fontId="3" fillId="0" borderId="5" xfId="0" applyBorder="1" applyAlignment="1">
      <alignment horizontal="center" vertical="center" wrapText="1"/>
    </xf>
    <xf numFmtId="0" fontId="3" fillId="0" borderId="3" xfId="0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3" fillId="0" borderId="7" xfId="0" applyBorder="1" applyAlignment="1">
      <alignment horizontal="center" vertical="center" wrapText="1"/>
    </xf>
    <xf numFmtId="0" fontId="3" fillId="0" borderId="8" xfId="0" applyBorder="1" applyAlignment="1">
      <alignment horizontal="center" vertical="center" wrapText="1"/>
    </xf>
    <xf numFmtId="0" fontId="3" fillId="0" borderId="9" xfId="0" applyBorder="1" applyAlignment="1">
      <alignment horizontal="center" vertical="center" wrapText="1"/>
    </xf>
    <xf numFmtId="0" fontId="3" fillId="0" borderId="10" xfId="0" applyBorder="1" applyAlignment="1">
      <alignment horizontal="center" vertical="center" wrapText="1"/>
    </xf>
    <xf numFmtId="0" fontId="3" fillId="0" borderId="11" xfId="0" applyBorder="1" applyAlignment="1">
      <alignment horizontal="center" vertical="center" wrapText="1"/>
    </xf>
    <xf numFmtId="0" fontId="3" fillId="0" borderId="6" xfId="0" applyBorder="1" applyAlignment="1">
      <alignment horizontal="center" vertical="center" wrapText="1"/>
    </xf>
    <xf numFmtId="0" fontId="3" fillId="0" borderId="12" xfId="0" applyBorder="1" applyAlignment="1">
      <alignment horizontal="center" vertical="center" wrapText="1"/>
    </xf>
    <xf numFmtId="0" fontId="3" fillId="0" borderId="13" xfId="0" applyBorder="1" applyAlignment="1">
      <alignment horizontal="center" vertical="center" wrapText="1"/>
    </xf>
    <xf numFmtId="0" fontId="0" fillId="2" borderId="6" xfId="0" applyFill="1" applyBorder="1" applyAlignment="1">
      <alignment vertical="center"/>
    </xf>
    <xf numFmtId="0" fontId="3" fillId="2" borderId="2" xfId="0" applyFill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3" fillId="3" borderId="2" xfId="0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3" fillId="0" borderId="0" xfId="0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3" fillId="2" borderId="2" xfId="0" applyFill="1" applyBorder="1" applyAlignment="1">
      <alignment horizontal="center" vertical="center"/>
    </xf>
    <xf numFmtId="0" fontId="3" fillId="2" borderId="3" xfId="0" applyFill="1" applyBorder="1" applyAlignment="1">
      <alignment horizontal="center" vertical="center" wrapText="1"/>
    </xf>
    <xf numFmtId="0" fontId="3" fillId="2" borderId="9" xfId="0" applyFill="1" applyBorder="1" applyAlignment="1">
      <alignment horizontal="center" vertical="center" wrapText="1"/>
    </xf>
    <xf numFmtId="0" fontId="3" fillId="3" borderId="3" xfId="0" applyFill="1" applyBorder="1" applyAlignment="1">
      <alignment horizontal="center" vertical="center" wrapText="1"/>
    </xf>
    <xf numFmtId="0" fontId="3" fillId="3" borderId="9" xfId="0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" fillId="2" borderId="12" xfId="0" applyFill="1" applyBorder="1" applyAlignment="1">
      <alignment horizontal="center" vertical="center" wrapText="1"/>
    </xf>
    <xf numFmtId="0" fontId="3" fillId="2" borderId="13" xfId="0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2" borderId="4" xfId="0" applyFill="1" applyBorder="1" applyAlignment="1">
      <alignment horizontal="center" vertical="center" wrapText="1"/>
    </xf>
    <xf numFmtId="0" fontId="3" fillId="2" borderId="5" xfId="0" applyFill="1" applyBorder="1" applyAlignment="1">
      <alignment horizontal="center" vertical="center" wrapText="1"/>
    </xf>
    <xf numFmtId="0" fontId="3" fillId="2" borderId="7" xfId="0" applyFill="1" applyBorder="1" applyAlignment="1">
      <alignment horizontal="center" vertical="center" wrapText="1"/>
    </xf>
    <xf numFmtId="0" fontId="3" fillId="2" borderId="8" xfId="0" applyFill="1" applyBorder="1" applyAlignment="1">
      <alignment horizontal="center" vertical="center" wrapText="1"/>
    </xf>
    <xf numFmtId="0" fontId="3" fillId="2" borderId="3" xfId="0" applyFill="1" applyBorder="1" applyAlignment="1">
      <alignment vertical="center" wrapText="1"/>
    </xf>
    <xf numFmtId="0" fontId="3" fillId="2" borderId="10" xfId="0" applyFill="1" applyBorder="1" applyAlignment="1">
      <alignment horizontal="center" vertical="center" wrapText="1"/>
    </xf>
    <xf numFmtId="0" fontId="3" fillId="2" borderId="11" xfId="0" applyFill="1" applyBorder="1" applyAlignment="1">
      <alignment horizontal="center" vertical="center" wrapText="1"/>
    </xf>
    <xf numFmtId="0" fontId="3" fillId="2" borderId="6" xfId="0" applyFill="1" applyBorder="1" applyAlignment="1">
      <alignment horizontal="center" vertical="center" wrapText="1"/>
    </xf>
    <xf numFmtId="0" fontId="3" fillId="2" borderId="6" xfId="0" applyFill="1" applyBorder="1" applyAlignment="1">
      <alignment vertical="center" wrapText="1"/>
    </xf>
    <xf numFmtId="0" fontId="3" fillId="2" borderId="9" xfId="0" applyFill="1" applyBorder="1" applyAlignment="1">
      <alignment vertical="center" wrapText="1"/>
    </xf>
    <xf numFmtId="0" fontId="5" fillId="0" borderId="6" xfId="0" applyFont="1" applyBorder="1" applyAlignment="1">
      <alignment horizontal="center" vertical="center"/>
    </xf>
    <xf numFmtId="0" fontId="3" fillId="0" borderId="2" xfId="0" applyFill="1" applyBorder="1" applyAlignment="1">
      <alignment horizontal="center" vertical="center"/>
    </xf>
    <xf numFmtId="0" fontId="3" fillId="0" borderId="2" xfId="0" applyFill="1" applyBorder="1" applyAlignment="1">
      <alignment horizontal="center" vertical="center" wrapText="1"/>
    </xf>
    <xf numFmtId="0" fontId="3" fillId="0" borderId="3" xfId="0" applyBorder="1" applyAlignment="1">
      <alignment vertical="center" wrapText="1"/>
    </xf>
    <xf numFmtId="0" fontId="3" fillId="0" borderId="6" xfId="0" applyBorder="1" applyAlignment="1">
      <alignment vertical="center" wrapText="1"/>
    </xf>
    <xf numFmtId="0" fontId="3" fillId="0" borderId="9" xfId="0" applyBorder="1" applyAlignment="1">
      <alignment vertical="center" wrapText="1"/>
    </xf>
    <xf numFmtId="0" fontId="3" fillId="3" borderId="6" xfId="0" applyFill="1" applyBorder="1" applyAlignment="1">
      <alignment horizontal="center" vertical="center" wrapText="1"/>
    </xf>
    <xf numFmtId="0" fontId="3" fillId="0" borderId="10" xfId="0" applyBorder="1" applyAlignment="1">
      <alignment horizontal="left" vertical="center" wrapText="1"/>
    </xf>
    <xf numFmtId="0" fontId="0" fillId="0" borderId="10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 wrapText="1"/>
    </xf>
    <xf numFmtId="0" fontId="3" fillId="0" borderId="0" xfId="0" applyBorder="1" applyAlignment="1">
      <alignment horizontal="center" vertical="center"/>
    </xf>
    <xf numFmtId="0" fontId="3" fillId="0" borderId="0" xfId="0" applyBorder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3" fillId="0" borderId="3" xfId="0" applyFill="1" applyBorder="1" applyAlignment="1">
      <alignment horizontal="center" vertical="center"/>
    </xf>
    <xf numFmtId="0" fontId="3" fillId="0" borderId="3" xfId="0" applyFill="1" applyBorder="1" applyAlignment="1">
      <alignment horizontal="center" vertical="center" wrapText="1"/>
    </xf>
    <xf numFmtId="0" fontId="3" fillId="0" borderId="9" xfId="0" applyFill="1" applyBorder="1" applyAlignment="1">
      <alignment horizontal="center" vertical="center"/>
    </xf>
    <xf numFmtId="0" fontId="3" fillId="0" borderId="9" xfId="0" applyFill="1" applyBorder="1" applyAlignment="1">
      <alignment horizontal="center" vertical="center" wrapText="1"/>
    </xf>
    <xf numFmtId="0" fontId="3" fillId="0" borderId="6" xfId="0" applyFill="1" applyBorder="1" applyAlignment="1">
      <alignment vertical="center"/>
    </xf>
    <xf numFmtId="0" fontId="3" fillId="2" borderId="3" xfId="0" applyFill="1" applyBorder="1" applyAlignment="1">
      <alignment horizontal="center" vertical="center"/>
    </xf>
    <xf numFmtId="0" fontId="3" fillId="2" borderId="6" xfId="0" applyFill="1" applyBorder="1" applyAlignment="1">
      <alignment horizontal="center" vertical="center"/>
    </xf>
    <xf numFmtId="0" fontId="3" fillId="0" borderId="6" xfId="0" applyFill="1" applyBorder="1" applyAlignment="1">
      <alignment horizontal="center" vertical="center" wrapText="1"/>
    </xf>
    <xf numFmtId="0" fontId="3" fillId="2" borderId="9" xfId="0" applyFill="1" applyBorder="1" applyAlignment="1">
      <alignment horizontal="center" vertical="center"/>
    </xf>
    <xf numFmtId="0" fontId="3" fillId="0" borderId="6" xfId="0" applyFill="1" applyBorder="1" applyAlignment="1">
      <alignment horizontal="center" vertical="center"/>
    </xf>
    <xf numFmtId="0" fontId="3" fillId="0" borderId="9" xfId="0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百分比" xfId="10" builtinId="5"/>
    <cellStyle name="注释" xfId="11" builtinId="10"/>
    <cellStyle name="60% - 强调文字颜色 2" xfId="12" builtinId="36"/>
    <cellStyle name="标题 4" xfId="13" builtinId="19"/>
    <cellStyle name="警告文本" xfId="14" builtinId="11"/>
    <cellStyle name="常规 30" xfId="15"/>
    <cellStyle name="常规 25" xfId="16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31" xfId="25"/>
    <cellStyle name="常规 26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常规 27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33" xfId="53"/>
    <cellStyle name="常规 28" xfId="54"/>
    <cellStyle name="常规 29" xfId="55"/>
    <cellStyle name="常规 3" xfId="56"/>
    <cellStyle name="常规 3 4 2" xfId="57"/>
    <cellStyle name="常规 3 4 4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8"/>
  <sheetViews>
    <sheetView tabSelected="1" workbookViewId="0">
      <selection activeCell="M12" sqref="M12"/>
    </sheetView>
  </sheetViews>
  <sheetFormatPr defaultColWidth="9" defaultRowHeight="42.75" customHeight="1"/>
  <cols>
    <col min="1" max="1" width="8.38333333333333" style="3" customWidth="1"/>
    <col min="2" max="2" width="14.7583333333333" customWidth="1"/>
    <col min="3" max="3" width="11.8833333333333" customWidth="1"/>
    <col min="4" max="4" width="11.6333333333333" customWidth="1"/>
    <col min="5" max="7" width="8.63333333333333" customWidth="1"/>
    <col min="8" max="9" width="7.13333333333333" customWidth="1"/>
    <col min="10" max="10" width="5.25833333333333" customWidth="1"/>
    <col min="11" max="11" width="9.75833333333333" customWidth="1"/>
    <col min="12" max="12" width="7.75833333333333" customWidth="1"/>
    <col min="13" max="13" width="15.6333333333333" customWidth="1"/>
    <col min="14" max="14" width="16.5083333333333" customWidth="1"/>
    <col min="15" max="16" width="9.00833333333333" customWidth="1"/>
    <col min="17" max="17" width="15.6333333333333" customWidth="1"/>
  </cols>
  <sheetData>
    <row r="1" ht="45.7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5">
      <c r="A2" s="5" t="s">
        <v>1</v>
      </c>
      <c r="B2" s="6" t="s">
        <v>2</v>
      </c>
      <c r="C2" s="6"/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6" t="s">
        <v>13</v>
      </c>
      <c r="O2" s="31"/>
    </row>
    <row r="3" ht="20.1" customHeight="1" spans="1:14">
      <c r="A3" s="7" t="s">
        <v>14</v>
      </c>
      <c r="B3" s="8" t="s">
        <v>15</v>
      </c>
      <c r="C3" s="9"/>
      <c r="D3" s="10">
        <f>25150.88+238.5</f>
        <v>25389.38</v>
      </c>
      <c r="E3" s="10"/>
      <c r="F3" s="10"/>
      <c r="G3" s="10"/>
      <c r="H3" s="6" t="s">
        <v>16</v>
      </c>
      <c r="I3" s="6">
        <v>881</v>
      </c>
      <c r="J3" s="10" t="s">
        <v>17</v>
      </c>
      <c r="K3" s="10"/>
      <c r="L3" s="10" t="s">
        <v>18</v>
      </c>
      <c r="M3" s="6" t="s">
        <v>19</v>
      </c>
      <c r="N3" s="6"/>
    </row>
    <row r="4" ht="23.25" customHeight="1" spans="1:14">
      <c r="A4" s="11"/>
      <c r="B4" s="12"/>
      <c r="C4" s="13"/>
      <c r="D4" s="14"/>
      <c r="E4" s="14"/>
      <c r="F4" s="14"/>
      <c r="G4" s="14"/>
      <c r="H4" s="6" t="s">
        <v>20</v>
      </c>
      <c r="I4" s="6">
        <v>12</v>
      </c>
      <c r="J4" s="14"/>
      <c r="K4" s="14"/>
      <c r="L4" s="17"/>
      <c r="M4" s="6"/>
      <c r="N4" s="6"/>
    </row>
    <row r="5" ht="20.1" customHeight="1" spans="1:14">
      <c r="A5" s="11"/>
      <c r="B5" s="8" t="s">
        <v>21</v>
      </c>
      <c r="C5" s="9"/>
      <c r="D5" s="10">
        <v>44224.01</v>
      </c>
      <c r="E5" s="10">
        <f>1381.6+41.25+109.56+54.12</f>
        <v>1586.53</v>
      </c>
      <c r="F5" s="10">
        <v>155.1</v>
      </c>
      <c r="G5" s="10"/>
      <c r="H5" s="6" t="s">
        <v>22</v>
      </c>
      <c r="I5" s="6">
        <v>384</v>
      </c>
      <c r="J5" s="10" t="s">
        <v>17</v>
      </c>
      <c r="K5" s="32" t="s">
        <v>23</v>
      </c>
      <c r="L5" s="17"/>
      <c r="M5" s="17"/>
      <c r="N5" s="6"/>
    </row>
    <row r="6" ht="20.1" customHeight="1" spans="1:14">
      <c r="A6" s="11"/>
      <c r="B6" s="15"/>
      <c r="C6" s="16"/>
      <c r="D6" s="17"/>
      <c r="E6" s="17"/>
      <c r="F6" s="17"/>
      <c r="G6" s="17"/>
      <c r="H6" s="6" t="s">
        <v>24</v>
      </c>
      <c r="I6" s="6">
        <v>7</v>
      </c>
      <c r="J6" s="17"/>
      <c r="K6" s="33"/>
      <c r="L6" s="17"/>
      <c r="M6" s="17"/>
      <c r="N6" s="6"/>
    </row>
    <row r="7" ht="20.1" customHeight="1" spans="1:14">
      <c r="A7" s="11"/>
      <c r="B7" s="15"/>
      <c r="C7" s="16"/>
      <c r="D7" s="17"/>
      <c r="E7" s="17"/>
      <c r="F7" s="17"/>
      <c r="G7" s="17"/>
      <c r="H7" s="6" t="s">
        <v>25</v>
      </c>
      <c r="I7" s="6">
        <v>1</v>
      </c>
      <c r="J7" s="17"/>
      <c r="K7" s="33"/>
      <c r="L7" s="17"/>
      <c r="M7" s="17"/>
      <c r="N7" s="6"/>
    </row>
    <row r="8" ht="20.1" customHeight="1" spans="1:14">
      <c r="A8" s="11"/>
      <c r="B8" s="15"/>
      <c r="C8" s="16"/>
      <c r="D8" s="17"/>
      <c r="E8" s="17"/>
      <c r="F8" s="17"/>
      <c r="G8" s="17"/>
      <c r="H8" s="6" t="s">
        <v>26</v>
      </c>
      <c r="I8" s="6">
        <v>2</v>
      </c>
      <c r="J8" s="17"/>
      <c r="K8" s="33"/>
      <c r="L8" s="17"/>
      <c r="M8" s="17"/>
      <c r="N8" s="6"/>
    </row>
    <row r="9" ht="20.1" customHeight="1" spans="1:14">
      <c r="A9" s="11"/>
      <c r="B9" s="12"/>
      <c r="C9" s="13"/>
      <c r="D9" s="14"/>
      <c r="E9" s="14"/>
      <c r="F9" s="14"/>
      <c r="G9" s="14"/>
      <c r="H9" s="6" t="s">
        <v>20</v>
      </c>
      <c r="I9" s="6">
        <v>461</v>
      </c>
      <c r="J9" s="14"/>
      <c r="K9" s="34"/>
      <c r="L9" s="17"/>
      <c r="M9" s="17"/>
      <c r="N9" s="6"/>
    </row>
    <row r="10" ht="20.1" customHeight="1" spans="1:14">
      <c r="A10" s="11"/>
      <c r="B10" s="6" t="s">
        <v>27</v>
      </c>
      <c r="C10" s="6"/>
      <c r="D10" s="6">
        <v>19139.48</v>
      </c>
      <c r="E10" s="6"/>
      <c r="F10" s="6"/>
      <c r="G10" s="6"/>
      <c r="H10" s="6"/>
      <c r="I10" s="6"/>
      <c r="J10" s="6" t="s">
        <v>17</v>
      </c>
      <c r="K10" s="6"/>
      <c r="L10" s="17"/>
      <c r="M10" s="17"/>
      <c r="N10" s="6"/>
    </row>
    <row r="11" ht="20.1" customHeight="1" spans="1:14">
      <c r="A11" s="11"/>
      <c r="B11" s="8" t="s">
        <v>28</v>
      </c>
      <c r="C11" s="9"/>
      <c r="D11" s="10">
        <v>36936.32</v>
      </c>
      <c r="E11" s="10"/>
      <c r="F11" s="10"/>
      <c r="G11" s="10"/>
      <c r="H11" s="6" t="s">
        <v>20</v>
      </c>
      <c r="I11" s="6">
        <v>534</v>
      </c>
      <c r="J11" s="10" t="s">
        <v>17</v>
      </c>
      <c r="K11" s="10"/>
      <c r="L11" s="17"/>
      <c r="M11" s="17"/>
      <c r="N11" s="6"/>
    </row>
    <row r="12" ht="20.1" customHeight="1" spans="1:14">
      <c r="A12" s="11"/>
      <c r="B12" s="15"/>
      <c r="C12" s="16"/>
      <c r="D12" s="17"/>
      <c r="E12" s="17"/>
      <c r="F12" s="17"/>
      <c r="G12" s="17"/>
      <c r="H12" s="6" t="s">
        <v>22</v>
      </c>
      <c r="I12" s="6">
        <v>153</v>
      </c>
      <c r="J12" s="17"/>
      <c r="K12" s="17"/>
      <c r="L12" s="17"/>
      <c r="M12" s="17"/>
      <c r="N12" s="6"/>
    </row>
    <row r="13" ht="20.1" customHeight="1" spans="1:14">
      <c r="A13" s="11"/>
      <c r="B13" s="15"/>
      <c r="C13" s="16"/>
      <c r="D13" s="17"/>
      <c r="E13" s="17"/>
      <c r="F13" s="17"/>
      <c r="G13" s="17"/>
      <c r="H13" s="6" t="s">
        <v>16</v>
      </c>
      <c r="I13" s="6">
        <v>245</v>
      </c>
      <c r="J13" s="17"/>
      <c r="K13" s="17"/>
      <c r="L13" s="17"/>
      <c r="M13" s="17"/>
      <c r="N13" s="6"/>
    </row>
    <row r="14" ht="20.1" customHeight="1" spans="1:14">
      <c r="A14" s="11"/>
      <c r="B14" s="12"/>
      <c r="C14" s="13"/>
      <c r="D14" s="14"/>
      <c r="E14" s="14"/>
      <c r="F14" s="14"/>
      <c r="G14" s="14"/>
      <c r="H14" s="6" t="s">
        <v>24</v>
      </c>
      <c r="I14" s="6">
        <v>5</v>
      </c>
      <c r="J14" s="14"/>
      <c r="K14" s="14"/>
      <c r="L14" s="17"/>
      <c r="M14" s="17"/>
      <c r="N14" s="6"/>
    </row>
    <row r="15" ht="20.1" customHeight="1" spans="1:14">
      <c r="A15" s="11"/>
      <c r="B15" s="8" t="s">
        <v>29</v>
      </c>
      <c r="C15" s="9"/>
      <c r="D15" s="10">
        <v>5354.41</v>
      </c>
      <c r="E15" s="10"/>
      <c r="F15" s="10"/>
      <c r="G15" s="10"/>
      <c r="H15" s="6" t="s">
        <v>30</v>
      </c>
      <c r="I15" s="6">
        <v>110</v>
      </c>
      <c r="J15" s="10" t="s">
        <v>17</v>
      </c>
      <c r="K15" s="10"/>
      <c r="L15" s="17"/>
      <c r="M15" s="17"/>
      <c r="N15" s="6"/>
    </row>
    <row r="16" ht="20.1" customHeight="1" spans="1:14">
      <c r="A16" s="11"/>
      <c r="B16" s="12"/>
      <c r="C16" s="13"/>
      <c r="D16" s="14"/>
      <c r="E16" s="14"/>
      <c r="F16" s="14"/>
      <c r="G16" s="14"/>
      <c r="H16" s="6" t="s">
        <v>16</v>
      </c>
      <c r="I16" s="6">
        <v>16</v>
      </c>
      <c r="J16" s="14"/>
      <c r="K16" s="14"/>
      <c r="L16" s="17"/>
      <c r="M16" s="17"/>
      <c r="N16" s="6"/>
    </row>
    <row r="17" ht="20.1" customHeight="1" spans="1:14">
      <c r="A17" s="11"/>
      <c r="B17" s="8" t="s">
        <v>31</v>
      </c>
      <c r="C17" s="9"/>
      <c r="D17" s="10">
        <f>29646.5+2831+37.5</f>
        <v>32515</v>
      </c>
      <c r="E17" s="10"/>
      <c r="F17" s="10"/>
      <c r="G17" s="10"/>
      <c r="H17" s="6" t="s">
        <v>30</v>
      </c>
      <c r="I17" s="6">
        <v>225</v>
      </c>
      <c r="J17" s="10" t="s">
        <v>17</v>
      </c>
      <c r="K17" s="10"/>
      <c r="L17" s="17"/>
      <c r="M17" s="6" t="s">
        <v>32</v>
      </c>
      <c r="N17" s="6"/>
    </row>
    <row r="18" ht="20.1" customHeight="1" spans="1:14">
      <c r="A18" s="11"/>
      <c r="B18" s="15"/>
      <c r="C18" s="16"/>
      <c r="D18" s="17"/>
      <c r="E18" s="17"/>
      <c r="F18" s="17"/>
      <c r="G18" s="17"/>
      <c r="H18" s="6" t="s">
        <v>33</v>
      </c>
      <c r="I18" s="6">
        <v>74</v>
      </c>
      <c r="J18" s="17"/>
      <c r="K18" s="17"/>
      <c r="L18" s="17"/>
      <c r="M18" s="6"/>
      <c r="N18" s="6"/>
    </row>
    <row r="19" ht="20.1" customHeight="1" spans="1:14">
      <c r="A19" s="11"/>
      <c r="B19" s="15"/>
      <c r="C19" s="16"/>
      <c r="D19" s="17"/>
      <c r="E19" s="17"/>
      <c r="F19" s="17"/>
      <c r="G19" s="17"/>
      <c r="H19" s="6" t="s">
        <v>20</v>
      </c>
      <c r="I19" s="6">
        <v>6</v>
      </c>
      <c r="J19" s="17"/>
      <c r="K19" s="17"/>
      <c r="L19" s="17"/>
      <c r="M19" s="6"/>
      <c r="N19" s="6"/>
    </row>
    <row r="20" ht="20.1" customHeight="1" spans="1:14">
      <c r="A20" s="11"/>
      <c r="B20" s="12"/>
      <c r="C20" s="13"/>
      <c r="D20" s="14"/>
      <c r="E20" s="14"/>
      <c r="F20" s="14"/>
      <c r="G20" s="14"/>
      <c r="H20" s="6" t="s">
        <v>24</v>
      </c>
      <c r="I20" s="6">
        <f>114+5</f>
        <v>119</v>
      </c>
      <c r="J20" s="14"/>
      <c r="K20" s="14"/>
      <c r="L20" s="17"/>
      <c r="M20" s="6"/>
      <c r="N20" s="6"/>
    </row>
    <row r="21" ht="20.1" customHeight="1" spans="1:14">
      <c r="A21" s="11"/>
      <c r="B21" s="18" t="s">
        <v>34</v>
      </c>
      <c r="C21" s="19"/>
      <c r="D21" s="6">
        <v>9243</v>
      </c>
      <c r="E21" s="6"/>
      <c r="F21" s="6"/>
      <c r="G21" s="6"/>
      <c r="H21" s="6"/>
      <c r="I21" s="6"/>
      <c r="J21" s="6" t="s">
        <v>35</v>
      </c>
      <c r="K21" s="6"/>
      <c r="L21" s="17"/>
      <c r="M21" s="17"/>
      <c r="N21" s="6"/>
    </row>
    <row r="22" ht="20.1" customHeight="1" spans="1:14">
      <c r="A22" s="11"/>
      <c r="B22" s="6" t="s">
        <v>36</v>
      </c>
      <c r="C22" s="6"/>
      <c r="D22" s="6">
        <v>4200</v>
      </c>
      <c r="E22" s="6"/>
      <c r="F22" s="6"/>
      <c r="G22" s="6"/>
      <c r="H22" s="6"/>
      <c r="I22" s="6"/>
      <c r="J22" s="6" t="s">
        <v>35</v>
      </c>
      <c r="K22" s="6"/>
      <c r="L22" s="17"/>
      <c r="M22" s="17"/>
      <c r="N22" s="6"/>
    </row>
    <row r="23" ht="20.1" customHeight="1" spans="1:14">
      <c r="A23" s="11"/>
      <c r="B23" s="6" t="s">
        <v>37</v>
      </c>
      <c r="C23" s="6"/>
      <c r="D23" s="6">
        <v>3624</v>
      </c>
      <c r="E23" s="6">
        <v>165</v>
      </c>
      <c r="F23" s="6">
        <v>474</v>
      </c>
      <c r="G23" s="6"/>
      <c r="H23" s="6"/>
      <c r="I23" s="6"/>
      <c r="J23" s="6" t="s">
        <v>35</v>
      </c>
      <c r="K23" s="35" t="s">
        <v>38</v>
      </c>
      <c r="L23" s="17"/>
      <c r="M23" s="17"/>
      <c r="N23" s="6"/>
    </row>
    <row r="24" ht="20.1" customHeight="1" spans="1:14">
      <c r="A24" s="11"/>
      <c r="B24" s="6" t="s">
        <v>39</v>
      </c>
      <c r="C24" s="6"/>
      <c r="D24" s="6">
        <v>1470</v>
      </c>
      <c r="E24" s="6"/>
      <c r="F24" s="6"/>
      <c r="G24" s="6"/>
      <c r="H24" s="6"/>
      <c r="I24" s="6"/>
      <c r="J24" s="6" t="s">
        <v>35</v>
      </c>
      <c r="K24" s="6"/>
      <c r="L24" s="17"/>
      <c r="M24" s="17"/>
      <c r="N24" s="6"/>
    </row>
    <row r="25" ht="29.25" customHeight="1" spans="1:14">
      <c r="A25" s="11"/>
      <c r="B25" s="6" t="s">
        <v>40</v>
      </c>
      <c r="C25" s="6"/>
      <c r="D25" s="6">
        <v>2585.22</v>
      </c>
      <c r="E25" s="6">
        <f>60+65</f>
        <v>125</v>
      </c>
      <c r="F25" s="6">
        <v>2230</v>
      </c>
      <c r="G25" s="6"/>
      <c r="H25" s="6"/>
      <c r="I25" s="6"/>
      <c r="J25" s="6" t="s">
        <v>17</v>
      </c>
      <c r="K25" s="35" t="s">
        <v>41</v>
      </c>
      <c r="L25" s="17"/>
      <c r="M25" s="17"/>
      <c r="N25" s="6" t="s">
        <v>42</v>
      </c>
    </row>
    <row r="26" s="1" customFormat="1" ht="63" customHeight="1" spans="1:14">
      <c r="A26" s="20"/>
      <c r="B26" s="21" t="s">
        <v>43</v>
      </c>
      <c r="C26" s="21"/>
      <c r="D26" s="21">
        <v>17766.28</v>
      </c>
      <c r="E26" s="21">
        <v>2340</v>
      </c>
      <c r="F26" s="21">
        <v>3338</v>
      </c>
      <c r="G26" s="21">
        <v>1892.68</v>
      </c>
      <c r="H26" s="21"/>
      <c r="I26" s="21"/>
      <c r="J26" s="21" t="s">
        <v>17</v>
      </c>
      <c r="K26" s="36" t="s">
        <v>44</v>
      </c>
      <c r="L26" s="17"/>
      <c r="M26" s="17"/>
      <c r="N26" s="21" t="s">
        <v>45</v>
      </c>
    </row>
    <row r="27" ht="19.5" customHeight="1" spans="1:14">
      <c r="A27" s="11"/>
      <c r="B27" s="6" t="s">
        <v>46</v>
      </c>
      <c r="C27" s="6"/>
      <c r="D27" s="6">
        <v>4276.5</v>
      </c>
      <c r="E27" s="6"/>
      <c r="F27" s="6"/>
      <c r="G27" s="6"/>
      <c r="H27" s="6"/>
      <c r="I27" s="6"/>
      <c r="J27" s="6" t="s">
        <v>35</v>
      </c>
      <c r="K27" s="6"/>
      <c r="L27" s="17"/>
      <c r="M27" s="17"/>
      <c r="N27" s="6"/>
    </row>
    <row r="28" ht="20.1" customHeight="1" spans="1:14">
      <c r="A28" s="11"/>
      <c r="B28" s="6" t="s">
        <v>47</v>
      </c>
      <c r="C28" s="6"/>
      <c r="D28" s="6">
        <v>567.35</v>
      </c>
      <c r="E28" s="6"/>
      <c r="F28" s="6"/>
      <c r="G28" s="6"/>
      <c r="H28" s="6"/>
      <c r="I28" s="6"/>
      <c r="J28" s="6" t="s">
        <v>35</v>
      </c>
      <c r="K28" s="6"/>
      <c r="L28" s="17"/>
      <c r="M28" s="17"/>
      <c r="N28" s="6"/>
    </row>
    <row r="29" ht="20.1" customHeight="1" spans="1:14">
      <c r="A29" s="11"/>
      <c r="B29" s="6" t="s">
        <v>48</v>
      </c>
      <c r="C29" s="6"/>
      <c r="D29" s="6">
        <v>3000</v>
      </c>
      <c r="E29" s="6">
        <v>167</v>
      </c>
      <c r="F29" s="6">
        <v>79</v>
      </c>
      <c r="G29" s="6"/>
      <c r="H29" s="6"/>
      <c r="I29" s="6"/>
      <c r="J29" s="6" t="s">
        <v>17</v>
      </c>
      <c r="K29" s="35" t="s">
        <v>38</v>
      </c>
      <c r="L29" s="17"/>
      <c r="M29" s="17"/>
      <c r="N29" s="6"/>
    </row>
    <row r="30" ht="20.1" customHeight="1" spans="1:14">
      <c r="A30" s="11"/>
      <c r="B30" s="6" t="s">
        <v>49</v>
      </c>
      <c r="C30" s="6"/>
      <c r="D30" s="6">
        <v>2900.33</v>
      </c>
      <c r="E30" s="6"/>
      <c r="F30" s="6"/>
      <c r="G30" s="6"/>
      <c r="H30" s="6"/>
      <c r="I30" s="6"/>
      <c r="J30" s="6" t="s">
        <v>35</v>
      </c>
      <c r="K30" s="6"/>
      <c r="L30" s="17"/>
      <c r="M30" s="17"/>
      <c r="N30" s="6"/>
    </row>
    <row r="31" ht="20.1" customHeight="1" spans="1:14">
      <c r="A31" s="11"/>
      <c r="B31" s="6" t="s">
        <v>50</v>
      </c>
      <c r="C31" s="6"/>
      <c r="D31" s="6">
        <v>450</v>
      </c>
      <c r="E31" s="6"/>
      <c r="F31" s="6"/>
      <c r="G31" s="6"/>
      <c r="H31" s="6"/>
      <c r="I31" s="6"/>
      <c r="J31" s="6" t="s">
        <v>35</v>
      </c>
      <c r="K31" s="6"/>
      <c r="L31" s="17"/>
      <c r="M31" s="17"/>
      <c r="N31" s="6"/>
    </row>
    <row r="32" ht="20.1" customHeight="1" spans="1:14">
      <c r="A32" s="11"/>
      <c r="B32" s="6" t="s">
        <v>51</v>
      </c>
      <c r="C32" s="6"/>
      <c r="D32" s="6">
        <v>19497.83</v>
      </c>
      <c r="E32" s="6"/>
      <c r="F32" s="6"/>
      <c r="G32" s="6"/>
      <c r="H32" s="6"/>
      <c r="I32" s="6"/>
      <c r="J32" s="6" t="s">
        <v>17</v>
      </c>
      <c r="K32" s="6"/>
      <c r="L32" s="17"/>
      <c r="M32" s="17"/>
      <c r="N32" s="6"/>
    </row>
    <row r="33" ht="20.1" customHeight="1" spans="1:14">
      <c r="A33" s="11"/>
      <c r="B33" s="6" t="s">
        <v>52</v>
      </c>
      <c r="C33" s="6"/>
      <c r="D33" s="6">
        <v>2703</v>
      </c>
      <c r="E33" s="6"/>
      <c r="F33" s="6"/>
      <c r="G33" s="6"/>
      <c r="H33" s="6"/>
      <c r="I33" s="6"/>
      <c r="J33" s="6" t="s">
        <v>17</v>
      </c>
      <c r="K33" s="35" t="s">
        <v>53</v>
      </c>
      <c r="L33" s="17"/>
      <c r="M33" s="17"/>
      <c r="N33" s="6"/>
    </row>
    <row r="34" ht="30" customHeight="1" spans="1:14">
      <c r="A34" s="11"/>
      <c r="B34" s="18" t="s">
        <v>54</v>
      </c>
      <c r="C34" s="19"/>
      <c r="D34" s="6">
        <v>6000</v>
      </c>
      <c r="E34" s="6"/>
      <c r="F34" s="6"/>
      <c r="G34" s="6"/>
      <c r="H34" s="6"/>
      <c r="I34" s="6"/>
      <c r="J34" s="6" t="s">
        <v>17</v>
      </c>
      <c r="K34" s="6"/>
      <c r="L34" s="17"/>
      <c r="M34" s="17"/>
      <c r="N34" s="6"/>
    </row>
    <row r="35" ht="31.5" customHeight="1" spans="1:14">
      <c r="A35" s="11"/>
      <c r="B35" s="6" t="s">
        <v>55</v>
      </c>
      <c r="C35" s="6"/>
      <c r="D35" s="6">
        <v>22165.16</v>
      </c>
      <c r="E35" s="6">
        <v>4350</v>
      </c>
      <c r="F35" s="6">
        <v>1857</v>
      </c>
      <c r="G35" s="6"/>
      <c r="H35" s="6"/>
      <c r="I35" s="6"/>
      <c r="J35" s="6" t="s">
        <v>17</v>
      </c>
      <c r="K35" s="35" t="s">
        <v>56</v>
      </c>
      <c r="L35" s="17"/>
      <c r="M35" s="17"/>
      <c r="N35" s="6" t="s">
        <v>57</v>
      </c>
    </row>
    <row r="36" ht="20.1" customHeight="1" spans="1:14">
      <c r="A36" s="11"/>
      <c r="B36" s="6" t="s">
        <v>58</v>
      </c>
      <c r="C36" s="6"/>
      <c r="D36" s="6">
        <v>1556</v>
      </c>
      <c r="E36" s="6"/>
      <c r="F36" s="6"/>
      <c r="G36" s="6"/>
      <c r="H36" s="6"/>
      <c r="I36" s="6"/>
      <c r="J36" s="6" t="s">
        <v>35</v>
      </c>
      <c r="K36" s="6"/>
      <c r="L36" s="17"/>
      <c r="M36" s="17"/>
      <c r="N36" s="6"/>
    </row>
    <row r="37" ht="20.1" customHeight="1" spans="1:14">
      <c r="A37" s="11"/>
      <c r="B37" s="6" t="s">
        <v>59</v>
      </c>
      <c r="C37" s="6"/>
      <c r="D37" s="6">
        <v>613.5</v>
      </c>
      <c r="E37" s="6"/>
      <c r="F37" s="6"/>
      <c r="G37" s="6"/>
      <c r="H37" s="6"/>
      <c r="I37" s="6"/>
      <c r="J37" s="6" t="s">
        <v>35</v>
      </c>
      <c r="K37" s="6"/>
      <c r="L37" s="17"/>
      <c r="M37" s="17"/>
      <c r="N37" s="6"/>
    </row>
    <row r="38" ht="20.1" customHeight="1" spans="1:14">
      <c r="A38" s="11"/>
      <c r="B38" s="6" t="s">
        <v>60</v>
      </c>
      <c r="C38" s="6"/>
      <c r="D38" s="6">
        <v>1767.63</v>
      </c>
      <c r="E38" s="6">
        <v>334</v>
      </c>
      <c r="F38" s="6"/>
      <c r="G38" s="6"/>
      <c r="H38" s="6"/>
      <c r="I38" s="6"/>
      <c r="J38" s="6" t="s">
        <v>35</v>
      </c>
      <c r="K38" s="6"/>
      <c r="L38" s="17"/>
      <c r="M38" s="17"/>
      <c r="N38" s="6"/>
    </row>
    <row r="39" ht="20.1" customHeight="1" spans="1:14">
      <c r="A39" s="11"/>
      <c r="B39" s="6" t="s">
        <v>61</v>
      </c>
      <c r="C39" s="6"/>
      <c r="D39" s="6">
        <v>646</v>
      </c>
      <c r="E39" s="6"/>
      <c r="F39" s="6"/>
      <c r="G39" s="6"/>
      <c r="H39" s="6"/>
      <c r="I39" s="6"/>
      <c r="J39" s="6" t="s">
        <v>35</v>
      </c>
      <c r="K39" s="6"/>
      <c r="L39" s="17"/>
      <c r="M39" s="17"/>
      <c r="N39" s="6"/>
    </row>
    <row r="40" ht="48.75" customHeight="1" spans="1:14">
      <c r="A40" s="11"/>
      <c r="B40" s="6" t="s">
        <v>62</v>
      </c>
      <c r="C40" s="6"/>
      <c r="D40" s="6">
        <f>2960+10429.9</f>
        <v>13389.9</v>
      </c>
      <c r="E40" s="6">
        <v>6932.9</v>
      </c>
      <c r="F40" s="6"/>
      <c r="G40" s="6"/>
      <c r="H40" s="6"/>
      <c r="I40" s="6"/>
      <c r="J40" s="6" t="s">
        <v>17</v>
      </c>
      <c r="K40" s="27" t="s">
        <v>41</v>
      </c>
      <c r="L40" s="17"/>
      <c r="M40" s="17"/>
      <c r="N40" s="6" t="s">
        <v>63</v>
      </c>
    </row>
    <row r="41" ht="20.1" customHeight="1" spans="1:14">
      <c r="A41" s="11"/>
      <c r="B41" s="6" t="s">
        <v>64</v>
      </c>
      <c r="C41" s="6"/>
      <c r="D41" s="6">
        <v>1665</v>
      </c>
      <c r="E41" s="6">
        <v>76</v>
      </c>
      <c r="F41" s="6">
        <v>348</v>
      </c>
      <c r="G41" s="6"/>
      <c r="H41" s="6"/>
      <c r="I41" s="6"/>
      <c r="J41" s="6" t="s">
        <v>17</v>
      </c>
      <c r="K41" s="35" t="s">
        <v>38</v>
      </c>
      <c r="L41" s="17"/>
      <c r="M41" s="17"/>
      <c r="N41" s="6"/>
    </row>
    <row r="42" ht="20.1" customHeight="1" spans="1:14">
      <c r="A42" s="11"/>
      <c r="B42" s="6" t="s">
        <v>65</v>
      </c>
      <c r="C42" s="6"/>
      <c r="D42" s="6">
        <v>1195.15</v>
      </c>
      <c r="E42" s="6"/>
      <c r="F42" s="6"/>
      <c r="G42" s="6"/>
      <c r="H42" s="6"/>
      <c r="I42" s="6"/>
      <c r="J42" s="6" t="s">
        <v>35</v>
      </c>
      <c r="K42" s="6"/>
      <c r="L42" s="17"/>
      <c r="M42" s="17"/>
      <c r="N42" s="6"/>
    </row>
    <row r="43" ht="20.1" customHeight="1" spans="1:14">
      <c r="A43" s="22"/>
      <c r="B43" s="6" t="s">
        <v>66</v>
      </c>
      <c r="C43" s="6"/>
      <c r="D43" s="6">
        <v>1346.35</v>
      </c>
      <c r="E43" s="6"/>
      <c r="F43" s="6"/>
      <c r="G43" s="6"/>
      <c r="H43" s="6"/>
      <c r="I43" s="6"/>
      <c r="J43" s="6" t="s">
        <v>35</v>
      </c>
      <c r="K43" s="6"/>
      <c r="L43" s="14"/>
      <c r="M43" s="14"/>
      <c r="N43" s="6"/>
    </row>
    <row r="44" ht="20.1" customHeight="1" spans="1:14">
      <c r="A44" s="23" t="s">
        <v>67</v>
      </c>
      <c r="B44" s="23"/>
      <c r="C44" s="24"/>
      <c r="D44" s="25">
        <f>SUM(D3:D43)</f>
        <v>286186.8</v>
      </c>
      <c r="E44" s="25"/>
      <c r="F44" s="25"/>
      <c r="G44" s="25"/>
      <c r="H44" s="25"/>
      <c r="I44" s="25"/>
      <c r="J44" s="6"/>
      <c r="K44" s="6"/>
      <c r="L44" s="6"/>
      <c r="M44" s="6"/>
      <c r="N44" s="6"/>
    </row>
    <row r="45" s="1" customFormat="1" ht="77.25" customHeight="1" spans="1:14">
      <c r="A45" s="26" t="s">
        <v>68</v>
      </c>
      <c r="B45" s="27" t="s">
        <v>69</v>
      </c>
      <c r="C45" s="27"/>
      <c r="D45" s="21">
        <v>265889.48</v>
      </c>
      <c r="E45" s="21">
        <f>23951.4+11937.6</f>
        <v>35889</v>
      </c>
      <c r="F45" s="21">
        <f>27646+9570.9</f>
        <v>37216.9</v>
      </c>
      <c r="G45" s="21">
        <v>13824.45</v>
      </c>
      <c r="H45" s="21"/>
      <c r="I45" s="21"/>
      <c r="J45" s="37" t="s">
        <v>17</v>
      </c>
      <c r="K45" s="36" t="s">
        <v>70</v>
      </c>
      <c r="L45" s="38" t="s">
        <v>18</v>
      </c>
      <c r="M45" s="38"/>
      <c r="N45" s="21" t="s">
        <v>71</v>
      </c>
    </row>
    <row r="46" s="1" customFormat="1" ht="20.1" customHeight="1" spans="1:14">
      <c r="A46" s="20"/>
      <c r="B46" s="21" t="s">
        <v>72</v>
      </c>
      <c r="C46" s="21"/>
      <c r="D46" s="21">
        <f>5345+8000</f>
        <v>13345</v>
      </c>
      <c r="E46" s="21"/>
      <c r="F46" s="21">
        <v>4003.5</v>
      </c>
      <c r="G46" s="21"/>
      <c r="H46" s="21"/>
      <c r="I46" s="21"/>
      <c r="J46" s="21" t="s">
        <v>17</v>
      </c>
      <c r="K46" s="27" t="s">
        <v>41</v>
      </c>
      <c r="L46" s="39"/>
      <c r="M46" s="39"/>
      <c r="N46" s="21"/>
    </row>
    <row r="47" ht="20.1" customHeight="1" spans="1:14">
      <c r="A47" s="28" t="s">
        <v>67</v>
      </c>
      <c r="B47" s="28"/>
      <c r="C47" s="28"/>
      <c r="D47" s="25">
        <f>SUM(D45:D46)</f>
        <v>279234.48</v>
      </c>
      <c r="E47" s="25"/>
      <c r="F47" s="25"/>
      <c r="G47" s="25"/>
      <c r="H47" s="25"/>
      <c r="I47" s="25"/>
      <c r="J47" s="6"/>
      <c r="K47" s="6"/>
      <c r="L47" s="6"/>
      <c r="M47" s="6"/>
      <c r="N47" s="6"/>
    </row>
    <row r="48" ht="20.1" customHeight="1" spans="1:14">
      <c r="A48" s="7" t="s">
        <v>73</v>
      </c>
      <c r="B48" s="8" t="s">
        <v>74</v>
      </c>
      <c r="C48" s="9"/>
      <c r="D48" s="10">
        <v>283170</v>
      </c>
      <c r="E48" s="10">
        <v>415</v>
      </c>
      <c r="F48" s="10"/>
      <c r="G48" s="10"/>
      <c r="H48" s="6" t="s">
        <v>20</v>
      </c>
      <c r="I48" s="6">
        <v>416</v>
      </c>
      <c r="J48" s="10" t="s">
        <v>17</v>
      </c>
      <c r="K48" s="40" t="s">
        <v>23</v>
      </c>
      <c r="L48" s="10" t="s">
        <v>18</v>
      </c>
      <c r="M48" s="10"/>
      <c r="N48" s="6"/>
    </row>
    <row r="49" ht="20.1" customHeight="1" spans="1:14">
      <c r="A49" s="11"/>
      <c r="B49" s="12"/>
      <c r="C49" s="13"/>
      <c r="D49" s="14"/>
      <c r="E49" s="14"/>
      <c r="F49" s="14"/>
      <c r="G49" s="14"/>
      <c r="H49" s="6" t="s">
        <v>22</v>
      </c>
      <c r="I49" s="6">
        <v>3325</v>
      </c>
      <c r="J49" s="14"/>
      <c r="K49" s="41"/>
      <c r="L49" s="17"/>
      <c r="M49" s="17"/>
      <c r="N49" s="6"/>
    </row>
    <row r="50" ht="20.1" customHeight="1" spans="1:14">
      <c r="A50" s="11"/>
      <c r="B50" s="6" t="s">
        <v>75</v>
      </c>
      <c r="C50" s="6"/>
      <c r="D50" s="6">
        <v>29666</v>
      </c>
      <c r="E50" s="6"/>
      <c r="F50" s="6"/>
      <c r="G50" s="6"/>
      <c r="H50" s="6"/>
      <c r="I50" s="6"/>
      <c r="J50" s="6" t="s">
        <v>35</v>
      </c>
      <c r="K50" s="6"/>
      <c r="L50" s="17"/>
      <c r="M50" s="17"/>
      <c r="N50" s="6"/>
    </row>
    <row r="51" ht="20.1" customHeight="1" spans="1:14">
      <c r="A51" s="11"/>
      <c r="B51" s="6" t="s">
        <v>76</v>
      </c>
      <c r="C51" s="6"/>
      <c r="D51" s="6">
        <v>1652.72</v>
      </c>
      <c r="E51" s="6"/>
      <c r="F51" s="6"/>
      <c r="G51" s="6"/>
      <c r="H51" s="6"/>
      <c r="I51" s="6"/>
      <c r="J51" s="6" t="s">
        <v>35</v>
      </c>
      <c r="K51" s="6"/>
      <c r="L51" s="17"/>
      <c r="M51" s="17"/>
      <c r="N51" s="6"/>
    </row>
    <row r="52" ht="59.25" customHeight="1" spans="1:14">
      <c r="A52" s="11"/>
      <c r="B52" s="6" t="s">
        <v>77</v>
      </c>
      <c r="C52" s="6"/>
      <c r="D52" s="6">
        <v>12511</v>
      </c>
      <c r="E52" s="6">
        <v>425</v>
      </c>
      <c r="F52" s="6">
        <v>1354</v>
      </c>
      <c r="G52" s="6"/>
      <c r="H52" s="6"/>
      <c r="I52" s="6"/>
      <c r="J52" s="6" t="s">
        <v>17</v>
      </c>
      <c r="K52" s="35" t="s">
        <v>41</v>
      </c>
      <c r="L52" s="17"/>
      <c r="M52" s="17" t="s">
        <v>78</v>
      </c>
      <c r="N52" s="6" t="s">
        <v>79</v>
      </c>
    </row>
    <row r="53" ht="47.25" customHeight="1" spans="1:14">
      <c r="A53" s="11"/>
      <c r="B53" s="6" t="s">
        <v>80</v>
      </c>
      <c r="C53" s="6"/>
      <c r="D53" s="6">
        <v>97317</v>
      </c>
      <c r="E53" s="6"/>
      <c r="F53" s="6"/>
      <c r="G53" s="6"/>
      <c r="H53" s="6"/>
      <c r="I53" s="6"/>
      <c r="J53" s="6" t="s">
        <v>81</v>
      </c>
      <c r="K53" s="35" t="s">
        <v>82</v>
      </c>
      <c r="L53" s="17"/>
      <c r="M53" s="17"/>
      <c r="N53" s="6" t="s">
        <v>83</v>
      </c>
    </row>
    <row r="54" ht="20.1" customHeight="1" spans="1:14">
      <c r="A54" s="22"/>
      <c r="B54" s="6" t="s">
        <v>84</v>
      </c>
      <c r="C54" s="6"/>
      <c r="D54" s="6">
        <v>12184.5</v>
      </c>
      <c r="E54" s="6"/>
      <c r="F54" s="6"/>
      <c r="G54" s="6"/>
      <c r="H54" s="6"/>
      <c r="I54" s="6"/>
      <c r="J54" s="6" t="s">
        <v>17</v>
      </c>
      <c r="K54" s="6"/>
      <c r="L54" s="14"/>
      <c r="M54" s="14"/>
      <c r="N54" s="6"/>
    </row>
    <row r="55" ht="20.1" customHeight="1" spans="1:14">
      <c r="A55" s="29" t="s">
        <v>67</v>
      </c>
      <c r="B55" s="23"/>
      <c r="C55" s="24"/>
      <c r="D55" s="25">
        <f>SUM(D48:D54)</f>
        <v>436501.22</v>
      </c>
      <c r="E55" s="25"/>
      <c r="F55" s="25"/>
      <c r="G55" s="25"/>
      <c r="H55" s="25"/>
      <c r="I55" s="25"/>
      <c r="J55" s="6"/>
      <c r="K55" s="6"/>
      <c r="L55" s="6"/>
      <c r="M55" s="6"/>
      <c r="N55" s="6"/>
    </row>
    <row r="56" ht="20.1" customHeight="1" spans="1:14">
      <c r="A56" s="11" t="s">
        <v>85</v>
      </c>
      <c r="B56" s="8" t="s">
        <v>86</v>
      </c>
      <c r="C56" s="9"/>
      <c r="D56" s="10">
        <v>15570.25</v>
      </c>
      <c r="E56" s="10">
        <v>308.5</v>
      </c>
      <c r="F56" s="10"/>
      <c r="G56" s="10"/>
      <c r="H56" s="30" t="s">
        <v>16</v>
      </c>
      <c r="I56" s="21">
        <v>70</v>
      </c>
      <c r="J56" s="10" t="s">
        <v>17</v>
      </c>
      <c r="K56" s="32" t="s">
        <v>23</v>
      </c>
      <c r="L56" s="10" t="s">
        <v>18</v>
      </c>
      <c r="M56" s="6" t="s">
        <v>87</v>
      </c>
      <c r="N56" s="6"/>
    </row>
    <row r="57" ht="20.1" customHeight="1" spans="1:14">
      <c r="A57" s="11"/>
      <c r="B57" s="12"/>
      <c r="C57" s="13"/>
      <c r="D57" s="14"/>
      <c r="E57" s="14"/>
      <c r="F57" s="14"/>
      <c r="G57" s="14"/>
      <c r="H57" s="30" t="s">
        <v>30</v>
      </c>
      <c r="I57" s="21">
        <v>20</v>
      </c>
      <c r="J57" s="14"/>
      <c r="K57" s="34"/>
      <c r="L57" s="17"/>
      <c r="M57" s="6"/>
      <c r="N57" s="6"/>
    </row>
    <row r="58" ht="20.1" customHeight="1" spans="1:14">
      <c r="A58" s="11"/>
      <c r="B58" s="6" t="s">
        <v>88</v>
      </c>
      <c r="C58" s="6"/>
      <c r="D58" s="6">
        <v>58283.67</v>
      </c>
      <c r="E58" s="6"/>
      <c r="F58" s="6"/>
      <c r="G58" s="6"/>
      <c r="H58" s="6"/>
      <c r="I58" s="6"/>
      <c r="J58" s="6" t="s">
        <v>17</v>
      </c>
      <c r="K58" s="6"/>
      <c r="L58" s="17"/>
      <c r="M58" s="17"/>
      <c r="N58" s="6"/>
    </row>
    <row r="59" ht="20.1" customHeight="1" spans="1:14">
      <c r="A59" s="11"/>
      <c r="B59" s="8" t="s">
        <v>89</v>
      </c>
      <c r="C59" s="9"/>
      <c r="D59" s="10">
        <v>14603.02</v>
      </c>
      <c r="E59" s="10"/>
      <c r="F59" s="10"/>
      <c r="G59" s="10"/>
      <c r="H59" s="6" t="s">
        <v>30</v>
      </c>
      <c r="I59" s="6">
        <v>366</v>
      </c>
      <c r="J59" s="10" t="s">
        <v>17</v>
      </c>
      <c r="K59" s="10"/>
      <c r="L59" s="17"/>
      <c r="M59" s="17"/>
      <c r="N59" s="6"/>
    </row>
    <row r="60" ht="20.1" customHeight="1" spans="1:14">
      <c r="A60" s="11"/>
      <c r="B60" s="15"/>
      <c r="C60" s="16"/>
      <c r="D60" s="17"/>
      <c r="E60" s="17"/>
      <c r="F60" s="17"/>
      <c r="G60" s="17"/>
      <c r="H60" s="6" t="s">
        <v>16</v>
      </c>
      <c r="I60" s="6">
        <v>246</v>
      </c>
      <c r="J60" s="17"/>
      <c r="K60" s="17"/>
      <c r="L60" s="17"/>
      <c r="M60" s="17"/>
      <c r="N60" s="6"/>
    </row>
    <row r="61" ht="20.1" customHeight="1" spans="1:14">
      <c r="A61" s="11"/>
      <c r="B61" s="12"/>
      <c r="C61" s="13"/>
      <c r="D61" s="14"/>
      <c r="E61" s="14"/>
      <c r="F61" s="14"/>
      <c r="G61" s="14"/>
      <c r="H61" s="6" t="s">
        <v>22</v>
      </c>
      <c r="I61" s="6">
        <v>6</v>
      </c>
      <c r="J61" s="14"/>
      <c r="K61" s="14"/>
      <c r="L61" s="17"/>
      <c r="M61" s="17"/>
      <c r="N61" s="6"/>
    </row>
    <row r="62" ht="20.1" customHeight="1" spans="1:14">
      <c r="A62" s="11"/>
      <c r="B62" s="18" t="s">
        <v>90</v>
      </c>
      <c r="C62" s="19"/>
      <c r="D62" s="6">
        <v>24295</v>
      </c>
      <c r="E62" s="6"/>
      <c r="F62" s="6"/>
      <c r="G62" s="6"/>
      <c r="H62" s="6" t="s">
        <v>30</v>
      </c>
      <c r="I62" s="6">
        <v>444</v>
      </c>
      <c r="J62" s="6" t="s">
        <v>17</v>
      </c>
      <c r="K62" s="6"/>
      <c r="L62" s="17"/>
      <c r="M62" s="17"/>
      <c r="N62" s="6"/>
    </row>
    <row r="63" ht="20.1" customHeight="1" spans="1:14">
      <c r="A63" s="11"/>
      <c r="B63" s="8" t="s">
        <v>91</v>
      </c>
      <c r="C63" s="9"/>
      <c r="D63" s="10">
        <f>6414.05+855+28*7.5</f>
        <v>7479.05</v>
      </c>
      <c r="E63" s="10"/>
      <c r="F63" s="10"/>
      <c r="G63" s="10"/>
      <c r="H63" s="6" t="s">
        <v>30</v>
      </c>
      <c r="I63" s="6">
        <v>78</v>
      </c>
      <c r="J63" s="10" t="s">
        <v>17</v>
      </c>
      <c r="K63" s="10"/>
      <c r="L63" s="17"/>
      <c r="M63" s="6" t="s">
        <v>92</v>
      </c>
      <c r="N63" s="6"/>
    </row>
    <row r="64" ht="20.1" customHeight="1" spans="1:14">
      <c r="A64" s="11"/>
      <c r="B64" s="15"/>
      <c r="C64" s="16"/>
      <c r="D64" s="17"/>
      <c r="E64" s="17"/>
      <c r="F64" s="17"/>
      <c r="G64" s="17"/>
      <c r="H64" s="6" t="s">
        <v>20</v>
      </c>
      <c r="I64" s="6">
        <v>271</v>
      </c>
      <c r="J64" s="17"/>
      <c r="K64" s="17"/>
      <c r="L64" s="17"/>
      <c r="M64" s="6"/>
      <c r="N64" s="6"/>
    </row>
    <row r="65" ht="20.1" customHeight="1" spans="1:14">
      <c r="A65" s="11"/>
      <c r="B65" s="15"/>
      <c r="C65" s="16"/>
      <c r="D65" s="17"/>
      <c r="E65" s="17"/>
      <c r="F65" s="17"/>
      <c r="G65" s="17"/>
      <c r="H65" s="6" t="s">
        <v>26</v>
      </c>
      <c r="I65" s="6">
        <v>3</v>
      </c>
      <c r="J65" s="17"/>
      <c r="K65" s="17"/>
      <c r="L65" s="17"/>
      <c r="M65" s="6"/>
      <c r="N65" s="6"/>
    </row>
    <row r="66" ht="20.1" customHeight="1" spans="1:14">
      <c r="A66" s="11"/>
      <c r="B66" s="15"/>
      <c r="C66" s="16"/>
      <c r="D66" s="17"/>
      <c r="E66" s="17"/>
      <c r="F66" s="17"/>
      <c r="G66" s="17"/>
      <c r="H66" s="6" t="s">
        <v>93</v>
      </c>
      <c r="I66" s="6">
        <v>14</v>
      </c>
      <c r="J66" s="17"/>
      <c r="K66" s="17"/>
      <c r="L66" s="17"/>
      <c r="M66" s="6"/>
      <c r="N66" s="6"/>
    </row>
    <row r="67" ht="20.1" customHeight="1" spans="1:14">
      <c r="A67" s="11"/>
      <c r="B67" s="15"/>
      <c r="C67" s="16"/>
      <c r="D67" s="17"/>
      <c r="E67" s="17"/>
      <c r="F67" s="17"/>
      <c r="G67" s="17"/>
      <c r="H67" s="6" t="s">
        <v>94</v>
      </c>
      <c r="I67" s="6">
        <v>7</v>
      </c>
      <c r="J67" s="17"/>
      <c r="K67" s="17"/>
      <c r="L67" s="17"/>
      <c r="M67" s="6"/>
      <c r="N67" s="6"/>
    </row>
    <row r="68" ht="20.1" customHeight="1" spans="1:14">
      <c r="A68" s="11"/>
      <c r="B68" s="15"/>
      <c r="C68" s="16"/>
      <c r="D68" s="17"/>
      <c r="E68" s="17"/>
      <c r="F68" s="17"/>
      <c r="G68" s="17"/>
      <c r="H68" s="6" t="s">
        <v>24</v>
      </c>
      <c r="I68" s="6">
        <v>1</v>
      </c>
      <c r="J68" s="17"/>
      <c r="K68" s="17"/>
      <c r="L68" s="17"/>
      <c r="M68" s="6"/>
      <c r="N68" s="6"/>
    </row>
    <row r="69" ht="20.1" customHeight="1" spans="1:14">
      <c r="A69" s="11"/>
      <c r="B69" s="15"/>
      <c r="C69" s="16"/>
      <c r="D69" s="17"/>
      <c r="E69" s="17"/>
      <c r="F69" s="17"/>
      <c r="G69" s="17"/>
      <c r="H69" s="6" t="s">
        <v>95</v>
      </c>
      <c r="I69" s="6">
        <v>2</v>
      </c>
      <c r="J69" s="17"/>
      <c r="K69" s="17"/>
      <c r="L69" s="17"/>
      <c r="M69" s="6"/>
      <c r="N69" s="6"/>
    </row>
    <row r="70" ht="20.1" customHeight="1" spans="1:14">
      <c r="A70" s="11"/>
      <c r="B70" s="12"/>
      <c r="C70" s="13"/>
      <c r="D70" s="14"/>
      <c r="E70" s="14"/>
      <c r="F70" s="14"/>
      <c r="G70" s="14"/>
      <c r="H70" s="6" t="s">
        <v>22</v>
      </c>
      <c r="I70" s="6">
        <v>20</v>
      </c>
      <c r="J70" s="14"/>
      <c r="K70" s="14"/>
      <c r="L70" s="17"/>
      <c r="M70" s="6"/>
      <c r="N70" s="6"/>
    </row>
    <row r="71" ht="38.25" customHeight="1" spans="1:14">
      <c r="A71" s="11"/>
      <c r="B71" s="19" t="s">
        <v>96</v>
      </c>
      <c r="C71" s="6"/>
      <c r="D71" s="6">
        <v>34312.02</v>
      </c>
      <c r="E71" s="6">
        <f>131.3+1015.6+535.7+895</f>
        <v>2577.6</v>
      </c>
      <c r="F71" s="6">
        <f>161.9+133.2+258.2</f>
        <v>553.3</v>
      </c>
      <c r="G71" s="6"/>
      <c r="H71" s="6"/>
      <c r="I71" s="6"/>
      <c r="J71" s="6" t="s">
        <v>17</v>
      </c>
      <c r="K71" s="35" t="s">
        <v>97</v>
      </c>
      <c r="L71" s="17"/>
      <c r="M71" s="17"/>
      <c r="N71" s="6"/>
    </row>
    <row r="72" ht="20.1" customHeight="1" spans="1:14">
      <c r="A72" s="11"/>
      <c r="B72" s="6" t="s">
        <v>98</v>
      </c>
      <c r="C72" s="6"/>
      <c r="D72" s="6">
        <v>1200</v>
      </c>
      <c r="E72" s="6"/>
      <c r="F72" s="6"/>
      <c r="G72" s="6"/>
      <c r="H72" s="6"/>
      <c r="I72" s="6"/>
      <c r="J72" s="6" t="s">
        <v>35</v>
      </c>
      <c r="K72" s="6"/>
      <c r="L72" s="17"/>
      <c r="M72" s="17"/>
      <c r="N72" s="6"/>
    </row>
    <row r="73" ht="20.1" customHeight="1" spans="1:14">
      <c r="A73" s="11"/>
      <c r="B73" s="6" t="s">
        <v>99</v>
      </c>
      <c r="C73" s="6"/>
      <c r="D73" s="6">
        <v>5129</v>
      </c>
      <c r="E73" s="6"/>
      <c r="F73" s="6"/>
      <c r="G73" s="6"/>
      <c r="H73" s="6"/>
      <c r="I73" s="6"/>
      <c r="J73" s="6" t="s">
        <v>35</v>
      </c>
      <c r="K73" s="35"/>
      <c r="L73" s="17"/>
      <c r="M73" s="17"/>
      <c r="N73" s="6"/>
    </row>
    <row r="74" ht="38.25" customHeight="1" spans="1:14">
      <c r="A74" s="11"/>
      <c r="B74" s="6" t="s">
        <v>100</v>
      </c>
      <c r="C74" s="6"/>
      <c r="D74" s="6">
        <v>27051</v>
      </c>
      <c r="E74" s="6">
        <v>780</v>
      </c>
      <c r="F74" s="6">
        <v>110</v>
      </c>
      <c r="G74" s="6"/>
      <c r="H74" s="6"/>
      <c r="I74" s="6"/>
      <c r="J74" s="6" t="s">
        <v>35</v>
      </c>
      <c r="K74" s="35" t="s">
        <v>101</v>
      </c>
      <c r="L74" s="17"/>
      <c r="M74" s="17"/>
      <c r="N74" s="6"/>
    </row>
    <row r="75" ht="20.1" customHeight="1" spans="1:14">
      <c r="A75" s="11"/>
      <c r="B75" s="6" t="s">
        <v>102</v>
      </c>
      <c r="C75" s="6"/>
      <c r="D75" s="6">
        <v>1083</v>
      </c>
      <c r="E75" s="6"/>
      <c r="F75" s="6"/>
      <c r="G75" s="6"/>
      <c r="H75" s="6"/>
      <c r="I75" s="6"/>
      <c r="J75" s="6" t="s">
        <v>35</v>
      </c>
      <c r="K75" s="6"/>
      <c r="L75" s="17"/>
      <c r="M75" s="17"/>
      <c r="N75" s="6"/>
    </row>
    <row r="76" ht="20.1" customHeight="1" spans="1:14">
      <c r="A76" s="11"/>
      <c r="B76" s="6" t="s">
        <v>103</v>
      </c>
      <c r="C76" s="6"/>
      <c r="D76" s="6">
        <v>555</v>
      </c>
      <c r="E76" s="6"/>
      <c r="F76" s="6"/>
      <c r="G76" s="6"/>
      <c r="H76" s="6"/>
      <c r="I76" s="6"/>
      <c r="J76" s="60" t="s">
        <v>35</v>
      </c>
      <c r="K76" s="6"/>
      <c r="L76" s="17"/>
      <c r="M76" s="17"/>
      <c r="N76" s="6"/>
    </row>
    <row r="77" ht="102.75" customHeight="1" spans="1:14">
      <c r="A77" s="11"/>
      <c r="B77" s="6" t="s">
        <v>104</v>
      </c>
      <c r="C77" s="6"/>
      <c r="D77" s="6">
        <v>54638.06</v>
      </c>
      <c r="E77" s="6">
        <f>4463+600</f>
        <v>5063</v>
      </c>
      <c r="F77" s="6">
        <v>1060</v>
      </c>
      <c r="G77" s="6"/>
      <c r="H77" s="6"/>
      <c r="I77" s="6"/>
      <c r="J77" s="6" t="s">
        <v>35</v>
      </c>
      <c r="K77" s="35" t="s">
        <v>105</v>
      </c>
      <c r="L77" s="17"/>
      <c r="M77" s="17"/>
      <c r="N77" s="6" t="s">
        <v>106</v>
      </c>
    </row>
    <row r="78" ht="28.5" customHeight="1" spans="1:14">
      <c r="A78" s="11"/>
      <c r="B78" s="6" t="s">
        <v>107</v>
      </c>
      <c r="C78" s="6"/>
      <c r="D78" s="6">
        <v>27247.63</v>
      </c>
      <c r="E78" s="6">
        <f>2051.4+533.2+1233.3</f>
        <v>3817.9</v>
      </c>
      <c r="F78" s="6">
        <f>353.8+120.3+473+80</f>
        <v>1027.1</v>
      </c>
      <c r="G78" s="6"/>
      <c r="H78" s="6"/>
      <c r="I78" s="6"/>
      <c r="J78" s="6" t="s">
        <v>35</v>
      </c>
      <c r="K78" s="35" t="s">
        <v>41</v>
      </c>
      <c r="L78" s="17"/>
      <c r="M78" s="17"/>
      <c r="N78" s="6" t="s">
        <v>108</v>
      </c>
    </row>
    <row r="79" ht="20.1" customHeight="1" spans="1:14">
      <c r="A79" s="11"/>
      <c r="B79" s="6" t="s">
        <v>109</v>
      </c>
      <c r="C79" s="6"/>
      <c r="D79" s="6">
        <v>502.5</v>
      </c>
      <c r="E79" s="6"/>
      <c r="F79" s="6"/>
      <c r="G79" s="6"/>
      <c r="H79" s="6"/>
      <c r="I79" s="6"/>
      <c r="J79" s="6" t="s">
        <v>35</v>
      </c>
      <c r="K79" s="6"/>
      <c r="L79" s="17"/>
      <c r="M79" s="17"/>
      <c r="N79" s="6"/>
    </row>
    <row r="80" ht="20.1" customHeight="1" spans="1:14">
      <c r="A80" s="11"/>
      <c r="B80" s="6" t="s">
        <v>110</v>
      </c>
      <c r="C80" s="6"/>
      <c r="D80" s="6">
        <v>210</v>
      </c>
      <c r="E80" s="6"/>
      <c r="F80" s="6"/>
      <c r="G80" s="6"/>
      <c r="H80" s="6"/>
      <c r="I80" s="6"/>
      <c r="J80" s="60" t="s">
        <v>35</v>
      </c>
      <c r="K80" s="6"/>
      <c r="L80" s="17"/>
      <c r="M80" s="17"/>
      <c r="N80" s="6"/>
    </row>
    <row r="81" ht="20.1" customHeight="1" spans="1:14">
      <c r="A81" s="42"/>
      <c r="B81" s="6" t="s">
        <v>111</v>
      </c>
      <c r="C81" s="6"/>
      <c r="D81" s="6">
        <v>142.5</v>
      </c>
      <c r="E81" s="6"/>
      <c r="F81" s="6"/>
      <c r="G81" s="6"/>
      <c r="H81" s="6"/>
      <c r="I81" s="6"/>
      <c r="J81" s="60" t="s">
        <v>35</v>
      </c>
      <c r="K81" s="6"/>
      <c r="L81" s="17"/>
      <c r="M81" s="17"/>
      <c r="N81" s="6"/>
    </row>
    <row r="82" ht="20.1" customHeight="1" spans="1:14">
      <c r="A82" s="11"/>
      <c r="B82" s="19" t="s">
        <v>112</v>
      </c>
      <c r="C82" s="6"/>
      <c r="D82" s="6">
        <v>142.5</v>
      </c>
      <c r="E82" s="6"/>
      <c r="F82" s="6"/>
      <c r="G82" s="6"/>
      <c r="H82" s="6"/>
      <c r="I82" s="6"/>
      <c r="J82" s="60" t="s">
        <v>35</v>
      </c>
      <c r="K82" s="6"/>
      <c r="L82" s="17"/>
      <c r="M82" s="17"/>
      <c r="N82" s="6"/>
    </row>
    <row r="83" ht="20.1" customHeight="1" spans="1:14">
      <c r="A83" s="11"/>
      <c r="B83" s="9" t="s">
        <v>113</v>
      </c>
      <c r="C83" s="10"/>
      <c r="D83" s="6">
        <v>450</v>
      </c>
      <c r="E83" s="6"/>
      <c r="F83" s="6"/>
      <c r="G83" s="6"/>
      <c r="H83" s="6"/>
      <c r="I83" s="6"/>
      <c r="J83" s="60" t="s">
        <v>35</v>
      </c>
      <c r="K83" s="6"/>
      <c r="L83" s="17"/>
      <c r="M83" s="17"/>
      <c r="N83" s="6"/>
    </row>
    <row r="84" ht="20.1" customHeight="1" spans="1:14">
      <c r="A84" s="11"/>
      <c r="B84" s="19" t="s">
        <v>114</v>
      </c>
      <c r="C84" s="6"/>
      <c r="D84" s="6">
        <v>97.5</v>
      </c>
      <c r="E84" s="6"/>
      <c r="F84" s="6"/>
      <c r="G84" s="6"/>
      <c r="H84" s="6"/>
      <c r="I84" s="6"/>
      <c r="J84" s="60" t="s">
        <v>35</v>
      </c>
      <c r="K84" s="6"/>
      <c r="L84" s="17"/>
      <c r="M84" s="17"/>
      <c r="N84" s="6"/>
    </row>
    <row r="85" ht="20.1" customHeight="1" spans="1:14">
      <c r="A85" s="11"/>
      <c r="B85" s="19" t="s">
        <v>115</v>
      </c>
      <c r="C85" s="6"/>
      <c r="D85" s="6">
        <v>453</v>
      </c>
      <c r="E85" s="6"/>
      <c r="F85" s="6"/>
      <c r="G85" s="6"/>
      <c r="H85" s="6"/>
      <c r="I85" s="6"/>
      <c r="J85" s="60" t="s">
        <v>35</v>
      </c>
      <c r="K85" s="6"/>
      <c r="L85" s="17"/>
      <c r="M85" s="17"/>
      <c r="N85" s="6"/>
    </row>
    <row r="86" ht="20.1" customHeight="1" spans="1:14">
      <c r="A86" s="11"/>
      <c r="B86" s="19" t="s">
        <v>116</v>
      </c>
      <c r="C86" s="6"/>
      <c r="D86" s="6">
        <v>946</v>
      </c>
      <c r="E86" s="6"/>
      <c r="F86" s="6"/>
      <c r="G86" s="6"/>
      <c r="H86" s="6"/>
      <c r="I86" s="6"/>
      <c r="J86" s="60" t="s">
        <v>17</v>
      </c>
      <c r="K86" s="6"/>
      <c r="L86" s="17"/>
      <c r="M86" s="17"/>
      <c r="N86" s="6"/>
    </row>
    <row r="87" ht="20.1" customHeight="1" spans="1:14">
      <c r="A87" s="11"/>
      <c r="B87" s="19" t="s">
        <v>117</v>
      </c>
      <c r="C87" s="6"/>
      <c r="D87" s="6">
        <v>75</v>
      </c>
      <c r="E87" s="6"/>
      <c r="F87" s="6"/>
      <c r="G87" s="6"/>
      <c r="H87" s="6"/>
      <c r="I87" s="6"/>
      <c r="J87" s="60" t="s">
        <v>35</v>
      </c>
      <c r="K87" s="6"/>
      <c r="L87" s="17"/>
      <c r="M87" s="17"/>
      <c r="N87" s="6"/>
    </row>
    <row r="88" ht="20.1" customHeight="1" spans="1:14">
      <c r="A88" s="11"/>
      <c r="B88" s="19" t="s">
        <v>118</v>
      </c>
      <c r="C88" s="6"/>
      <c r="D88" s="6">
        <v>273</v>
      </c>
      <c r="E88" s="6"/>
      <c r="F88" s="6"/>
      <c r="G88" s="6"/>
      <c r="H88" s="6"/>
      <c r="I88" s="6"/>
      <c r="J88" s="60" t="s">
        <v>35</v>
      </c>
      <c r="K88" s="6"/>
      <c r="L88" s="17"/>
      <c r="M88" s="17"/>
      <c r="N88" s="6"/>
    </row>
    <row r="89" ht="20.1" customHeight="1" spans="1:14">
      <c r="A89" s="11"/>
      <c r="B89" s="19" t="s">
        <v>119</v>
      </c>
      <c r="C89" s="6"/>
      <c r="D89" s="6">
        <v>112.5</v>
      </c>
      <c r="E89" s="6"/>
      <c r="F89" s="6"/>
      <c r="G89" s="6"/>
      <c r="H89" s="6"/>
      <c r="I89" s="6"/>
      <c r="J89" s="60" t="s">
        <v>35</v>
      </c>
      <c r="K89" s="6"/>
      <c r="L89" s="17"/>
      <c r="M89" s="17"/>
      <c r="N89" s="6"/>
    </row>
    <row r="90" ht="20.1" customHeight="1" spans="1:14">
      <c r="A90" s="11"/>
      <c r="B90" s="19" t="s">
        <v>120</v>
      </c>
      <c r="C90" s="6"/>
      <c r="D90" s="6">
        <v>1031.5</v>
      </c>
      <c r="E90" s="6"/>
      <c r="F90" s="6"/>
      <c r="G90" s="6"/>
      <c r="H90" s="6"/>
      <c r="I90" s="6"/>
      <c r="J90" s="60" t="s">
        <v>35</v>
      </c>
      <c r="K90" s="6"/>
      <c r="L90" s="17"/>
      <c r="M90" s="17"/>
      <c r="N90" s="6"/>
    </row>
    <row r="91" ht="20.1" customHeight="1" spans="1:14">
      <c r="A91" s="11"/>
      <c r="B91" s="19" t="s">
        <v>121</v>
      </c>
      <c r="C91" s="6"/>
      <c r="D91" s="6">
        <v>1820.82</v>
      </c>
      <c r="E91" s="6"/>
      <c r="F91" s="6"/>
      <c r="G91" s="6"/>
      <c r="H91" s="6"/>
      <c r="I91" s="6"/>
      <c r="J91" s="6" t="s">
        <v>35</v>
      </c>
      <c r="K91" s="6"/>
      <c r="L91" s="14"/>
      <c r="M91" s="14"/>
      <c r="N91" s="6"/>
    </row>
    <row r="92" ht="20.1" customHeight="1" spans="1:14">
      <c r="A92" s="43" t="s">
        <v>67</v>
      </c>
      <c r="B92" s="44"/>
      <c r="C92" s="45"/>
      <c r="D92" s="25">
        <f>SUM(D56:D91)</f>
        <v>277703.52</v>
      </c>
      <c r="E92" s="25"/>
      <c r="F92" s="25"/>
      <c r="G92" s="25"/>
      <c r="H92" s="25"/>
      <c r="I92" s="25"/>
      <c r="J92" s="60"/>
      <c r="K92" s="61"/>
      <c r="L92" s="60"/>
      <c r="M92" s="60"/>
      <c r="N92" s="6"/>
    </row>
    <row r="93" ht="20.1" customHeight="1" spans="1:14">
      <c r="A93" s="7" t="s">
        <v>122</v>
      </c>
      <c r="B93" s="8" t="s">
        <v>123</v>
      </c>
      <c r="C93" s="9"/>
      <c r="D93" s="10">
        <v>11607.42</v>
      </c>
      <c r="E93" s="10"/>
      <c r="F93" s="10"/>
      <c r="G93" s="10"/>
      <c r="H93" s="6" t="s">
        <v>22</v>
      </c>
      <c r="I93" s="6">
        <v>276</v>
      </c>
      <c r="J93" s="10" t="s">
        <v>17</v>
      </c>
      <c r="K93" s="10"/>
      <c r="L93" s="62" t="s">
        <v>18</v>
      </c>
      <c r="M93" s="10"/>
      <c r="N93" s="6"/>
    </row>
    <row r="94" ht="20.1" customHeight="1" spans="1:14">
      <c r="A94" s="11"/>
      <c r="B94" s="12"/>
      <c r="C94" s="13"/>
      <c r="D94" s="14"/>
      <c r="E94" s="14"/>
      <c r="F94" s="14"/>
      <c r="G94" s="14"/>
      <c r="H94" s="6" t="s">
        <v>16</v>
      </c>
      <c r="I94" s="6">
        <v>376</v>
      </c>
      <c r="J94" s="14"/>
      <c r="K94" s="14"/>
      <c r="L94" s="63"/>
      <c r="M94" s="17"/>
      <c r="N94" s="6"/>
    </row>
    <row r="95" ht="20.1" customHeight="1" spans="1:14">
      <c r="A95" s="11"/>
      <c r="B95" s="8" t="s">
        <v>124</v>
      </c>
      <c r="C95" s="9"/>
      <c r="D95" s="10">
        <f>17097.67+7.5*75+7.5*70+130</f>
        <v>18315.17</v>
      </c>
      <c r="E95" s="10"/>
      <c r="F95" s="10"/>
      <c r="G95" s="10"/>
      <c r="H95" s="6" t="s">
        <v>16</v>
      </c>
      <c r="I95" s="6">
        <f>530+75+70</f>
        <v>675</v>
      </c>
      <c r="J95" s="10" t="s">
        <v>17</v>
      </c>
      <c r="K95" s="10"/>
      <c r="L95" s="63"/>
      <c r="M95" s="6" t="s">
        <v>125</v>
      </c>
      <c r="N95" s="6"/>
    </row>
    <row r="96" ht="66.75" customHeight="1" spans="1:14">
      <c r="A96" s="11"/>
      <c r="B96" s="12"/>
      <c r="C96" s="13"/>
      <c r="D96" s="14"/>
      <c r="E96" s="14"/>
      <c r="F96" s="14"/>
      <c r="G96" s="14"/>
      <c r="H96" s="6" t="s">
        <v>22</v>
      </c>
      <c r="I96" s="6">
        <v>22</v>
      </c>
      <c r="J96" s="14"/>
      <c r="K96" s="14"/>
      <c r="L96" s="63"/>
      <c r="M96" s="6"/>
      <c r="N96" s="6"/>
    </row>
    <row r="97" ht="18.95" customHeight="1" spans="1:14">
      <c r="A97" s="11"/>
      <c r="B97" s="18" t="s">
        <v>126</v>
      </c>
      <c r="C97" s="19"/>
      <c r="D97" s="6">
        <v>17749.03</v>
      </c>
      <c r="E97" s="6">
        <f>792.5+151+271</f>
        <v>1214.5</v>
      </c>
      <c r="F97" s="6">
        <v>85.5</v>
      </c>
      <c r="G97" s="6"/>
      <c r="H97" s="6" t="s">
        <v>20</v>
      </c>
      <c r="I97" s="6">
        <v>473</v>
      </c>
      <c r="J97" s="6" t="s">
        <v>17</v>
      </c>
      <c r="K97" s="36" t="s">
        <v>41</v>
      </c>
      <c r="L97" s="63"/>
      <c r="M97" s="17"/>
      <c r="N97" s="6"/>
    </row>
    <row r="98" s="1" customFormat="1" ht="18.95" customHeight="1" spans="1:14">
      <c r="A98" s="20"/>
      <c r="B98" s="46" t="s">
        <v>127</v>
      </c>
      <c r="C98" s="47"/>
      <c r="D98" s="21">
        <v>70000</v>
      </c>
      <c r="E98" s="21"/>
      <c r="F98" s="21"/>
      <c r="G98" s="21"/>
      <c r="H98" s="21"/>
      <c r="I98" s="21"/>
      <c r="J98" s="21" t="s">
        <v>81</v>
      </c>
      <c r="K98" s="21"/>
      <c r="L98" s="63"/>
      <c r="M98" s="17"/>
      <c r="N98" s="21"/>
    </row>
    <row r="99" ht="18.95" customHeight="1" spans="1:14">
      <c r="A99" s="11"/>
      <c r="B99" s="19" t="s">
        <v>128</v>
      </c>
      <c r="C99" s="6"/>
      <c r="D99" s="6">
        <v>2342.5</v>
      </c>
      <c r="E99" s="6"/>
      <c r="F99" s="6"/>
      <c r="G99" s="6"/>
      <c r="H99" s="6"/>
      <c r="I99" s="6"/>
      <c r="J99" s="6" t="s">
        <v>35</v>
      </c>
      <c r="K99" s="6"/>
      <c r="L99" s="63"/>
      <c r="M99" s="17"/>
      <c r="N99" s="6"/>
    </row>
    <row r="100" ht="18.95" customHeight="1" spans="1:14">
      <c r="A100" s="11"/>
      <c r="B100" s="19" t="s">
        <v>129</v>
      </c>
      <c r="C100" s="6"/>
      <c r="D100" s="6">
        <v>525</v>
      </c>
      <c r="E100" s="6"/>
      <c r="F100" s="6"/>
      <c r="G100" s="6"/>
      <c r="H100" s="6"/>
      <c r="I100" s="6"/>
      <c r="J100" s="60" t="s">
        <v>35</v>
      </c>
      <c r="K100" s="6"/>
      <c r="L100" s="63"/>
      <c r="M100" s="17"/>
      <c r="N100" s="6"/>
    </row>
    <row r="101" ht="18.95" customHeight="1" spans="1:14">
      <c r="A101" s="11"/>
      <c r="B101" s="19" t="s">
        <v>130</v>
      </c>
      <c r="C101" s="6"/>
      <c r="D101" s="6">
        <v>1752</v>
      </c>
      <c r="E101" s="6"/>
      <c r="F101" s="6"/>
      <c r="G101" s="6"/>
      <c r="H101" s="6"/>
      <c r="I101" s="6"/>
      <c r="J101" s="60" t="s">
        <v>35</v>
      </c>
      <c r="K101" s="6"/>
      <c r="L101" s="63"/>
      <c r="M101" s="17"/>
      <c r="N101" s="6"/>
    </row>
    <row r="102" ht="18.95" customHeight="1" spans="1:14">
      <c r="A102" s="42"/>
      <c r="B102" s="6" t="s">
        <v>131</v>
      </c>
      <c r="C102" s="6"/>
      <c r="D102" s="6">
        <v>3832.11</v>
      </c>
      <c r="E102" s="6"/>
      <c r="F102" s="6"/>
      <c r="G102" s="6"/>
      <c r="H102" s="6"/>
      <c r="I102" s="6"/>
      <c r="J102" s="60" t="s">
        <v>35</v>
      </c>
      <c r="K102" s="6"/>
      <c r="L102" s="63"/>
      <c r="M102" s="17"/>
      <c r="N102" s="6"/>
    </row>
    <row r="103" ht="18.95" customHeight="1" spans="1:14">
      <c r="A103" s="11"/>
      <c r="B103" s="19" t="s">
        <v>132</v>
      </c>
      <c r="C103" s="6"/>
      <c r="D103" s="6">
        <v>966</v>
      </c>
      <c r="E103" s="6"/>
      <c r="F103" s="6"/>
      <c r="G103" s="6"/>
      <c r="H103" s="6"/>
      <c r="I103" s="6"/>
      <c r="J103" s="60" t="s">
        <v>35</v>
      </c>
      <c r="K103" s="6"/>
      <c r="L103" s="63"/>
      <c r="M103" s="17"/>
      <c r="N103" s="6"/>
    </row>
    <row r="104" ht="18.95" customHeight="1" spans="1:14">
      <c r="A104" s="11"/>
      <c r="B104" s="19" t="s">
        <v>133</v>
      </c>
      <c r="C104" s="6"/>
      <c r="D104" s="6">
        <v>503.5</v>
      </c>
      <c r="E104" s="6"/>
      <c r="F104" s="6"/>
      <c r="G104" s="6"/>
      <c r="H104" s="6"/>
      <c r="I104" s="6"/>
      <c r="J104" s="6" t="s">
        <v>35</v>
      </c>
      <c r="K104" s="6"/>
      <c r="L104" s="63"/>
      <c r="M104" s="17"/>
      <c r="N104" s="6"/>
    </row>
    <row r="105" ht="47.25" customHeight="1" spans="1:14">
      <c r="A105" s="11"/>
      <c r="B105" s="6" t="s">
        <v>134</v>
      </c>
      <c r="C105" s="6"/>
      <c r="D105" s="6">
        <f>3410.41+7.5*11</f>
        <v>3492.91</v>
      </c>
      <c r="E105" s="6"/>
      <c r="F105" s="6"/>
      <c r="G105" s="6"/>
      <c r="H105" s="6" t="s">
        <v>22</v>
      </c>
      <c r="I105" s="6">
        <v>11</v>
      </c>
      <c r="J105" s="6" t="s">
        <v>35</v>
      </c>
      <c r="K105" s="35"/>
      <c r="L105" s="17" t="s">
        <v>18</v>
      </c>
      <c r="M105" s="6" t="s">
        <v>135</v>
      </c>
      <c r="N105" s="35"/>
    </row>
    <row r="106" ht="18.95" customHeight="1" spans="1:14">
      <c r="A106" s="11"/>
      <c r="B106" s="19" t="s">
        <v>136</v>
      </c>
      <c r="C106" s="6"/>
      <c r="D106" s="6">
        <f>6000.74+737</f>
        <v>6737.74</v>
      </c>
      <c r="E106" s="6"/>
      <c r="F106" s="6"/>
      <c r="G106" s="6"/>
      <c r="H106" s="6"/>
      <c r="I106" s="6"/>
      <c r="J106" s="60" t="s">
        <v>35</v>
      </c>
      <c r="K106" s="6"/>
      <c r="L106" s="63"/>
      <c r="M106" s="17"/>
      <c r="N106" s="6"/>
    </row>
    <row r="107" ht="30.75" customHeight="1" spans="1:14">
      <c r="A107" s="11"/>
      <c r="B107" s="19" t="s">
        <v>137</v>
      </c>
      <c r="C107" s="6"/>
      <c r="D107" s="6">
        <v>103592.48</v>
      </c>
      <c r="E107" s="6">
        <v>12091</v>
      </c>
      <c r="F107" s="6">
        <v>819.54</v>
      </c>
      <c r="G107" s="6"/>
      <c r="H107" s="6"/>
      <c r="I107" s="6"/>
      <c r="J107" s="6" t="s">
        <v>17</v>
      </c>
      <c r="K107" s="35" t="s">
        <v>138</v>
      </c>
      <c r="L107" s="63"/>
      <c r="M107" s="17"/>
      <c r="N107" s="6"/>
    </row>
    <row r="108" ht="57" customHeight="1" spans="1:14">
      <c r="A108" s="11"/>
      <c r="B108" s="19" t="s">
        <v>139</v>
      </c>
      <c r="C108" s="6"/>
      <c r="D108" s="6">
        <v>4856.5</v>
      </c>
      <c r="E108" s="6">
        <v>827.2</v>
      </c>
      <c r="F108" s="6">
        <f>1535.3+54.6+5.6</f>
        <v>1595.5</v>
      </c>
      <c r="G108" s="6"/>
      <c r="H108" s="6"/>
      <c r="I108" s="6"/>
      <c r="J108" s="6" t="s">
        <v>17</v>
      </c>
      <c r="K108" s="35" t="s">
        <v>140</v>
      </c>
      <c r="L108" s="63"/>
      <c r="M108" s="17"/>
      <c r="N108" s="6" t="s">
        <v>141</v>
      </c>
    </row>
    <row r="109" ht="56.25" customHeight="1" spans="1:14">
      <c r="A109" s="11"/>
      <c r="B109" s="19" t="s">
        <v>142</v>
      </c>
      <c r="C109" s="6"/>
      <c r="D109" s="6">
        <f>885+11*7.5+292+345+15</f>
        <v>1619.5</v>
      </c>
      <c r="E109" s="6"/>
      <c r="F109" s="6"/>
      <c r="G109" s="6"/>
      <c r="H109" s="6" t="s">
        <v>22</v>
      </c>
      <c r="I109" s="6">
        <v>11</v>
      </c>
      <c r="J109" s="6" t="s">
        <v>35</v>
      </c>
      <c r="K109" s="6"/>
      <c r="L109" s="63"/>
      <c r="M109" s="6" t="s">
        <v>143</v>
      </c>
      <c r="N109" s="6"/>
    </row>
    <row r="110" ht="18.95" customHeight="1" spans="1:14">
      <c r="A110" s="11"/>
      <c r="B110" s="19" t="s">
        <v>144</v>
      </c>
      <c r="C110" s="6"/>
      <c r="D110" s="6">
        <v>35.4</v>
      </c>
      <c r="E110" s="6"/>
      <c r="F110" s="6"/>
      <c r="G110" s="6"/>
      <c r="H110" s="6"/>
      <c r="I110" s="6"/>
      <c r="J110" s="60" t="s">
        <v>35</v>
      </c>
      <c r="K110" s="6"/>
      <c r="L110" s="63"/>
      <c r="M110" s="17"/>
      <c r="N110" s="6"/>
    </row>
    <row r="111" ht="18.95" customHeight="1" spans="1:14">
      <c r="A111" s="11"/>
      <c r="B111" s="19" t="s">
        <v>145</v>
      </c>
      <c r="C111" s="6"/>
      <c r="D111" s="6">
        <v>6319.5</v>
      </c>
      <c r="E111" s="6">
        <v>66.3</v>
      </c>
      <c r="F111" s="6">
        <v>313.5</v>
      </c>
      <c r="G111" s="6"/>
      <c r="H111" s="6"/>
      <c r="I111" s="6"/>
      <c r="J111" s="6" t="s">
        <v>35</v>
      </c>
      <c r="K111" s="35" t="s">
        <v>23</v>
      </c>
      <c r="L111" s="63"/>
      <c r="M111" s="17"/>
      <c r="N111" s="6"/>
    </row>
    <row r="112" ht="18.95" customHeight="1" spans="1:14">
      <c r="A112" s="11"/>
      <c r="B112" s="19" t="s">
        <v>146</v>
      </c>
      <c r="C112" s="6"/>
      <c r="D112" s="6">
        <v>1653</v>
      </c>
      <c r="E112" s="6">
        <v>70.4</v>
      </c>
      <c r="F112" s="6">
        <v>114.4</v>
      </c>
      <c r="G112" s="6"/>
      <c r="H112" s="6"/>
      <c r="I112" s="6"/>
      <c r="J112" s="60" t="s">
        <v>35</v>
      </c>
      <c r="K112" s="6"/>
      <c r="L112" s="63"/>
      <c r="M112" s="17"/>
      <c r="N112" s="6"/>
    </row>
    <row r="113" ht="18.95" customHeight="1" spans="1:14">
      <c r="A113" s="11"/>
      <c r="B113" s="19" t="s">
        <v>147</v>
      </c>
      <c r="C113" s="6"/>
      <c r="D113" s="6">
        <v>427.56</v>
      </c>
      <c r="E113" s="6"/>
      <c r="F113" s="6"/>
      <c r="G113" s="6"/>
      <c r="H113" s="6"/>
      <c r="I113" s="6"/>
      <c r="J113" s="6" t="s">
        <v>35</v>
      </c>
      <c r="K113" s="6"/>
      <c r="L113" s="63"/>
      <c r="M113" s="17"/>
      <c r="N113" s="6"/>
    </row>
    <row r="114" ht="18.95" customHeight="1" spans="1:14">
      <c r="A114" s="11"/>
      <c r="B114" s="19" t="s">
        <v>148</v>
      </c>
      <c r="C114" s="6"/>
      <c r="D114" s="6">
        <v>1387</v>
      </c>
      <c r="E114" s="6"/>
      <c r="F114" s="6"/>
      <c r="G114" s="6"/>
      <c r="H114" s="6"/>
      <c r="I114" s="6"/>
      <c r="J114" s="60" t="s">
        <v>35</v>
      </c>
      <c r="K114" s="6"/>
      <c r="L114" s="63"/>
      <c r="M114" s="17"/>
      <c r="N114" s="6"/>
    </row>
    <row r="115" ht="18.95" customHeight="1" spans="1:14">
      <c r="A115" s="22"/>
      <c r="B115" s="19" t="s">
        <v>149</v>
      </c>
      <c r="C115" s="6"/>
      <c r="D115" s="6">
        <v>1085</v>
      </c>
      <c r="E115" s="6"/>
      <c r="F115" s="6"/>
      <c r="G115" s="6"/>
      <c r="H115" s="6"/>
      <c r="I115" s="6"/>
      <c r="J115" s="60" t="s">
        <v>35</v>
      </c>
      <c r="K115" s="6"/>
      <c r="L115" s="64"/>
      <c r="M115" s="14"/>
      <c r="N115" s="6"/>
    </row>
    <row r="116" ht="18.95" customHeight="1" spans="1:14">
      <c r="A116" s="48" t="s">
        <v>67</v>
      </c>
      <c r="B116" s="25"/>
      <c r="C116" s="25"/>
      <c r="D116" s="25">
        <f>SUM(D93:D115)</f>
        <v>258799.32</v>
      </c>
      <c r="E116" s="25"/>
      <c r="F116" s="25"/>
      <c r="G116" s="25"/>
      <c r="H116" s="25"/>
      <c r="I116" s="25"/>
      <c r="J116" s="6"/>
      <c r="K116" s="6"/>
      <c r="L116" s="6"/>
      <c r="M116" s="6"/>
      <c r="N116" s="6"/>
    </row>
    <row r="117" s="1" customFormat="1" ht="36.75" customHeight="1" spans="1:14">
      <c r="A117" s="26" t="s">
        <v>150</v>
      </c>
      <c r="B117" s="49" t="s">
        <v>151</v>
      </c>
      <c r="C117" s="50"/>
      <c r="D117" s="38">
        <v>244837.6</v>
      </c>
      <c r="E117" s="21">
        <f>434.25+488.3+230.25</f>
        <v>1152.8</v>
      </c>
      <c r="F117" s="21">
        <f>486+509.44+324</f>
        <v>1319.44</v>
      </c>
      <c r="G117" s="21"/>
      <c r="H117" s="21" t="s">
        <v>30</v>
      </c>
      <c r="I117" s="21">
        <v>1040</v>
      </c>
      <c r="J117" s="37" t="s">
        <v>17</v>
      </c>
      <c r="K117" s="36" t="s">
        <v>41</v>
      </c>
      <c r="L117" s="38" t="s">
        <v>18</v>
      </c>
      <c r="M117" s="38"/>
      <c r="N117" s="21" t="s">
        <v>152</v>
      </c>
    </row>
    <row r="118" s="1" customFormat="1" ht="36.75" customHeight="1" spans="1:14">
      <c r="A118" s="20"/>
      <c r="B118" s="51"/>
      <c r="C118" s="52"/>
      <c r="D118" s="39"/>
      <c r="E118" s="21"/>
      <c r="F118" s="21"/>
      <c r="G118" s="21"/>
      <c r="H118" s="21" t="s">
        <v>20</v>
      </c>
      <c r="I118" s="21">
        <v>260</v>
      </c>
      <c r="J118" s="37"/>
      <c r="K118" s="36"/>
      <c r="L118" s="56"/>
      <c r="M118" s="56"/>
      <c r="N118" s="21"/>
    </row>
    <row r="119" ht="57" customHeight="1" spans="1:14">
      <c r="A119" s="11"/>
      <c r="B119" s="6" t="s">
        <v>153</v>
      </c>
      <c r="C119" s="6"/>
      <c r="D119" s="6">
        <v>39867.7</v>
      </c>
      <c r="E119" s="6"/>
      <c r="F119" s="6">
        <v>12312.88</v>
      </c>
      <c r="G119" s="6">
        <v>5922</v>
      </c>
      <c r="H119" s="6"/>
      <c r="I119" s="6"/>
      <c r="J119" s="60" t="s">
        <v>35</v>
      </c>
      <c r="K119" s="35" t="s">
        <v>154</v>
      </c>
      <c r="L119" s="56"/>
      <c r="M119" s="56"/>
      <c r="N119" s="6" t="s">
        <v>155</v>
      </c>
    </row>
    <row r="120" s="1" customFormat="1" ht="31.5" customHeight="1" spans="1:14">
      <c r="A120" s="20"/>
      <c r="B120" s="21" t="s">
        <v>156</v>
      </c>
      <c r="C120" s="21"/>
      <c r="D120" s="21">
        <v>8000</v>
      </c>
      <c r="E120" s="21"/>
      <c r="F120" s="21">
        <v>2400</v>
      </c>
      <c r="G120" s="21"/>
      <c r="H120" s="21"/>
      <c r="I120" s="21"/>
      <c r="J120" s="21" t="s">
        <v>17</v>
      </c>
      <c r="K120" s="27" t="s">
        <v>23</v>
      </c>
      <c r="L120" s="39"/>
      <c r="M120" s="39"/>
      <c r="N120" s="21"/>
    </row>
    <row r="121" ht="20.1" customHeight="1" spans="1:14">
      <c r="A121" s="28" t="s">
        <v>67</v>
      </c>
      <c r="B121" s="28"/>
      <c r="C121" s="28"/>
      <c r="D121" s="25">
        <f>SUM(D117:D120)</f>
        <v>292705.3</v>
      </c>
      <c r="E121" s="25"/>
      <c r="F121" s="25"/>
      <c r="G121" s="25"/>
      <c r="H121" s="25"/>
      <c r="I121" s="25"/>
      <c r="J121" s="6"/>
      <c r="K121" s="6"/>
      <c r="L121" s="6"/>
      <c r="M121" s="6"/>
      <c r="N121" s="6"/>
    </row>
    <row r="122" ht="20.1" customHeight="1" spans="1:14">
      <c r="A122" s="7" t="s">
        <v>157</v>
      </c>
      <c r="B122" s="8" t="s">
        <v>158</v>
      </c>
      <c r="C122" s="9"/>
      <c r="D122" s="10">
        <f>152040.79+3000</f>
        <v>155040.79</v>
      </c>
      <c r="E122" s="10">
        <f>880+412.35+23.62</f>
        <v>1315.97</v>
      </c>
      <c r="F122" s="10">
        <f>8305+1361.1+158.91</f>
        <v>9825.01</v>
      </c>
      <c r="G122" s="10"/>
      <c r="H122" s="6" t="s">
        <v>16</v>
      </c>
      <c r="I122" s="6">
        <v>1024</v>
      </c>
      <c r="J122" s="10" t="s">
        <v>17</v>
      </c>
      <c r="K122" s="40" t="s">
        <v>41</v>
      </c>
      <c r="L122" s="10" t="s">
        <v>18</v>
      </c>
      <c r="M122" s="10"/>
      <c r="N122" s="6"/>
    </row>
    <row r="123" ht="20.1" customHeight="1" spans="1:14">
      <c r="A123" s="11"/>
      <c r="B123" s="15"/>
      <c r="C123" s="16"/>
      <c r="D123" s="17"/>
      <c r="E123" s="17"/>
      <c r="F123" s="17"/>
      <c r="G123" s="17"/>
      <c r="H123" s="6" t="s">
        <v>20</v>
      </c>
      <c r="I123" s="6">
        <v>316</v>
      </c>
      <c r="J123" s="17"/>
      <c r="K123" s="65"/>
      <c r="L123" s="17"/>
      <c r="M123" s="17"/>
      <c r="N123" s="6"/>
    </row>
    <row r="124" ht="20.1" customHeight="1" spans="1:14">
      <c r="A124" s="11"/>
      <c r="B124" s="12"/>
      <c r="C124" s="13"/>
      <c r="D124" s="14"/>
      <c r="E124" s="14"/>
      <c r="F124" s="14"/>
      <c r="G124" s="14"/>
      <c r="H124" s="6" t="s">
        <v>30</v>
      </c>
      <c r="I124" s="6">
        <v>398</v>
      </c>
      <c r="J124" s="14"/>
      <c r="K124" s="41"/>
      <c r="L124" s="17"/>
      <c r="M124" s="17"/>
      <c r="N124" s="6"/>
    </row>
    <row r="125" s="1" customFormat="1" ht="20.1" customHeight="1" spans="1:14">
      <c r="A125" s="20"/>
      <c r="B125" s="49" t="s">
        <v>159</v>
      </c>
      <c r="C125" s="50"/>
      <c r="D125" s="38">
        <v>32375.5</v>
      </c>
      <c r="E125" s="53"/>
      <c r="F125" s="53"/>
      <c r="G125" s="38"/>
      <c r="H125" s="21" t="s">
        <v>160</v>
      </c>
      <c r="I125" s="21">
        <v>378</v>
      </c>
      <c r="J125" s="38" t="s">
        <v>17</v>
      </c>
      <c r="K125" s="38"/>
      <c r="L125" s="17"/>
      <c r="M125" s="6" t="s">
        <v>161</v>
      </c>
      <c r="N125" s="21"/>
    </row>
    <row r="126" s="1" customFormat="1" ht="20.1" customHeight="1" spans="1:14">
      <c r="A126" s="20"/>
      <c r="B126" s="54"/>
      <c r="C126" s="55"/>
      <c r="D126" s="56"/>
      <c r="E126" s="57"/>
      <c r="F126" s="57"/>
      <c r="G126" s="56"/>
      <c r="H126" s="21" t="s">
        <v>30</v>
      </c>
      <c r="I126" s="21">
        <v>1</v>
      </c>
      <c r="J126" s="56"/>
      <c r="K126" s="56"/>
      <c r="L126" s="17"/>
      <c r="M126" s="6"/>
      <c r="N126" s="21"/>
    </row>
    <row r="127" s="1" customFormat="1" ht="20.1" customHeight="1" spans="1:14">
      <c r="A127" s="20"/>
      <c r="B127" s="51"/>
      <c r="C127" s="52"/>
      <c r="D127" s="39"/>
      <c r="E127" s="58"/>
      <c r="F127" s="58"/>
      <c r="G127" s="39"/>
      <c r="H127" s="21" t="s">
        <v>22</v>
      </c>
      <c r="I127" s="21">
        <v>2</v>
      </c>
      <c r="J127" s="39"/>
      <c r="K127" s="39"/>
      <c r="L127" s="17"/>
      <c r="M127" s="6"/>
      <c r="N127" s="21"/>
    </row>
    <row r="128" ht="20.1" customHeight="1" spans="1:14">
      <c r="A128" s="59"/>
      <c r="B128" s="6" t="s">
        <v>162</v>
      </c>
      <c r="C128" s="6"/>
      <c r="D128" s="6">
        <v>285</v>
      </c>
      <c r="E128" s="6"/>
      <c r="F128" s="6"/>
      <c r="G128" s="6"/>
      <c r="H128" s="6"/>
      <c r="I128" s="6"/>
      <c r="J128" s="60" t="s">
        <v>35</v>
      </c>
      <c r="K128" s="6"/>
      <c r="L128" s="17"/>
      <c r="M128" s="17"/>
      <c r="N128" s="6"/>
    </row>
    <row r="129" ht="20.1" customHeight="1" spans="1:14">
      <c r="A129" s="59"/>
      <c r="B129" s="6" t="s">
        <v>163</v>
      </c>
      <c r="C129" s="6"/>
      <c r="D129" s="6">
        <v>6803</v>
      </c>
      <c r="E129" s="6">
        <v>1815.42</v>
      </c>
      <c r="F129" s="6">
        <v>1456.99</v>
      </c>
      <c r="G129" s="6"/>
      <c r="H129" s="6"/>
      <c r="I129" s="6"/>
      <c r="J129" s="60" t="s">
        <v>17</v>
      </c>
      <c r="K129" s="81" t="s">
        <v>23</v>
      </c>
      <c r="L129" s="17"/>
      <c r="M129" s="17"/>
      <c r="N129" s="6"/>
    </row>
    <row r="130" ht="63" customHeight="1" spans="1:14">
      <c r="A130" s="11"/>
      <c r="B130" s="6" t="s">
        <v>164</v>
      </c>
      <c r="C130" s="6"/>
      <c r="D130" s="6">
        <v>46167.4</v>
      </c>
      <c r="E130" s="6">
        <v>4512.79</v>
      </c>
      <c r="F130" s="6">
        <v>603</v>
      </c>
      <c r="G130" s="6"/>
      <c r="H130" s="6"/>
      <c r="I130" s="6"/>
      <c r="J130" s="6" t="s">
        <v>17</v>
      </c>
      <c r="K130" s="81" t="s">
        <v>97</v>
      </c>
      <c r="L130" s="17"/>
      <c r="M130" s="17"/>
      <c r="N130" s="6" t="s">
        <v>165</v>
      </c>
    </row>
    <row r="131" ht="20.1" customHeight="1" spans="1:14">
      <c r="A131" s="11"/>
      <c r="B131" s="6" t="s">
        <v>166</v>
      </c>
      <c r="C131" s="6"/>
      <c r="D131" s="6">
        <v>1312.5</v>
      </c>
      <c r="E131" s="6"/>
      <c r="F131" s="6"/>
      <c r="G131" s="6"/>
      <c r="H131" s="6"/>
      <c r="I131" s="6"/>
      <c r="J131" s="6" t="s">
        <v>17</v>
      </c>
      <c r="K131" s="6"/>
      <c r="L131" s="17"/>
      <c r="M131" s="17"/>
      <c r="N131" s="6"/>
    </row>
    <row r="132" ht="20.1" customHeight="1" spans="1:14">
      <c r="A132" s="11"/>
      <c r="B132" s="6" t="s">
        <v>167</v>
      </c>
      <c r="C132" s="6"/>
      <c r="D132" s="6">
        <v>11432.4</v>
      </c>
      <c r="E132" s="6"/>
      <c r="F132" s="6"/>
      <c r="G132" s="6"/>
      <c r="H132" s="6"/>
      <c r="I132" s="6"/>
      <c r="J132" s="61" t="s">
        <v>17</v>
      </c>
      <c r="K132" s="6"/>
      <c r="L132" s="17"/>
      <c r="M132" s="17"/>
      <c r="N132" s="6"/>
    </row>
    <row r="133" ht="50.25" customHeight="1" spans="1:14">
      <c r="A133" s="11"/>
      <c r="B133" s="6" t="s">
        <v>168</v>
      </c>
      <c r="C133" s="6"/>
      <c r="D133" s="6">
        <v>14031</v>
      </c>
      <c r="E133" s="6">
        <v>2263.97</v>
      </c>
      <c r="F133" s="6">
        <v>5183.84</v>
      </c>
      <c r="G133" s="6"/>
      <c r="H133" s="6"/>
      <c r="I133" s="6"/>
      <c r="J133" s="61" t="s">
        <v>17</v>
      </c>
      <c r="K133" s="81" t="s">
        <v>154</v>
      </c>
      <c r="L133" s="17"/>
      <c r="M133" s="17"/>
      <c r="N133" s="6" t="s">
        <v>169</v>
      </c>
    </row>
    <row r="134" ht="20.1" customHeight="1" spans="1:14">
      <c r="A134" s="11"/>
      <c r="B134" s="6" t="s">
        <v>170</v>
      </c>
      <c r="C134" s="6"/>
      <c r="D134" s="6">
        <v>5128.5</v>
      </c>
      <c r="E134" s="6"/>
      <c r="F134" s="6"/>
      <c r="G134" s="6"/>
      <c r="H134" s="6"/>
      <c r="I134" s="6"/>
      <c r="J134" s="61" t="s">
        <v>17</v>
      </c>
      <c r="K134" s="6"/>
      <c r="L134" s="17"/>
      <c r="M134" s="17"/>
      <c r="N134" s="6"/>
    </row>
    <row r="135" ht="20.1" customHeight="1" spans="1:14">
      <c r="A135" s="11"/>
      <c r="B135" s="6" t="s">
        <v>171</v>
      </c>
      <c r="C135" s="6"/>
      <c r="D135" s="6">
        <v>480</v>
      </c>
      <c r="E135" s="6">
        <v>252.6</v>
      </c>
      <c r="F135" s="6"/>
      <c r="G135" s="6"/>
      <c r="H135" s="6"/>
      <c r="I135" s="6"/>
      <c r="J135" s="61" t="s">
        <v>17</v>
      </c>
      <c r="K135" s="6"/>
      <c r="L135" s="17"/>
      <c r="M135" s="17"/>
      <c r="N135" s="6"/>
    </row>
    <row r="136" ht="20.1" customHeight="1" spans="1:14">
      <c r="A136" s="11"/>
      <c r="B136" s="6" t="s">
        <v>172</v>
      </c>
      <c r="C136" s="6"/>
      <c r="D136" s="6">
        <v>446</v>
      </c>
      <c r="E136" s="6"/>
      <c r="F136" s="6"/>
      <c r="G136" s="6"/>
      <c r="H136" s="6"/>
      <c r="I136" s="6"/>
      <c r="J136" s="61" t="s">
        <v>17</v>
      </c>
      <c r="K136" s="6"/>
      <c r="L136" s="17"/>
      <c r="M136" s="17"/>
      <c r="N136" s="6"/>
    </row>
    <row r="137" ht="20.1" customHeight="1" spans="1:14">
      <c r="A137" s="11"/>
      <c r="B137" s="6" t="s">
        <v>173</v>
      </c>
      <c r="C137" s="6"/>
      <c r="D137" s="6">
        <v>11936</v>
      </c>
      <c r="E137" s="6"/>
      <c r="F137" s="6"/>
      <c r="G137" s="6"/>
      <c r="H137" s="6"/>
      <c r="I137" s="6"/>
      <c r="J137" s="6" t="s">
        <v>17</v>
      </c>
      <c r="K137" s="6"/>
      <c r="L137" s="14"/>
      <c r="M137" s="14"/>
      <c r="N137" s="6"/>
    </row>
    <row r="138" ht="20.1" customHeight="1" spans="1:14">
      <c r="A138" s="25" t="s">
        <v>67</v>
      </c>
      <c r="B138" s="25"/>
      <c r="C138" s="25"/>
      <c r="D138" s="25">
        <f>SUM(D122:D137)</f>
        <v>285438.09</v>
      </c>
      <c r="E138" s="25"/>
      <c r="F138" s="25"/>
      <c r="G138" s="25"/>
      <c r="H138" s="25"/>
      <c r="I138" s="25"/>
      <c r="J138" s="61"/>
      <c r="K138" s="6"/>
      <c r="L138" s="6"/>
      <c r="M138" s="6"/>
      <c r="N138" s="6"/>
    </row>
    <row r="139" ht="20.1" customHeight="1" spans="1:14">
      <c r="A139" s="7" t="s">
        <v>174</v>
      </c>
      <c r="B139" s="8" t="s">
        <v>175</v>
      </c>
      <c r="C139" s="9"/>
      <c r="D139" s="10">
        <f>70795.91+213.5</f>
        <v>71009.41</v>
      </c>
      <c r="E139" s="10"/>
      <c r="F139" s="10"/>
      <c r="G139" s="10"/>
      <c r="H139" s="6" t="s">
        <v>16</v>
      </c>
      <c r="I139" s="6">
        <v>938</v>
      </c>
      <c r="J139" s="82" t="s">
        <v>17</v>
      </c>
      <c r="K139" s="83"/>
      <c r="L139" s="82" t="s">
        <v>18</v>
      </c>
      <c r="M139" s="61" t="s">
        <v>176</v>
      </c>
      <c r="N139" s="6"/>
    </row>
    <row r="140" ht="20.1" customHeight="1" spans="1:14">
      <c r="A140" s="11"/>
      <c r="B140" s="12"/>
      <c r="C140" s="13"/>
      <c r="D140" s="14"/>
      <c r="E140" s="14"/>
      <c r="F140" s="14"/>
      <c r="G140" s="14"/>
      <c r="H140" s="6" t="s">
        <v>30</v>
      </c>
      <c r="I140" s="6">
        <v>825</v>
      </c>
      <c r="J140" s="84"/>
      <c r="K140" s="85"/>
      <c r="L140" s="86"/>
      <c r="M140" s="61"/>
      <c r="N140" s="6"/>
    </row>
    <row r="141" s="1" customFormat="1" ht="20.1" customHeight="1" spans="1:14">
      <c r="A141" s="20"/>
      <c r="B141" s="49" t="s">
        <v>177</v>
      </c>
      <c r="C141" s="50"/>
      <c r="D141" s="38">
        <v>49489.21</v>
      </c>
      <c r="E141" s="38"/>
      <c r="F141" s="38"/>
      <c r="G141" s="38"/>
      <c r="H141" s="21" t="s">
        <v>20</v>
      </c>
      <c r="I141" s="21">
        <v>263</v>
      </c>
      <c r="J141" s="87" t="s">
        <v>17</v>
      </c>
      <c r="K141" s="38"/>
      <c r="L141" s="86"/>
      <c r="M141" s="83" t="s">
        <v>178</v>
      </c>
      <c r="N141" s="38"/>
    </row>
    <row r="142" s="1" customFormat="1" ht="20.1" customHeight="1" spans="1:14">
      <c r="A142" s="20"/>
      <c r="B142" s="54"/>
      <c r="C142" s="55"/>
      <c r="D142" s="56"/>
      <c r="E142" s="56"/>
      <c r="F142" s="56"/>
      <c r="G142" s="56"/>
      <c r="H142" s="21" t="s">
        <v>16</v>
      </c>
      <c r="I142" s="21">
        <v>989</v>
      </c>
      <c r="J142" s="88"/>
      <c r="K142" s="56"/>
      <c r="L142" s="86"/>
      <c r="M142" s="89"/>
      <c r="N142" s="56"/>
    </row>
    <row r="143" s="1" customFormat="1" ht="20.1" customHeight="1" spans="1:14">
      <c r="A143" s="20"/>
      <c r="B143" s="51"/>
      <c r="C143" s="52"/>
      <c r="D143" s="39"/>
      <c r="E143" s="39"/>
      <c r="F143" s="39"/>
      <c r="G143" s="39"/>
      <c r="H143" s="21" t="s">
        <v>22</v>
      </c>
      <c r="I143" s="21">
        <v>6</v>
      </c>
      <c r="J143" s="90"/>
      <c r="K143" s="39"/>
      <c r="L143" s="86"/>
      <c r="M143" s="89"/>
      <c r="N143" s="39"/>
    </row>
    <row r="144" ht="20.1" customHeight="1" spans="1:14">
      <c r="A144" s="11"/>
      <c r="B144" s="8" t="s">
        <v>179</v>
      </c>
      <c r="C144" s="9"/>
      <c r="D144" s="10">
        <v>13793.5</v>
      </c>
      <c r="E144" s="10"/>
      <c r="F144" s="10"/>
      <c r="G144" s="10"/>
      <c r="H144" s="6" t="s">
        <v>20</v>
      </c>
      <c r="I144" s="6">
        <v>701</v>
      </c>
      <c r="J144" s="10" t="s">
        <v>17</v>
      </c>
      <c r="K144" s="10"/>
      <c r="L144" s="86"/>
      <c r="M144" s="91"/>
      <c r="N144" s="6"/>
    </row>
    <row r="145" ht="20.1" customHeight="1" spans="1:14">
      <c r="A145" s="11"/>
      <c r="B145" s="15"/>
      <c r="C145" s="16"/>
      <c r="D145" s="17"/>
      <c r="E145" s="17"/>
      <c r="F145" s="17"/>
      <c r="G145" s="17"/>
      <c r="H145" s="6" t="s">
        <v>24</v>
      </c>
      <c r="I145" s="6">
        <v>1</v>
      </c>
      <c r="J145" s="17"/>
      <c r="K145" s="17"/>
      <c r="L145" s="86"/>
      <c r="M145" s="91"/>
      <c r="N145" s="6"/>
    </row>
    <row r="146" ht="20.1" customHeight="1" spans="1:14">
      <c r="A146" s="11"/>
      <c r="B146" s="12"/>
      <c r="C146" s="13"/>
      <c r="D146" s="14"/>
      <c r="E146" s="14"/>
      <c r="F146" s="14"/>
      <c r="G146" s="14"/>
      <c r="H146" s="6" t="s">
        <v>16</v>
      </c>
      <c r="I146" s="6">
        <v>55</v>
      </c>
      <c r="J146" s="14"/>
      <c r="K146" s="14"/>
      <c r="L146" s="86"/>
      <c r="M146" s="91"/>
      <c r="N146" s="6"/>
    </row>
    <row r="147" ht="45" customHeight="1" spans="1:14">
      <c r="A147" s="11"/>
      <c r="B147" s="18" t="s">
        <v>180</v>
      </c>
      <c r="C147" s="19"/>
      <c r="D147" s="6">
        <v>49216.41</v>
      </c>
      <c r="E147" s="6"/>
      <c r="F147" s="6"/>
      <c r="G147" s="6"/>
      <c r="H147" s="6" t="s">
        <v>20</v>
      </c>
      <c r="I147" s="6">
        <v>681</v>
      </c>
      <c r="J147" s="60" t="s">
        <v>17</v>
      </c>
      <c r="K147" s="61"/>
      <c r="L147" s="86"/>
      <c r="M147" s="61" t="s">
        <v>181</v>
      </c>
      <c r="N147" s="6"/>
    </row>
    <row r="148" ht="30" customHeight="1" spans="1:14">
      <c r="A148" s="11"/>
      <c r="B148" s="18" t="s">
        <v>182</v>
      </c>
      <c r="C148" s="19"/>
      <c r="D148" s="6">
        <v>14747.9</v>
      </c>
      <c r="E148" s="6"/>
      <c r="F148" s="6"/>
      <c r="G148" s="6"/>
      <c r="H148" s="6"/>
      <c r="I148" s="6"/>
      <c r="J148" s="60" t="s">
        <v>17</v>
      </c>
      <c r="K148" s="61"/>
      <c r="L148" s="86"/>
      <c r="M148" s="91"/>
      <c r="N148" s="6"/>
    </row>
    <row r="149" ht="30.75" customHeight="1" spans="1:14">
      <c r="A149"/>
      <c r="B149" s="18" t="s">
        <v>183</v>
      </c>
      <c r="C149" s="19"/>
      <c r="D149" s="6">
        <v>10000</v>
      </c>
      <c r="E149" s="6"/>
      <c r="F149" s="6"/>
      <c r="G149" s="6"/>
      <c r="H149" s="6"/>
      <c r="I149" s="6"/>
      <c r="J149" s="60" t="s">
        <v>17</v>
      </c>
      <c r="K149" s="61"/>
      <c r="L149" s="86"/>
      <c r="M149" s="91"/>
      <c r="N149" s="6"/>
    </row>
    <row r="150" ht="20.1" customHeight="1" spans="1:14">
      <c r="A150" s="11"/>
      <c r="B150" s="6" t="s">
        <v>184</v>
      </c>
      <c r="C150" s="6"/>
      <c r="D150" s="6">
        <v>17331.62</v>
      </c>
      <c r="E150" s="6">
        <v>583.64</v>
      </c>
      <c r="F150" s="6">
        <v>847</v>
      </c>
      <c r="G150" s="6"/>
      <c r="H150" s="6"/>
      <c r="I150" s="6"/>
      <c r="J150" s="6" t="s">
        <v>17</v>
      </c>
      <c r="K150" s="35" t="s">
        <v>38</v>
      </c>
      <c r="L150" s="86"/>
      <c r="M150" s="91"/>
      <c r="N150" s="6"/>
    </row>
    <row r="151" ht="20.1" customHeight="1" spans="1:14">
      <c r="A151" s="11"/>
      <c r="B151" s="6" t="s">
        <v>185</v>
      </c>
      <c r="C151" s="6"/>
      <c r="D151" s="6">
        <v>1226.88</v>
      </c>
      <c r="E151" s="6"/>
      <c r="F151" s="6"/>
      <c r="G151" s="6"/>
      <c r="H151" s="6"/>
      <c r="I151" s="6"/>
      <c r="J151" s="6" t="s">
        <v>35</v>
      </c>
      <c r="K151" s="6"/>
      <c r="L151" s="86"/>
      <c r="M151" s="91"/>
      <c r="N151" s="6"/>
    </row>
    <row r="152" ht="20.1" customHeight="1" spans="1:14">
      <c r="A152" s="11"/>
      <c r="B152" s="6" t="s">
        <v>186</v>
      </c>
      <c r="C152" s="6"/>
      <c r="D152" s="6">
        <v>11228.42</v>
      </c>
      <c r="E152" s="6">
        <v>287.6</v>
      </c>
      <c r="F152" s="6">
        <v>266</v>
      </c>
      <c r="G152" s="6"/>
      <c r="H152" s="6"/>
      <c r="I152" s="6"/>
      <c r="J152" s="6" t="s">
        <v>35</v>
      </c>
      <c r="K152" s="35" t="s">
        <v>23</v>
      </c>
      <c r="L152" s="86"/>
      <c r="M152" s="91"/>
      <c r="N152" s="6"/>
    </row>
    <row r="153" ht="20.1" customHeight="1" spans="1:14">
      <c r="A153" s="11"/>
      <c r="B153" s="6" t="s">
        <v>187</v>
      </c>
      <c r="C153" s="6"/>
      <c r="D153" s="6">
        <v>1017.5</v>
      </c>
      <c r="E153" s="6"/>
      <c r="F153" s="6"/>
      <c r="G153" s="6"/>
      <c r="H153" s="6"/>
      <c r="I153" s="6"/>
      <c r="J153" s="60" t="s">
        <v>35</v>
      </c>
      <c r="K153" s="6"/>
      <c r="L153" s="86"/>
      <c r="M153" s="91"/>
      <c r="N153" s="6"/>
    </row>
    <row r="154" ht="20.1" customHeight="1" spans="1:14">
      <c r="A154" s="11"/>
      <c r="B154" s="6" t="s">
        <v>188</v>
      </c>
      <c r="C154" s="6"/>
      <c r="D154" s="6">
        <v>4017.75</v>
      </c>
      <c r="E154" s="6"/>
      <c r="F154" s="6"/>
      <c r="G154" s="6"/>
      <c r="H154" s="6"/>
      <c r="I154" s="6"/>
      <c r="J154" s="6" t="s">
        <v>35</v>
      </c>
      <c r="K154" s="6"/>
      <c r="L154" s="86"/>
      <c r="M154" s="91"/>
      <c r="N154" s="6"/>
    </row>
    <row r="155" ht="42" customHeight="1" spans="1:14">
      <c r="A155" s="11"/>
      <c r="B155" s="6" t="s">
        <v>189</v>
      </c>
      <c r="C155" s="6"/>
      <c r="D155" s="6">
        <v>3002.76</v>
      </c>
      <c r="E155" s="6">
        <v>198</v>
      </c>
      <c r="F155" s="6">
        <v>340</v>
      </c>
      <c r="G155" s="6"/>
      <c r="H155" s="6"/>
      <c r="I155" s="6"/>
      <c r="J155" s="6" t="s">
        <v>35</v>
      </c>
      <c r="K155" s="35" t="s">
        <v>23</v>
      </c>
      <c r="L155" s="86"/>
      <c r="M155" s="91"/>
      <c r="N155" s="6" t="s">
        <v>190</v>
      </c>
    </row>
    <row r="156" ht="20.1" customHeight="1" spans="1:14">
      <c r="A156" s="11"/>
      <c r="B156" s="6" t="s">
        <v>191</v>
      </c>
      <c r="C156" s="6"/>
      <c r="D156" s="6">
        <v>1015</v>
      </c>
      <c r="E156" s="6">
        <v>218.9</v>
      </c>
      <c r="F156" s="6">
        <v>184.8</v>
      </c>
      <c r="G156" s="6"/>
      <c r="H156" s="6"/>
      <c r="I156" s="6"/>
      <c r="J156" s="6" t="s">
        <v>35</v>
      </c>
      <c r="K156" s="35" t="s">
        <v>38</v>
      </c>
      <c r="L156" s="86"/>
      <c r="M156" s="91"/>
      <c r="N156" s="6"/>
    </row>
    <row r="157" ht="20.1" customHeight="1" spans="1:14">
      <c r="A157" s="11"/>
      <c r="B157" s="6" t="s">
        <v>192</v>
      </c>
      <c r="C157" s="6"/>
      <c r="D157" s="6">
        <v>10324.47</v>
      </c>
      <c r="E157" s="6">
        <v>1338.08</v>
      </c>
      <c r="F157" s="6">
        <v>510.18</v>
      </c>
      <c r="G157" s="6"/>
      <c r="H157" s="6"/>
      <c r="I157" s="6"/>
      <c r="J157" s="6" t="s">
        <v>17</v>
      </c>
      <c r="K157" s="35" t="s">
        <v>38</v>
      </c>
      <c r="L157" s="86"/>
      <c r="M157" s="91"/>
      <c r="N157" s="6"/>
    </row>
    <row r="158" ht="20.1" customHeight="1" spans="1:14">
      <c r="A158" s="11"/>
      <c r="B158" s="6" t="s">
        <v>193</v>
      </c>
      <c r="C158" s="6"/>
      <c r="D158" s="6">
        <v>3298.5</v>
      </c>
      <c r="E158" s="6">
        <v>639.06</v>
      </c>
      <c r="F158" s="6"/>
      <c r="G158" s="6"/>
      <c r="H158" s="6"/>
      <c r="I158" s="6"/>
      <c r="J158" s="6" t="s">
        <v>17</v>
      </c>
      <c r="K158" s="35" t="s">
        <v>23</v>
      </c>
      <c r="L158" s="86"/>
      <c r="M158" s="91"/>
      <c r="N158" s="6"/>
    </row>
    <row r="159" ht="20.1" customHeight="1" spans="1:14">
      <c r="A159" s="11"/>
      <c r="B159" s="6" t="s">
        <v>194</v>
      </c>
      <c r="C159" s="6"/>
      <c r="D159" s="6">
        <v>11528</v>
      </c>
      <c r="E159" s="6">
        <v>831.05</v>
      </c>
      <c r="F159" s="6"/>
      <c r="G159" s="6"/>
      <c r="H159" s="6"/>
      <c r="I159" s="6"/>
      <c r="J159" s="6" t="s">
        <v>17</v>
      </c>
      <c r="K159" s="35" t="s">
        <v>38</v>
      </c>
      <c r="L159" s="86"/>
      <c r="M159" s="91"/>
      <c r="N159" s="6"/>
    </row>
    <row r="160" ht="20.1" customHeight="1" spans="1:14">
      <c r="A160" s="22"/>
      <c r="B160" s="6" t="s">
        <v>195</v>
      </c>
      <c r="C160" s="6"/>
      <c r="D160" s="6">
        <v>1209.5</v>
      </c>
      <c r="E160" s="6"/>
      <c r="F160" s="6"/>
      <c r="G160" s="6"/>
      <c r="H160" s="6"/>
      <c r="I160" s="6"/>
      <c r="J160" s="6" t="s">
        <v>17</v>
      </c>
      <c r="K160" s="6"/>
      <c r="L160" s="92"/>
      <c r="M160" s="84"/>
      <c r="N160" s="6"/>
    </row>
    <row r="161" ht="20.1" customHeight="1" spans="1:14">
      <c r="A161" s="25" t="s">
        <v>67</v>
      </c>
      <c r="B161" s="25"/>
      <c r="C161" s="25"/>
      <c r="D161" s="25">
        <f>SUM(D139:D160)</f>
        <v>273456.83</v>
      </c>
      <c r="E161" s="25"/>
      <c r="F161" s="25"/>
      <c r="G161" s="25"/>
      <c r="H161" s="25"/>
      <c r="I161" s="25"/>
      <c r="J161" s="60"/>
      <c r="K161" s="61"/>
      <c r="L161" s="60"/>
      <c r="M161" s="60"/>
      <c r="N161" s="6"/>
    </row>
    <row r="162" ht="18.95" customHeight="1" spans="1:14">
      <c r="A162" s="66" t="s">
        <v>196</v>
      </c>
      <c r="B162" s="8" t="s">
        <v>197</v>
      </c>
      <c r="C162" s="9"/>
      <c r="D162" s="10">
        <v>112311.2</v>
      </c>
      <c r="E162" s="10"/>
      <c r="F162" s="10"/>
      <c r="G162" s="10"/>
      <c r="H162" s="30" t="s">
        <v>20</v>
      </c>
      <c r="I162" s="30">
        <v>25</v>
      </c>
      <c r="J162" s="83" t="s">
        <v>17</v>
      </c>
      <c r="K162" s="10"/>
      <c r="L162" s="10" t="s">
        <v>18</v>
      </c>
      <c r="M162" s="6" t="s">
        <v>198</v>
      </c>
      <c r="N162" s="6"/>
    </row>
    <row r="163" ht="31.5" customHeight="1" spans="1:14">
      <c r="A163" s="15"/>
      <c r="B163" s="12"/>
      <c r="C163" s="13"/>
      <c r="D163" s="14"/>
      <c r="E163" s="14"/>
      <c r="F163" s="14"/>
      <c r="G163" s="14"/>
      <c r="H163" s="30" t="s">
        <v>16</v>
      </c>
      <c r="I163" s="30">
        <v>1179</v>
      </c>
      <c r="J163" s="85"/>
      <c r="K163" s="14"/>
      <c r="L163" s="17"/>
      <c r="M163" s="6"/>
      <c r="N163" s="6"/>
    </row>
    <row r="164" ht="18.95" customHeight="1" spans="1:14">
      <c r="A164" s="29"/>
      <c r="B164" s="8" t="s">
        <v>199</v>
      </c>
      <c r="C164" s="9"/>
      <c r="D164" s="10">
        <v>135307.9</v>
      </c>
      <c r="E164" s="10">
        <v>540.2</v>
      </c>
      <c r="F164" s="10">
        <f>171.3+12.25</f>
        <v>183.55</v>
      </c>
      <c r="G164" s="10"/>
      <c r="H164" s="30" t="s">
        <v>30</v>
      </c>
      <c r="I164" s="30">
        <v>1574</v>
      </c>
      <c r="J164" s="83" t="s">
        <v>17</v>
      </c>
      <c r="K164" s="32" t="s">
        <v>41</v>
      </c>
      <c r="L164" s="17"/>
      <c r="M164" s="6" t="s">
        <v>200</v>
      </c>
      <c r="N164" s="10" t="s">
        <v>201</v>
      </c>
    </row>
    <row r="165" ht="23.25" customHeight="1" spans="1:14">
      <c r="A165" s="29"/>
      <c r="B165" s="12"/>
      <c r="C165" s="13"/>
      <c r="D165" s="14"/>
      <c r="E165" s="14"/>
      <c r="F165" s="14"/>
      <c r="G165" s="14"/>
      <c r="H165" s="30" t="s">
        <v>20</v>
      </c>
      <c r="I165" s="30">
        <v>6</v>
      </c>
      <c r="J165" s="85"/>
      <c r="K165" s="34"/>
      <c r="L165" s="17"/>
      <c r="M165" s="6"/>
      <c r="N165" s="14"/>
    </row>
    <row r="166" ht="18.95" customHeight="1" spans="1:14">
      <c r="A166" s="29"/>
      <c r="B166" s="10" t="s">
        <v>202</v>
      </c>
      <c r="C166" s="10"/>
      <c r="D166" s="6">
        <v>54040.06</v>
      </c>
      <c r="E166" s="6">
        <f>239.72+159+132</f>
        <v>530.72</v>
      </c>
      <c r="F166" s="6">
        <v>234.2</v>
      </c>
      <c r="G166" s="6"/>
      <c r="H166" s="30" t="s">
        <v>20</v>
      </c>
      <c r="I166" s="30">
        <v>261</v>
      </c>
      <c r="J166" s="61" t="s">
        <v>17</v>
      </c>
      <c r="K166" s="35" t="s">
        <v>41</v>
      </c>
      <c r="L166" s="17"/>
      <c r="M166" s="17"/>
      <c r="N166" s="6"/>
    </row>
    <row r="167" ht="28.5" customHeight="1" spans="1:14">
      <c r="A167" s="29"/>
      <c r="B167" s="18" t="s">
        <v>203</v>
      </c>
      <c r="C167" s="19"/>
      <c r="D167" s="6">
        <v>5286.5</v>
      </c>
      <c r="E167" s="6"/>
      <c r="F167" s="6"/>
      <c r="G167" s="6"/>
      <c r="H167" s="25"/>
      <c r="I167" s="25"/>
      <c r="J167" s="61" t="s">
        <v>17</v>
      </c>
      <c r="K167" s="6"/>
      <c r="L167" s="14"/>
      <c r="M167" s="14"/>
      <c r="N167" s="6"/>
    </row>
    <row r="168" ht="18.95" customHeight="1" spans="1:14">
      <c r="A168" s="25" t="s">
        <v>67</v>
      </c>
      <c r="B168" s="25"/>
      <c r="C168" s="25"/>
      <c r="D168" s="25">
        <f>SUM(D162:D167)</f>
        <v>306945.66</v>
      </c>
      <c r="E168" s="25"/>
      <c r="F168" s="25"/>
      <c r="G168" s="25"/>
      <c r="H168" s="25"/>
      <c r="I168" s="25"/>
      <c r="J168" s="61"/>
      <c r="K168" s="6"/>
      <c r="L168" s="6"/>
      <c r="M168" s="6"/>
      <c r="N168" s="6"/>
    </row>
    <row r="169" ht="18.95" customHeight="1" spans="1:14">
      <c r="A169" s="15" t="s">
        <v>204</v>
      </c>
      <c r="B169" s="8" t="s">
        <v>205</v>
      </c>
      <c r="C169" s="9"/>
      <c r="D169" s="10">
        <v>44096.28</v>
      </c>
      <c r="E169" s="10">
        <v>920.4</v>
      </c>
      <c r="F169" s="10">
        <v>231.6</v>
      </c>
      <c r="G169" s="10">
        <v>3877</v>
      </c>
      <c r="H169" s="6" t="s">
        <v>20</v>
      </c>
      <c r="I169" s="6">
        <v>319</v>
      </c>
      <c r="J169" s="83" t="s">
        <v>17</v>
      </c>
      <c r="K169" s="40" t="s">
        <v>23</v>
      </c>
      <c r="L169" s="10" t="s">
        <v>18</v>
      </c>
      <c r="M169" s="10"/>
      <c r="N169" s="10" t="s">
        <v>206</v>
      </c>
    </row>
    <row r="170" ht="18.95" customHeight="1" spans="1:14">
      <c r="A170" s="15"/>
      <c r="B170" s="12"/>
      <c r="C170" s="13"/>
      <c r="D170" s="14"/>
      <c r="E170" s="14"/>
      <c r="F170" s="14"/>
      <c r="G170" s="14"/>
      <c r="H170" s="6" t="s">
        <v>16</v>
      </c>
      <c r="I170" s="6">
        <v>54</v>
      </c>
      <c r="J170" s="85"/>
      <c r="K170" s="41"/>
      <c r="L170" s="63"/>
      <c r="M170" s="17"/>
      <c r="N170" s="14"/>
    </row>
    <row r="171" ht="18.95" customHeight="1" spans="1:14">
      <c r="A171" s="67"/>
      <c r="B171" s="10" t="s">
        <v>207</v>
      </c>
      <c r="C171" s="10"/>
      <c r="D171" s="6">
        <v>9544.65</v>
      </c>
      <c r="E171" s="6"/>
      <c r="F171" s="6"/>
      <c r="G171" s="6"/>
      <c r="H171" s="6"/>
      <c r="I171" s="6"/>
      <c r="J171" s="6" t="s">
        <v>17</v>
      </c>
      <c r="K171" s="6"/>
      <c r="L171" s="63"/>
      <c r="M171" s="17"/>
      <c r="N171" s="6"/>
    </row>
    <row r="172" s="1" customFormat="1" ht="47.25" customHeight="1" spans="1:14">
      <c r="A172" s="54"/>
      <c r="B172" s="21" t="s">
        <v>208</v>
      </c>
      <c r="C172" s="21"/>
      <c r="D172" s="21">
        <v>63443.29</v>
      </c>
      <c r="E172" s="21">
        <f>327.6+226.4</f>
        <v>554</v>
      </c>
      <c r="F172" s="21">
        <v>64.2</v>
      </c>
      <c r="G172" s="21"/>
      <c r="H172" s="21" t="s">
        <v>160</v>
      </c>
      <c r="I172" s="21">
        <v>733</v>
      </c>
      <c r="J172" s="21" t="s">
        <v>17</v>
      </c>
      <c r="K172" s="36" t="s">
        <v>23</v>
      </c>
      <c r="L172" s="63"/>
      <c r="M172" s="6" t="s">
        <v>209</v>
      </c>
      <c r="N172" s="21"/>
    </row>
    <row r="173" s="2" customFormat="1" ht="18.95" customHeight="1" spans="1:14">
      <c r="A173" s="67"/>
      <c r="B173" s="8" t="s">
        <v>210</v>
      </c>
      <c r="C173" s="9"/>
      <c r="D173" s="10">
        <v>110726</v>
      </c>
      <c r="E173" s="10">
        <f>3300+1100+1320+1815</f>
        <v>7535</v>
      </c>
      <c r="F173" s="10">
        <f>550+2750+2200+825</f>
        <v>6325</v>
      </c>
      <c r="G173" s="10">
        <v>154</v>
      </c>
      <c r="H173" s="6" t="s">
        <v>20</v>
      </c>
      <c r="I173" s="6">
        <v>360</v>
      </c>
      <c r="J173" s="10" t="s">
        <v>17</v>
      </c>
      <c r="K173" s="93" t="s">
        <v>97</v>
      </c>
      <c r="L173" s="63"/>
      <c r="M173" s="17"/>
      <c r="N173" s="10" t="s">
        <v>211</v>
      </c>
    </row>
    <row r="174" s="2" customFormat="1" ht="18.95" customHeight="1" spans="1:14">
      <c r="A174" s="67"/>
      <c r="B174" s="15"/>
      <c r="C174" s="16"/>
      <c r="D174" s="17"/>
      <c r="E174" s="17"/>
      <c r="F174" s="17"/>
      <c r="G174" s="17"/>
      <c r="H174" s="6" t="s">
        <v>30</v>
      </c>
      <c r="I174" s="6">
        <v>1088</v>
      </c>
      <c r="J174" s="17"/>
      <c r="K174" s="94"/>
      <c r="L174" s="63"/>
      <c r="M174" s="17"/>
      <c r="N174" s="17"/>
    </row>
    <row r="175" s="2" customFormat="1" ht="18.95" customHeight="1" spans="1:14">
      <c r="A175" s="67"/>
      <c r="B175" s="12"/>
      <c r="C175" s="13"/>
      <c r="D175" s="14"/>
      <c r="E175" s="14"/>
      <c r="F175" s="14"/>
      <c r="G175" s="14"/>
      <c r="H175" s="6" t="s">
        <v>16</v>
      </c>
      <c r="I175" s="6">
        <v>10</v>
      </c>
      <c r="J175" s="14"/>
      <c r="K175" s="95"/>
      <c r="L175" s="63"/>
      <c r="M175" s="17"/>
      <c r="N175" s="14"/>
    </row>
    <row r="176" s="2" customFormat="1" ht="18.95" customHeight="1" spans="1:14">
      <c r="A176" s="67"/>
      <c r="B176" s="10" t="s">
        <v>212</v>
      </c>
      <c r="C176" s="10"/>
      <c r="D176" s="6">
        <v>3086.5</v>
      </c>
      <c r="E176" s="6"/>
      <c r="F176" s="6"/>
      <c r="G176" s="6"/>
      <c r="H176" s="6"/>
      <c r="I176" s="6"/>
      <c r="J176" s="6" t="s">
        <v>17</v>
      </c>
      <c r="K176" s="6"/>
      <c r="L176" s="63"/>
      <c r="M176" s="17"/>
      <c r="N176" s="35"/>
    </row>
    <row r="177" ht="18.95" customHeight="1" spans="1:14">
      <c r="A177" s="11"/>
      <c r="B177" s="6" t="s">
        <v>213</v>
      </c>
      <c r="C177" s="6"/>
      <c r="D177" s="6">
        <v>20904.56</v>
      </c>
      <c r="E177" s="6"/>
      <c r="F177" s="6"/>
      <c r="G177" s="6"/>
      <c r="H177" s="6"/>
      <c r="I177" s="6"/>
      <c r="J177" s="6" t="s">
        <v>17</v>
      </c>
      <c r="K177" s="61"/>
      <c r="L177" s="63"/>
      <c r="M177" s="17"/>
      <c r="N177" s="6"/>
    </row>
    <row r="178" ht="29.25" customHeight="1" spans="1:14">
      <c r="A178" s="11"/>
      <c r="B178" s="6" t="s">
        <v>214</v>
      </c>
      <c r="C178" s="6"/>
      <c r="D178" s="6">
        <v>20521.48</v>
      </c>
      <c r="E178" s="6"/>
      <c r="F178" s="6"/>
      <c r="G178" s="6"/>
      <c r="H178" s="6"/>
      <c r="I178" s="6"/>
      <c r="J178" s="6" t="s">
        <v>17</v>
      </c>
      <c r="K178" s="61"/>
      <c r="L178" s="64"/>
      <c r="M178" s="14"/>
      <c r="N178" s="6"/>
    </row>
    <row r="179" ht="18.95" customHeight="1" spans="1:14">
      <c r="A179" s="25" t="s">
        <v>67</v>
      </c>
      <c r="B179" s="25"/>
      <c r="C179" s="25"/>
      <c r="D179" s="25">
        <f>SUM(D169:D178)</f>
        <v>272322.76</v>
      </c>
      <c r="E179" s="25"/>
      <c r="F179" s="25"/>
      <c r="G179" s="25"/>
      <c r="H179" s="25"/>
      <c r="I179" s="25"/>
      <c r="J179" s="61"/>
      <c r="K179" s="6"/>
      <c r="L179" s="6"/>
      <c r="M179" s="6"/>
      <c r="N179" s="6"/>
    </row>
    <row r="180" ht="20.1" customHeight="1" spans="1:14">
      <c r="A180" s="68" t="s">
        <v>215</v>
      </c>
      <c r="B180" s="5" t="s">
        <v>216</v>
      </c>
      <c r="C180" s="5"/>
      <c r="D180" s="6">
        <v>84398.32</v>
      </c>
      <c r="E180" s="6">
        <f>216+84.5</f>
        <v>300.5</v>
      </c>
      <c r="F180" s="6">
        <f>1981+335</f>
        <v>2316</v>
      </c>
      <c r="G180" s="6"/>
      <c r="H180" s="6" t="s">
        <v>20</v>
      </c>
      <c r="I180" s="6">
        <v>456</v>
      </c>
      <c r="J180" s="6" t="s">
        <v>17</v>
      </c>
      <c r="K180" s="27" t="s">
        <v>23</v>
      </c>
      <c r="L180" s="10" t="s">
        <v>18</v>
      </c>
      <c r="M180" s="10"/>
      <c r="N180" s="62"/>
    </row>
    <row r="181" ht="20.1" customHeight="1" spans="1:14">
      <c r="A181" s="69"/>
      <c r="B181" s="70" t="s">
        <v>217</v>
      </c>
      <c r="C181" s="71"/>
      <c r="D181" s="10">
        <v>211328.1</v>
      </c>
      <c r="E181" s="10">
        <v>214.2</v>
      </c>
      <c r="F181" s="10">
        <f>20724.13+521.38</f>
        <v>21245.51</v>
      </c>
      <c r="G181" s="10"/>
      <c r="H181" s="21" t="s">
        <v>218</v>
      </c>
      <c r="I181" s="21">
        <v>14</v>
      </c>
      <c r="J181" s="10" t="s">
        <v>17</v>
      </c>
      <c r="K181" s="40" t="s">
        <v>41</v>
      </c>
      <c r="L181" s="17"/>
      <c r="M181" s="6" t="s">
        <v>219</v>
      </c>
      <c r="N181" s="6" t="s">
        <v>220</v>
      </c>
    </row>
    <row r="182" ht="27.75" customHeight="1" spans="1:14">
      <c r="A182" s="72"/>
      <c r="B182" s="73"/>
      <c r="C182" s="74"/>
      <c r="D182" s="14"/>
      <c r="E182" s="14"/>
      <c r="F182" s="14"/>
      <c r="G182" s="14"/>
      <c r="H182" s="21" t="s">
        <v>16</v>
      </c>
      <c r="I182" s="21">
        <v>1439</v>
      </c>
      <c r="J182" s="14"/>
      <c r="K182" s="41"/>
      <c r="L182" s="14"/>
      <c r="M182" s="6"/>
      <c r="N182" s="6"/>
    </row>
    <row r="183" ht="20.1" customHeight="1" spans="1:14">
      <c r="A183" s="75" t="s">
        <v>67</v>
      </c>
      <c r="B183" s="76"/>
      <c r="C183" s="77"/>
      <c r="D183" s="25">
        <f>SUM(D180:D182)</f>
        <v>295726.42</v>
      </c>
      <c r="E183" s="25"/>
      <c r="F183" s="25"/>
      <c r="G183" s="25"/>
      <c r="H183" s="25"/>
      <c r="I183" s="25"/>
      <c r="J183" s="6"/>
      <c r="K183" s="6"/>
      <c r="L183" s="6"/>
      <c r="M183" s="6"/>
      <c r="N183" s="6"/>
    </row>
    <row r="184" ht="20.1" customHeight="1" spans="1:14">
      <c r="A184" s="5" t="s">
        <v>221</v>
      </c>
      <c r="B184" s="6" t="s">
        <v>222</v>
      </c>
      <c r="C184" s="6"/>
      <c r="D184" s="6">
        <v>275683.08</v>
      </c>
      <c r="E184" s="6"/>
      <c r="F184" s="6"/>
      <c r="G184" s="6"/>
      <c r="H184" s="6"/>
      <c r="I184" s="6"/>
      <c r="J184" s="60" t="s">
        <v>17</v>
      </c>
      <c r="K184" s="6"/>
      <c r="L184" s="6" t="s">
        <v>18</v>
      </c>
      <c r="M184" s="6"/>
      <c r="N184" s="6" t="s">
        <v>223</v>
      </c>
    </row>
    <row r="185" ht="20.1" customHeight="1" spans="1:14">
      <c r="A185" s="28" t="s">
        <v>67</v>
      </c>
      <c r="B185" s="28"/>
      <c r="C185" s="28"/>
      <c r="D185" s="25">
        <f>SUM(D184)</f>
        <v>275683.08</v>
      </c>
      <c r="E185" s="25"/>
      <c r="F185" s="25"/>
      <c r="G185" s="25"/>
      <c r="H185" s="25"/>
      <c r="I185" s="25"/>
      <c r="J185" s="6"/>
      <c r="K185" s="6"/>
      <c r="L185" s="6"/>
      <c r="M185" s="6"/>
      <c r="N185" s="6"/>
    </row>
    <row r="186" ht="20.1" customHeight="1" spans="1:14">
      <c r="A186" s="28" t="s">
        <v>224</v>
      </c>
      <c r="B186" s="28"/>
      <c r="C186" s="28"/>
      <c r="D186" s="25">
        <f>SUM(D3:D185)/2</f>
        <v>3540703.48</v>
      </c>
      <c r="E186" s="25">
        <f>SUM(E3:E185)</f>
        <v>105626.73</v>
      </c>
      <c r="F186" s="25">
        <f>SUM(F3:F185)</f>
        <v>122583.54</v>
      </c>
      <c r="G186" s="25">
        <f>SUM(G3:G185)</f>
        <v>25670.13</v>
      </c>
      <c r="H186" s="25"/>
      <c r="I186" s="25"/>
      <c r="J186" s="6"/>
      <c r="K186" s="6"/>
      <c r="L186" s="6"/>
      <c r="M186" s="6"/>
      <c r="N186" s="6"/>
    </row>
    <row r="187" ht="35" customHeight="1" spans="1:14">
      <c r="A187" s="78" t="s">
        <v>225</v>
      </c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</row>
    <row r="188" customHeight="1" spans="1:14">
      <c r="A188" s="79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</row>
  </sheetData>
  <mergeCells count="257">
    <mergeCell ref="A1:N1"/>
    <mergeCell ref="B2:C2"/>
    <mergeCell ref="B10:C1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A44:C44"/>
    <mergeCell ref="B45:C45"/>
    <mergeCell ref="B46:C46"/>
    <mergeCell ref="A47:C47"/>
    <mergeCell ref="B50:C50"/>
    <mergeCell ref="B51:C51"/>
    <mergeCell ref="B52:C52"/>
    <mergeCell ref="B53:C53"/>
    <mergeCell ref="B54:C54"/>
    <mergeCell ref="A55:C55"/>
    <mergeCell ref="B58:C58"/>
    <mergeCell ref="B62:C62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A92:C92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A116:C116"/>
    <mergeCell ref="B119:C119"/>
    <mergeCell ref="B120:C120"/>
    <mergeCell ref="A121:C121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A138:C138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A161:C161"/>
    <mergeCell ref="B166:C166"/>
    <mergeCell ref="B167:C167"/>
    <mergeCell ref="A168:C168"/>
    <mergeCell ref="B171:C171"/>
    <mergeCell ref="B172:C172"/>
    <mergeCell ref="B176:C176"/>
    <mergeCell ref="B177:C177"/>
    <mergeCell ref="B178:C178"/>
    <mergeCell ref="A179:C179"/>
    <mergeCell ref="B180:C180"/>
    <mergeCell ref="A183:C183"/>
    <mergeCell ref="B184:C184"/>
    <mergeCell ref="A185:C185"/>
    <mergeCell ref="A186:C186"/>
    <mergeCell ref="A187:N187"/>
    <mergeCell ref="D3:D4"/>
    <mergeCell ref="D5:D9"/>
    <mergeCell ref="D11:D14"/>
    <mergeCell ref="D15:D16"/>
    <mergeCell ref="D17:D20"/>
    <mergeCell ref="D48:D49"/>
    <mergeCell ref="D56:D57"/>
    <mergeCell ref="D59:D61"/>
    <mergeCell ref="D63:D70"/>
    <mergeCell ref="D93:D94"/>
    <mergeCell ref="D95:D96"/>
    <mergeCell ref="D117:D118"/>
    <mergeCell ref="D122:D124"/>
    <mergeCell ref="D125:D127"/>
    <mergeCell ref="D139:D140"/>
    <mergeCell ref="D141:D143"/>
    <mergeCell ref="D144:D146"/>
    <mergeCell ref="D162:D163"/>
    <mergeCell ref="D164:D165"/>
    <mergeCell ref="D169:D170"/>
    <mergeCell ref="D173:D175"/>
    <mergeCell ref="D181:D182"/>
    <mergeCell ref="E5:E9"/>
    <mergeCell ref="E48:E49"/>
    <mergeCell ref="E56:E57"/>
    <mergeCell ref="E122:E124"/>
    <mergeCell ref="E164:E165"/>
    <mergeCell ref="E169:E170"/>
    <mergeCell ref="E173:E175"/>
    <mergeCell ref="E181:E182"/>
    <mergeCell ref="F5:F9"/>
    <mergeCell ref="F48:F49"/>
    <mergeCell ref="F56:F57"/>
    <mergeCell ref="F122:F124"/>
    <mergeCell ref="F164:F165"/>
    <mergeCell ref="F169:F170"/>
    <mergeCell ref="F173:F175"/>
    <mergeCell ref="F181:F182"/>
    <mergeCell ref="G5:G9"/>
    <mergeCell ref="G48:G49"/>
    <mergeCell ref="G56:G57"/>
    <mergeCell ref="G164:G165"/>
    <mergeCell ref="G169:G170"/>
    <mergeCell ref="G173:G175"/>
    <mergeCell ref="G181:G182"/>
    <mergeCell ref="J3:J4"/>
    <mergeCell ref="J5:J9"/>
    <mergeCell ref="J11:J14"/>
    <mergeCell ref="J15:J16"/>
    <mergeCell ref="J17:J20"/>
    <mergeCell ref="J48:J49"/>
    <mergeCell ref="J56:J57"/>
    <mergeCell ref="J59:J61"/>
    <mergeCell ref="J63:J70"/>
    <mergeCell ref="J93:J94"/>
    <mergeCell ref="J95:J96"/>
    <mergeCell ref="J122:J124"/>
    <mergeCell ref="J125:J127"/>
    <mergeCell ref="J139:J140"/>
    <mergeCell ref="J141:J143"/>
    <mergeCell ref="J144:J146"/>
    <mergeCell ref="J162:J163"/>
    <mergeCell ref="J164:J165"/>
    <mergeCell ref="J169:J170"/>
    <mergeCell ref="J173:J175"/>
    <mergeCell ref="J181:J182"/>
    <mergeCell ref="K3:K4"/>
    <mergeCell ref="K5:K9"/>
    <mergeCell ref="K11:K14"/>
    <mergeCell ref="K15:K16"/>
    <mergeCell ref="K17:K20"/>
    <mergeCell ref="K48:K49"/>
    <mergeCell ref="K56:K57"/>
    <mergeCell ref="K59:K61"/>
    <mergeCell ref="K63:K70"/>
    <mergeCell ref="K93:K94"/>
    <mergeCell ref="K95:K96"/>
    <mergeCell ref="K122:K124"/>
    <mergeCell ref="K125:K127"/>
    <mergeCell ref="K139:K140"/>
    <mergeCell ref="K141:K143"/>
    <mergeCell ref="K144:K146"/>
    <mergeCell ref="K162:K163"/>
    <mergeCell ref="K164:K165"/>
    <mergeCell ref="K169:K170"/>
    <mergeCell ref="K173:K175"/>
    <mergeCell ref="K181:K182"/>
    <mergeCell ref="L3:L43"/>
    <mergeCell ref="L45:L46"/>
    <mergeCell ref="L48:L54"/>
    <mergeCell ref="L56:L91"/>
    <mergeCell ref="L117:L120"/>
    <mergeCell ref="L122:L137"/>
    <mergeCell ref="L162:L167"/>
    <mergeCell ref="L180:L182"/>
    <mergeCell ref="M3:M4"/>
    <mergeCell ref="M17:M20"/>
    <mergeCell ref="M56:M57"/>
    <mergeCell ref="M63:M70"/>
    <mergeCell ref="M95:M96"/>
    <mergeCell ref="M125:M127"/>
    <mergeCell ref="M139:M140"/>
    <mergeCell ref="M141:M143"/>
    <mergeCell ref="M162:M163"/>
    <mergeCell ref="M164:M165"/>
    <mergeCell ref="M181:M182"/>
    <mergeCell ref="N141:N143"/>
    <mergeCell ref="N164:N165"/>
    <mergeCell ref="N169:N170"/>
    <mergeCell ref="N173:N175"/>
    <mergeCell ref="N181:N182"/>
    <mergeCell ref="B3:C4"/>
    <mergeCell ref="B5:C9"/>
    <mergeCell ref="B11:C14"/>
    <mergeCell ref="B15:C16"/>
    <mergeCell ref="B17:C20"/>
    <mergeCell ref="B48:C49"/>
    <mergeCell ref="B56:C57"/>
    <mergeCell ref="B59:C61"/>
    <mergeCell ref="B63:C70"/>
    <mergeCell ref="B93:C94"/>
    <mergeCell ref="B95:C96"/>
    <mergeCell ref="B117:C118"/>
    <mergeCell ref="B122:C124"/>
    <mergeCell ref="B125:C127"/>
    <mergeCell ref="B139:C140"/>
    <mergeCell ref="B141:C143"/>
    <mergeCell ref="B144:C146"/>
    <mergeCell ref="B162:C163"/>
    <mergeCell ref="B164:C165"/>
    <mergeCell ref="B169:C170"/>
    <mergeCell ref="B173:C175"/>
    <mergeCell ref="B181:C182"/>
  </mergeCells>
  <printOptions horizontalCentered="1"/>
  <pageMargins left="0.75" right="0.75" top="1.02" bottom="0.98" header="0.51" footer="0.51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Polaris Office Sheet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2021标段划分明细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我习惯，做唯一</cp:lastModifiedBy>
  <cp:revision>3</cp:revision>
  <dcterms:created xsi:type="dcterms:W3CDTF">2021-02-03T05:02:17Z</dcterms:created>
  <dcterms:modified xsi:type="dcterms:W3CDTF">2021-02-03T05:04:56Z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2052-11.1.0.9929</vt:lpwstr>
  </property>
</Properties>
</file>