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590"/>
  </bookViews>
  <sheets>
    <sheet name="汇总表" sheetId="15" r:id="rId1"/>
    <sheet name="一标段" sheetId="11" r:id="rId2"/>
    <sheet name="二标段" sheetId="4" r:id="rId3"/>
    <sheet name="三标段" sheetId="8" r:id="rId4"/>
    <sheet name="四标段" sheetId="10" r:id="rId5"/>
    <sheet name="五标段" sheetId="12" r:id="rId6"/>
    <sheet name="六标段" sheetId="1" r:id="rId7"/>
    <sheet name="七标段" sheetId="5" r:id="rId8"/>
    <sheet name="八标段" sheetId="9" r:id="rId9"/>
    <sheet name="九标段" sheetId="6" r:id="rId10"/>
    <sheet name="十标段" sheetId="7" r:id="rId11"/>
    <sheet name="十一标段" sheetId="2" r:id="rId12"/>
    <sheet name="十二标段" sheetId="3" r:id="rId13"/>
  </sheets>
  <calcPr calcId="144525"/>
</workbook>
</file>

<file path=xl/sharedStrings.xml><?xml version="1.0" encoding="utf-8"?>
<sst xmlns="http://schemas.openxmlformats.org/spreadsheetml/2006/main" count="1333" uniqueCount="169">
  <si>
    <t>市管绿地养护和园林服务管理项目汇总</t>
  </si>
  <si>
    <t>序号</t>
  </si>
  <si>
    <t>标段</t>
  </si>
  <si>
    <t>招标控制价（元）</t>
  </si>
  <si>
    <t>备注</t>
  </si>
  <si>
    <t>一标段</t>
  </si>
  <si>
    <t>二标段</t>
  </si>
  <si>
    <t>三标段</t>
  </si>
  <si>
    <t>四标段</t>
  </si>
  <si>
    <t>五标段</t>
  </si>
  <si>
    <t>六标段</t>
  </si>
  <si>
    <t>七标段</t>
  </si>
  <si>
    <t>八标段</t>
  </si>
  <si>
    <t>九标段</t>
  </si>
  <si>
    <t>十标段</t>
  </si>
  <si>
    <t>十一标段</t>
  </si>
  <si>
    <t>十二标段</t>
  </si>
  <si>
    <t>合计</t>
  </si>
  <si>
    <t>市管绿地养护和园林服务管理项目（一标段）分项明细报价表</t>
  </si>
  <si>
    <r>
      <rPr>
        <sz val="10"/>
        <color rgb="FF000000"/>
        <rFont val="宋体"/>
        <charset val="134"/>
      </rPr>
      <t>盐城市园林绿化管理处：</t>
    </r>
    <r>
      <rPr>
        <sz val="10"/>
        <color rgb="FF000000"/>
        <rFont val="Tahoma"/>
        <charset val="134"/>
      </rPr>
      <t xml:space="preserve">
   </t>
    </r>
    <r>
      <rPr>
        <sz val="10"/>
        <color rgb="FF000000"/>
        <rFont val="宋体"/>
        <charset val="134"/>
      </rPr>
      <t>本公司愿意遵照招标文件条款，并按采购项目需求，对</t>
    </r>
    <r>
      <rPr>
        <sz val="10"/>
        <color rgb="FF000000"/>
        <rFont val="Tahoma"/>
        <charset val="134"/>
      </rPr>
      <t>2021-2023</t>
    </r>
    <r>
      <rPr>
        <sz val="10"/>
        <color rgb="FF000000"/>
        <rFont val="宋体"/>
        <charset val="134"/>
      </rPr>
      <t>年市管绿地养护和园林服务管理项目（一标段）作如下报价（货币单位：人民币元）：</t>
    </r>
    <r>
      <rPr>
        <sz val="10"/>
        <color rgb="FF000000"/>
        <rFont val="Tahoma"/>
        <charset val="134"/>
      </rPr>
      <t xml:space="preserve"> </t>
    </r>
  </si>
  <si>
    <t>项目</t>
  </si>
  <si>
    <t>单位</t>
  </si>
  <si>
    <t>数量</t>
  </si>
  <si>
    <t>综合单价
（元）</t>
  </si>
  <si>
    <t>合价
（元）</t>
  </si>
  <si>
    <t>综合单价
最高限价（元）</t>
  </si>
  <si>
    <t>合价
最高限价（元）</t>
  </si>
  <si>
    <t>绿化
养护</t>
  </si>
  <si>
    <t>绿地养护（一级养护）</t>
  </si>
  <si>
    <t>㎡</t>
  </si>
  <si>
    <t>年报价，开放大道（盐城大桥-青年路）、人民路（北闸桥-青年路）、文港路（青年路以北）、建军路（人民路-东环路）、黄海路（人民路-范公路）、毓龙路（人民路-范公路）、创世纪广场、廉政文化公园、海关绿地、新四军纪念馆、文港北路1号绿地、范公路植绿清蔬（国园壹城门口）、毓龙小游园、小洋河、建军桥绿地养护，年报价，含成品保护工作；主干道分车带浇水次数不少于1次/日；黑麦草播种覆盖率100%，绿色期达330天；毓龙路花箱日常清洁和维护工作。</t>
  </si>
  <si>
    <t>绿地养护（二级养护）</t>
  </si>
  <si>
    <t>年报价，建军路立交桥绿地、工学院绿地、永宁寺绿地、永宁路（台账名称海龙路）、公安四侧路、南洋路、文苑路、鲁艺路、后关路、通洋路、水电巷绿地、旭日路、工农路（含工农巷）、科技局绿地养护，年报价，含成品保护工作；黑麦草播种覆盖率100%，绿色期达330天。</t>
  </si>
  <si>
    <t>一次性补植</t>
  </si>
  <si>
    <t>项</t>
  </si>
  <si>
    <t>年报价，含绿地内原有缺陷补植费和确保苗木保存率达100%的一次性补植费用，如有死亡苗木要及时清理并更换</t>
  </si>
  <si>
    <t>苗木
移植</t>
  </si>
  <si>
    <t>乔木</t>
  </si>
  <si>
    <t>φ5-10cm（含φ10cm）</t>
  </si>
  <si>
    <t>株</t>
  </si>
  <si>
    <t>土球60cm，全冠修剪</t>
  </si>
  <si>
    <t>φ10-15cm（含φ15cm）</t>
  </si>
  <si>
    <t>土球70cm，全冠修剪</t>
  </si>
  <si>
    <t>φ15-20cm（含φ20cm）</t>
  </si>
  <si>
    <t>土球80cm，全冠修剪</t>
  </si>
  <si>
    <t>φ20-25cm（含φ25cm）</t>
  </si>
  <si>
    <t>土球90cm，全冠修剪</t>
  </si>
  <si>
    <t>φ25-30cm（含φ30cm）</t>
  </si>
  <si>
    <t>土球100cm，全冠修剪</t>
  </si>
  <si>
    <t>φ30cm以上</t>
  </si>
  <si>
    <t>土球110cm，全冠修剪</t>
  </si>
  <si>
    <t>灌木</t>
  </si>
  <si>
    <t>D5cm以下（含D5cm）</t>
  </si>
  <si>
    <t>D5-10cm（含D10cm）</t>
  </si>
  <si>
    <t>D10-15cm（含D15cm）</t>
  </si>
  <si>
    <t>D15cm以上</t>
  </si>
  <si>
    <t>苗木
栽植</t>
  </si>
  <si>
    <t>模纹</t>
  </si>
  <si>
    <t>红叶石楠</t>
  </si>
  <si>
    <t>H30cm，2-3分枝，49株/㎡</t>
  </si>
  <si>
    <t>金边黄杨</t>
  </si>
  <si>
    <t>大叶黄杨</t>
  </si>
  <si>
    <t>八角金盘</t>
  </si>
  <si>
    <t>H40cm，2-3分枝，16株/㎡</t>
  </si>
  <si>
    <t>地被</t>
  </si>
  <si>
    <t>细叶麦冬</t>
  </si>
  <si>
    <r>
      <rPr>
        <sz val="10"/>
        <color rgb="FF000000"/>
        <rFont val="宋体"/>
        <charset val="134"/>
      </rPr>
      <t>每穴</t>
    </r>
    <r>
      <rPr>
        <sz val="10"/>
        <color rgb="FF000000"/>
        <rFont val="Tahoma"/>
        <charset val="134"/>
      </rPr>
      <t>10-12</t>
    </r>
    <r>
      <rPr>
        <sz val="10"/>
        <color rgb="FF000000"/>
        <rFont val="宋体"/>
        <charset val="134"/>
      </rPr>
      <t>芽，</t>
    </r>
    <r>
      <rPr>
        <sz val="10"/>
        <color rgb="FF000000"/>
        <rFont val="Tahoma"/>
        <charset val="134"/>
      </rPr>
      <t>64</t>
    </r>
    <r>
      <rPr>
        <sz val="10"/>
        <color rgb="FF000000"/>
        <rFont val="宋体"/>
        <charset val="134"/>
      </rPr>
      <t>穴</t>
    </r>
    <r>
      <rPr>
        <sz val="10"/>
        <color rgb="FF000000"/>
        <rFont val="Tahoma"/>
        <charset val="134"/>
      </rPr>
      <t>/m2</t>
    </r>
  </si>
  <si>
    <t>吉祥草</t>
  </si>
  <si>
    <t>每穴8-10芽，49穴/m2</t>
  </si>
  <si>
    <t>常春藤</t>
  </si>
  <si>
    <t>2-3分枝，蔓长50cm以上，49株/㎡</t>
  </si>
  <si>
    <t>花叶蔓</t>
  </si>
  <si>
    <t>红花酢浆草</t>
  </si>
  <si>
    <r>
      <rPr>
        <sz val="10"/>
        <color rgb="FF000000"/>
        <rFont val="宋体"/>
        <charset val="134"/>
      </rPr>
      <t>每塘蓬径</t>
    </r>
    <r>
      <rPr>
        <sz val="10"/>
        <color rgb="FF000000"/>
        <rFont val="Tahoma"/>
        <charset val="134"/>
      </rPr>
      <t>20cm</t>
    </r>
    <r>
      <rPr>
        <sz val="10"/>
        <color rgb="FF000000"/>
        <rFont val="宋体"/>
        <charset val="134"/>
      </rPr>
      <t>，</t>
    </r>
    <r>
      <rPr>
        <sz val="10"/>
        <color rgb="FF000000"/>
        <rFont val="Tahoma"/>
        <charset val="134"/>
      </rPr>
      <t>25</t>
    </r>
    <r>
      <rPr>
        <sz val="10"/>
        <color rgb="FF000000"/>
        <rFont val="宋体"/>
        <charset val="134"/>
      </rPr>
      <t>塘</t>
    </r>
    <r>
      <rPr>
        <sz val="10"/>
        <color rgb="FF000000"/>
        <rFont val="Tahoma"/>
        <charset val="134"/>
      </rPr>
      <t>/</t>
    </r>
    <r>
      <rPr>
        <sz val="10"/>
        <color rgb="FF000000"/>
        <rFont val="宋体"/>
        <charset val="134"/>
      </rPr>
      <t>㎡</t>
    </r>
  </si>
  <si>
    <t>鸢尾</t>
  </si>
  <si>
    <t>果岭草</t>
  </si>
  <si>
    <t>满铺</t>
  </si>
  <si>
    <t>苗木
清除</t>
  </si>
  <si>
    <t>地被、草坪</t>
  </si>
  <si>
    <t>园林
服务
管理</t>
  </si>
  <si>
    <t>园林服务管理费</t>
  </si>
  <si>
    <r>
      <rPr>
        <sz val="10"/>
        <color rgb="FF000000"/>
        <rFont val="宋体"/>
        <charset val="134"/>
      </rPr>
      <t>标段范围内园路、广场、园内设施的保洁以及公园绿地区域的安保工作，年报价（因创建等各类重大活动、专题活动、节假日和营造节日氛围，需增加人员和产生其它费用的，均包含在此报价中，后期不作额外签证）其中保安不少于18人，保洁不少于</t>
    </r>
    <r>
      <rPr>
        <sz val="10"/>
        <color rgb="FF000000"/>
        <rFont val="Tahoma"/>
        <charset val="134"/>
      </rPr>
      <t>15</t>
    </r>
    <r>
      <rPr>
        <sz val="10"/>
        <color rgb="FF000000"/>
        <rFont val="宋体"/>
        <charset val="134"/>
      </rPr>
      <t>人，包含工资、三金、管理费、服装费、工具费、清凉费和税金等</t>
    </r>
  </si>
  <si>
    <t>小型设施维修费</t>
  </si>
  <si>
    <t>费用包干，维修内容包含标段施工期内的园林建筑物（构筑物）、园路、桥梁、停车场、水体、卫生设施、其它设施的维护、维修等工作（如面层处重新修补、屋面检修及维护、配套管道检修、水电配套设施维护、栏杆维修、油漆涂料面层维护、部分构建主体修复、盖板维修、路牙石修复、木构件表面出新、墙面出新、门窗小修、地面铺装修复、宣传牌标识牌维护及画面更换、石材破损更换、垃圾桶和花箱维护及更换等零星、小件维修项目）。</t>
  </si>
  <si>
    <t>成品保护巡查人员</t>
  </si>
  <si>
    <t>人</t>
  </si>
  <si>
    <t>年报价，包含工资、三金、管理费、服装费、工具费、清凉费和税金等</t>
  </si>
  <si>
    <t>一年养护费合计</t>
  </si>
  <si>
    <t>元</t>
  </si>
  <si>
    <r>
      <rPr>
        <sz val="12"/>
        <color rgb="FF000000"/>
        <rFont val="黑体"/>
        <charset val="134"/>
      </rPr>
      <t>★★★注：请投标人认真仔细阅读下列说明，谨慎报价</t>
    </r>
    <r>
      <rPr>
        <sz val="10"/>
        <color rgb="FF000000"/>
        <rFont val="宋体"/>
        <charset val="134"/>
      </rPr>
      <t xml:space="preserve">
说明：1、本表中的投标价为综合报价，即在养护期内，达到招标文件要求的质量标准所需要的全部费用，包括完成该项工作所需的人工、材料、机械、管理、维护、保险、利润、税金、政策性文件规定及合同包含的所有风险、责任等各项应有费用。</t>
    </r>
  </si>
  <si>
    <r>
      <rPr>
        <sz val="10"/>
        <color rgb="FF000000"/>
        <rFont val="宋体"/>
        <charset val="134"/>
      </rPr>
      <t xml:space="preserve">      2、绿地养护包含：</t>
    </r>
    <r>
      <rPr>
        <b/>
        <sz val="10"/>
        <color rgb="FF000000"/>
        <rFont val="宋体"/>
        <charset val="134"/>
      </rPr>
      <t>卫生保洁：</t>
    </r>
    <r>
      <rPr>
        <sz val="10"/>
        <color rgb="FF000000"/>
        <rFont val="宋体"/>
        <charset val="134"/>
      </rPr>
      <t>保持绿地内全天候无垃圾杂物、无枯枝落叶；</t>
    </r>
    <r>
      <rPr>
        <b/>
        <sz val="10"/>
        <color rgb="FF000000"/>
        <rFont val="宋体"/>
        <charset val="134"/>
      </rPr>
      <t>绿化长势：</t>
    </r>
    <r>
      <rPr>
        <sz val="10"/>
        <color rgb="FF000000"/>
        <rFont val="宋体"/>
        <charset val="134"/>
      </rPr>
      <t>乔灌木、行道树、地被、绿篱、色块、草坪、花卉等生长茂盛，树冠完整，树形整齐美观。无倾斜、倒伏，无枯枝、死树，地被、花卉无枯死，草坪及时播种黑麦草，无枯黄现象，</t>
    </r>
    <r>
      <rPr>
        <b/>
        <sz val="10"/>
        <color rgb="FF000000"/>
        <rFont val="宋体"/>
        <charset val="134"/>
      </rPr>
      <t>草坪绿色期达330天以</t>
    </r>
    <r>
      <rPr>
        <sz val="10"/>
        <color rgb="FF000000"/>
        <rFont val="宋体"/>
        <charset val="134"/>
      </rPr>
      <t>上。水生植物密度适宜，花期正常、花色鲜艳美观，无干枯叶、残花等。</t>
    </r>
    <r>
      <rPr>
        <b/>
        <sz val="10"/>
        <color rgb="FF000000"/>
        <rFont val="宋体"/>
        <charset val="134"/>
      </rPr>
      <t>绿化保存率100%，</t>
    </r>
    <r>
      <rPr>
        <sz val="10"/>
        <color rgb="FF000000"/>
        <rFont val="宋体"/>
        <charset val="134"/>
      </rPr>
      <t>有死亡苗木要及时清理并更换（如确因季节原因不能及时进行更换，要书面保证在适当的时候进行更换，并要得到甲方认可）；</t>
    </r>
    <r>
      <rPr>
        <b/>
        <sz val="10"/>
        <color rgb="FF000000"/>
        <rFont val="宋体"/>
        <charset val="134"/>
      </rPr>
      <t>割草：</t>
    </r>
    <r>
      <rPr>
        <sz val="10"/>
        <color rgb="FF000000"/>
        <rFont val="宋体"/>
        <charset val="134"/>
      </rPr>
      <t>草坪常年保持8-10cm；</t>
    </r>
    <r>
      <rPr>
        <b/>
        <sz val="10"/>
        <color rgb="FF000000"/>
        <rFont val="宋体"/>
        <charset val="134"/>
      </rPr>
      <t>修剪整形：</t>
    </r>
    <r>
      <rPr>
        <sz val="10"/>
        <color rgb="FF000000"/>
        <rFont val="宋体"/>
        <charset val="134"/>
      </rPr>
      <t>乔木定期修剪，整枝合理均匀，根据树木习性及时剥芽，树木通风透光良好。花灌木根据特性修剪及时、准确。模纹色块、绿篱品种之间层次分明、线条流畅，全年无飞头。造型植物适时修剪，定期造型，满足景观要求。球类常年保持圆润饱满，下脚修剪高度一致。组团式球类修剪错落有致；</t>
    </r>
    <r>
      <rPr>
        <b/>
        <sz val="10"/>
        <color rgb="FF000000"/>
        <rFont val="宋体"/>
        <charset val="134"/>
      </rPr>
      <t>病虫防治：</t>
    </r>
    <r>
      <rPr>
        <sz val="10"/>
        <color rgb="FF000000"/>
        <rFont val="宋体"/>
        <charset val="134"/>
      </rPr>
      <t>配备植保人员，及时清理带病虫的落叶、杂草等，消灭病源、虫源，防止病虫扩散、蔓延。 对于危险性病虫害，迅速采取扑灭措施。不发生药物危害，无大面积病虫害危害现象，无大面积树干蛀空、树皮腐蚀等现象；</t>
    </r>
    <r>
      <rPr>
        <b/>
        <sz val="10"/>
        <color rgb="FF000000"/>
        <rFont val="宋体"/>
        <charset val="134"/>
      </rPr>
      <t>抗旱排涝除尘：</t>
    </r>
    <r>
      <rPr>
        <sz val="10"/>
        <color rgb="FF000000"/>
        <rFont val="宋体"/>
        <charset val="134"/>
      </rPr>
      <t>对树木及草坪进行适期适量浇水，及时抗旱，确保正常生长。主干道分车带每日喷水冲洗除尘（雨雪天气除外），确保植株叶面无积尘。公园、绿地内不积水，坑坑洼洼必须及时填平，确保雨后积水及时排除。浇水产生的地面积水和泥浆及时清理；</t>
    </r>
    <r>
      <rPr>
        <b/>
        <sz val="10"/>
        <color rgb="FF000000"/>
        <rFont val="宋体"/>
        <charset val="134"/>
      </rPr>
      <t>涂白：</t>
    </r>
    <r>
      <rPr>
        <sz val="10"/>
        <color rgb="FF000000"/>
        <rFont val="宋体"/>
        <charset val="134"/>
      </rPr>
      <t>乔木和有主干部分的灌木 10月中旬至11月下旬要进行涂白，涂白要均匀，高度要一致，一般为100-120cm；</t>
    </r>
    <r>
      <rPr>
        <b/>
        <sz val="10"/>
        <color rgb="FF000000"/>
        <rFont val="宋体"/>
        <charset val="134"/>
      </rPr>
      <t>施肥：</t>
    </r>
    <r>
      <rPr>
        <sz val="10"/>
        <color rgb="FF000000"/>
        <rFont val="宋体"/>
        <charset val="134"/>
      </rPr>
      <t>确保植物生长茂盛，无黄化、盛花期花小缺肥现象，及时施肥，一年不少于 3次。施肥方法适当，用量合理，不产生肥害。行道树施肥后盖板要平整到位；</t>
    </r>
    <r>
      <rPr>
        <b/>
        <sz val="10"/>
        <color rgb="FF000000"/>
        <rFont val="宋体"/>
        <charset val="134"/>
      </rPr>
      <t>养护穴养护沟：</t>
    </r>
    <r>
      <rPr>
        <sz val="10"/>
        <color rgb="FF000000"/>
        <rFont val="宋体"/>
        <charset val="134"/>
      </rPr>
      <t>草坪、地被内的养护穴、养护沟要求整齐规范，经常松土平整。养护穴要做到穴圆、穴边深、轮廓清晰、穴内土碎无杂物；养护沟要做到沟宽、沟边深、轮廓流畅、沟内土碎无杂物；</t>
    </r>
    <r>
      <rPr>
        <b/>
        <sz val="10"/>
        <color rgb="FF000000"/>
        <rFont val="宋体"/>
        <charset val="134"/>
      </rPr>
      <t>松土除草：</t>
    </r>
    <r>
      <rPr>
        <sz val="10"/>
        <color rgb="FF000000"/>
        <rFont val="宋体"/>
        <charset val="134"/>
      </rPr>
      <t>及时松土除杂草，常年保持土壤疏松，松土深度不伤根系，不得随意使用化学除草剂，全年无杂草；</t>
    </r>
    <r>
      <rPr>
        <b/>
        <sz val="10"/>
        <color rgb="FF000000"/>
        <rFont val="宋体"/>
        <charset val="134"/>
      </rPr>
      <t>防寒：</t>
    </r>
    <r>
      <rPr>
        <sz val="10"/>
        <color rgb="FF000000"/>
        <rFont val="宋体"/>
        <charset val="134"/>
      </rPr>
      <t>行道树、分车带香樟做防寒覆膜，不耐寒的树种和树势较弱的植株应采取防寒措施：对耐寒、耐旱、抗风能力差的边缘树种应及时清除树冠上积雪，对耐寒性差且树皮较薄的树种应及时清除树冠上积雪，在新植3年内可采取主干和树冠防寒措施。对株形低矮、抗寒性较差的花灌木，应于根基部培设土堆防寒。对不耐寒的宿根花卉应覆土防寒。雪松等植物应于降雪后及时去除枝条上积雪；</t>
    </r>
    <r>
      <rPr>
        <b/>
        <sz val="10"/>
        <color rgb="FF000000"/>
        <rFont val="宋体"/>
        <charset val="134"/>
      </rPr>
      <t>绿地成品保护：</t>
    </r>
    <r>
      <rPr>
        <sz val="10"/>
        <color rgb="FF000000"/>
        <rFont val="宋体"/>
        <charset val="134"/>
      </rPr>
      <t>绿地无扣绳晾晒、种植蔬菜农作物等现象，有专人、专车全天候巡查、动态管护。第一时间制止、毁绿占绿，申报单位超期、超面积占用绿地等违法行为并及时上报有关行政执法部门和市园林绿化管理处；</t>
    </r>
    <r>
      <rPr>
        <sz val="10"/>
        <color rgb="FFFF0000"/>
        <rFont val="宋体"/>
        <charset val="134"/>
      </rPr>
      <t>安全、文明施工；扬尘防控；科研技术措施等。</t>
    </r>
  </si>
  <si>
    <t xml:space="preserve">      3、苗木移植、栽植用于绿地内的行政审批恢复和在建工程缺陷补植，养护期二年，绿地每平方米加有机肥和泥炭各不少于 5公斤、磷肥不少于 0.5公斤，乔灌木种植穴内另加有机肥和泥炭各不少于 5公斤、磷肥不少于 0.15公斤，乔灌木全冠修剪，草绳、支撑，苗木移植、栽植的成活率 100%，投标报价中已考虑对种植土进行改良及为保证养护期内植物正常生长的一切措施，包括喜酸性植物等局部土壤的酸化改良，及其它为保证养护期内植物正常生长等措施。</t>
  </si>
  <si>
    <t xml:space="preserve">      4、园林服务管理包含园路、广场、园内设施的保洁以及公园绿地区域的安保工作，精神文明、接待公益、人员在岗在位、秩序状况、安全隐患、设备运行状况、商业、游乐服务、突发事件、设施设备维护和维修和取水口维修等其它工作。该费用为年报价（因创建等各类重大活动、专题活动、节假日和营造节日氛围，需增加人员和产生其它费用的，均包含在此报价中，后期不作额外签证）</t>
  </si>
  <si>
    <t xml:space="preserve">      5、该报价表中的的养护面积仅作为参考，结算时按实测面积为计算基数乘以中标单价。如实测面积与招标时分项明细报价表中面积不符，最终结算时按实测面积为准。甲方不作任何补偿。</t>
  </si>
  <si>
    <t xml:space="preserve">                                              投标人（单位公章）：
                                                             法定代表人或授权代表（签字或盖章）：
                                                               年    月     日</t>
  </si>
  <si>
    <t>市管绿地养护和园林服务管理项目（二标段）分项明细报价表</t>
  </si>
  <si>
    <t xml:space="preserve">盐城市园林绿化管理处：
   本公司愿意遵照招标文件条款，并按采购项目需求，对2021-2023年市管绿地养护和园林服务管理项目（二标段）作如下报价（货币单位：人民币元）： </t>
  </si>
  <si>
    <t>综合单价（元）</t>
  </si>
  <si>
    <t>年报价，串场河景观带（世纪大道-黄海路）、青年园绿地养护，年报价，含成品保护工作；黑麦草播种覆盖率100%，绿色期达330天。</t>
  </si>
  <si>
    <t>φ10cm以内（含φ10cm）</t>
  </si>
  <si>
    <t>每塘蓬径20cm，25塘/㎡</t>
  </si>
  <si>
    <r>
      <rPr>
        <sz val="10"/>
        <color rgb="FF000000"/>
        <rFont val="宋体"/>
        <charset val="134"/>
      </rPr>
      <t>园林</t>
    </r>
    <r>
      <rPr>
        <sz val="10"/>
        <color rgb="FF000000"/>
        <rFont val="Tahoma"/>
        <charset val="134"/>
      </rPr>
      <t xml:space="preserve">
</t>
    </r>
    <r>
      <rPr>
        <sz val="10"/>
        <color rgb="FF000000"/>
        <rFont val="宋体"/>
        <charset val="134"/>
      </rPr>
      <t>服务</t>
    </r>
    <r>
      <rPr>
        <sz val="10"/>
        <color rgb="FF000000"/>
        <rFont val="Tahoma"/>
        <charset val="134"/>
      </rPr>
      <t xml:space="preserve">
</t>
    </r>
    <r>
      <rPr>
        <sz val="10"/>
        <color rgb="FF000000"/>
        <rFont val="宋体"/>
        <charset val="134"/>
      </rPr>
      <t>管理</t>
    </r>
  </si>
  <si>
    <r>
      <rPr>
        <sz val="10"/>
        <color rgb="FF000000"/>
        <rFont val="宋体"/>
        <charset val="134"/>
      </rPr>
      <t>标段范围内园路、广场、园内设施的保洁以及公园绿地区域的安保工作，年报价（因创建等各类重大活动、专题活动、节假日和营造节日氛围，需增加人员和产生其它费用的，均包含在此报价中，后期不作额外签证）其中保安不少于</t>
    </r>
    <r>
      <rPr>
        <sz val="10"/>
        <color rgb="FF000000"/>
        <rFont val="Tahoma"/>
        <charset val="134"/>
      </rPr>
      <t>20</t>
    </r>
    <r>
      <rPr>
        <sz val="10"/>
        <color rgb="FF000000"/>
        <rFont val="宋体"/>
        <charset val="134"/>
      </rPr>
      <t>人，保洁不少于</t>
    </r>
    <r>
      <rPr>
        <sz val="10"/>
        <color rgb="FF000000"/>
        <rFont val="Tahoma"/>
        <charset val="134"/>
      </rPr>
      <t>10</t>
    </r>
    <r>
      <rPr>
        <sz val="10"/>
        <color rgb="FF000000"/>
        <rFont val="宋体"/>
        <charset val="134"/>
      </rPr>
      <t>人，包含工资、三金、管理费、服装费、工具费、清凉费和税金等</t>
    </r>
  </si>
  <si>
    <r>
      <rPr>
        <sz val="10"/>
        <color rgb="FF000000"/>
        <rFont val="宋体"/>
        <charset val="134"/>
      </rPr>
      <t>小型设施维修费</t>
    </r>
  </si>
  <si>
    <t xml:space="preserve">      3、苗木移植、栽植用于绿地内的行政审批恢复，养护期二年，绿地每平方米加有机肥和泥炭各不少于5公斤、磷肥不少于0.5公斤，乔灌木种植穴内另加有机肥和泥炭各不少于5公斤、磷肥不少于0.15公斤，乔灌木全冠修剪，草绳、支撑，苗木移植、栽植的成活率100%，投标报价中已考虑对种植土进行改良及为保证养护期内植物正常生长的一切措施，包括喜酸性植物等局部土壤的酸化改良，及其它为保证养护期内植物正常生长等措施。</t>
  </si>
  <si>
    <t xml:space="preserve">      4、园林服务管理包含园路、广场、园内设施的保洁以及公园绿地区域的安保工作，年报价（因创建等各类重大活动、专题活动、节假日和营造节日氛围，需增加人员和产生其它费用的，均包含在此报价中，后期不作额外签证）精神文明、接待公益、人员在岗在位、秩序状况、安全隐患、设备运行状况、商业、游乐服务、突发事件、设施设备维护和维修和取水口维修等其它工作。</t>
  </si>
  <si>
    <t>市管绿地养护和园林服务管理项目（三标段）分项明细报价表</t>
  </si>
  <si>
    <t xml:space="preserve">盐城市园林绿化管理处：
   本公司愿意遵照招标文件条款，并按采购项目需求，对2021-2023年市管绿地养护和园林服务管理项目（三标段）作如下报价（货币单位：人民币元）： </t>
  </si>
  <si>
    <t>年报价，世纪大道（开放大道-九华山路）、梅园、通榆河景观带配套工程绿地养护，年报价，含成品保护工作；主干道分车带浇水次数不少于1次/日。</t>
  </si>
  <si>
    <t>年报价，世纪大道通榆河桥绿地、世纪大道通榆河大桥泵站绿地养护，年报价，含成品保护工作。</t>
  </si>
  <si>
    <t>绿地养护（三级养护）</t>
  </si>
  <si>
    <t>年报价，通榆河绿地（二期）养护，年报价，含成品保护工作。</t>
  </si>
  <si>
    <t>标段范围内园路、广场、园内设施的保洁以及公园绿地区域的安保工作，年报价（因创建等各类重大活动、专题活动、节假日和营造节日氛围，需增加人员和产生其它费用的，均包含在此报价中，后期不作额外签证）其中保安不少于8人，保洁不少于2人，包含工资、三金、管理费、服装费、工具费、清凉费和税金等</t>
  </si>
  <si>
    <t xml:space="preserve">      3、苗木移植、栽植用于绿地内的行政审批恢复和在建工程缺陷补植，养护期二年，绿地每平方米加有机肥和泥炭各不少于 5公斤、磷肥不少于 0.5公斤，乔灌木种植穴内另加有机肥和泥炭各不少于 5公斤、磷肥不少于 0.15公斤，乔灌木全冠修剪，草绳、支撑，苗木移植、栽植的成活率100%，投标报价中已考虑对种植土进行改良及为保证养护期内植物正常生长的一切措施，包括喜酸性植物等局部土壤的酸化改良，及其它为保证养护期内植物正常生长等措施。</t>
  </si>
  <si>
    <t>市管绿地养护和园林服务管理项目（四标段）分项明细报价表</t>
  </si>
  <si>
    <t xml:space="preserve">盐城市园林绿化管理处：
   本公司愿意遵照招标文件条款，并按采购项目需求，对2021-2023年市管绿地养护和园林服务管理项目（四标段）作如下报价（货币单位：人民币元）： </t>
  </si>
  <si>
    <t>年报价，西环路（黄海路-建军路）、北环路、黄海路（西环路-人民路）、毓龙路（西环路-人民路）、建军路（西越河桥-人民路）、盐马路（青年路以北）、铜马广场绿地养护，年报价，含成品保护工作；主干道分车带浇水次数不少于1次/日；黑麦草播种覆盖率100%，绿色期达330天；建军路花箱日常清洁和维护工作。</t>
  </si>
  <si>
    <t>年报价，小海路、无名沟、黄海西路河滨绿带、健康路、环城西路、蟒蛇河绿地、沿河路、台山路、剧场路、凌桥路、亮月街、环城北路、纯化路、盐阜宾馆绿地、新东路、县前街、儒学街、文峰路、南城河路绿地养护，年报价，含成品保护工作；黑麦草播种覆盖率100%，绿色期达330天。</t>
  </si>
  <si>
    <t xml:space="preserve">
苗木
移植</t>
  </si>
  <si>
    <r>
      <rPr>
        <sz val="10"/>
        <color rgb="FF000000"/>
        <rFont val="宋体"/>
        <charset val="134"/>
      </rPr>
      <t>标段范围内园路、广场、园内设施的保洁以及公园绿地区域的安保工作，年报价（因创建等各类重大活动、专题活动、节假日和营造节日氛围，需增加人员和产生其它费用的，均包含在此报价中，后期不作额外签证）其中保安不少于6人，保洁不少于</t>
    </r>
    <r>
      <rPr>
        <sz val="10"/>
        <color rgb="FF000000"/>
        <rFont val="Tahoma"/>
        <charset val="134"/>
      </rPr>
      <t>10</t>
    </r>
    <r>
      <rPr>
        <sz val="10"/>
        <color rgb="FF000000"/>
        <rFont val="宋体"/>
        <charset val="134"/>
      </rPr>
      <t>人，包含工资、三金、管理费、服装费、工具费、清凉费和税金等</t>
    </r>
  </si>
  <si>
    <t>取水口维护</t>
  </si>
  <si>
    <t>1、黄海西路绿地（路灯257号）；2、沿河路与人民路节点河边绿带内。年报价，包含取水口正常维护，保洁，开关电箱，进出口管理，开锁换锁以及日常检修等。</t>
  </si>
  <si>
    <t>市管绿地养护和园林服务管理项目（五标段）分项明细报价表</t>
  </si>
  <si>
    <r>
      <rPr>
        <sz val="10"/>
        <color rgb="FF000000"/>
        <rFont val="宋体"/>
        <charset val="134"/>
      </rPr>
      <t>盐城市园林绿化管理处：</t>
    </r>
    <r>
      <rPr>
        <sz val="10"/>
        <color rgb="FF000000"/>
        <rFont val="Tahoma"/>
        <charset val="134"/>
      </rPr>
      <t xml:space="preserve">
   </t>
    </r>
    <r>
      <rPr>
        <sz val="10"/>
        <color rgb="FF000000"/>
        <rFont val="宋体"/>
        <charset val="134"/>
      </rPr>
      <t>本公司愿意遵照招标文件条款，并按采购项目需求，对</t>
    </r>
    <r>
      <rPr>
        <sz val="10"/>
        <color rgb="FF000000"/>
        <rFont val="Tahoma"/>
        <charset val="134"/>
      </rPr>
      <t>2021-2023</t>
    </r>
    <r>
      <rPr>
        <sz val="10"/>
        <color rgb="FF000000"/>
        <rFont val="宋体"/>
        <charset val="134"/>
      </rPr>
      <t>年市管绿地养护和园林服务管理项目（五标段）作如下报价（货币单位：人民币元）：</t>
    </r>
    <r>
      <rPr>
        <sz val="10"/>
        <color rgb="FF000000"/>
        <rFont val="Tahoma"/>
        <charset val="134"/>
      </rPr>
      <t xml:space="preserve"> </t>
    </r>
  </si>
  <si>
    <t>年报价，迎宾路（人民北路-青年路）、解放路（人民北路-青年路）、大庆路（西环路-人民路）、明珠广场、油坊沟（青年路以北）绿地养护，年报价，含成品保护工作，主干道分车带浇水次数不少于1次/日。</t>
  </si>
  <si>
    <t>年报价，潮声路、盐南路、庆康路、城南第一沟、康乐路、民安路、双元路、腾飞路、长坝路、双前路、西境园、南师沟、华兴路、体西路、地产沟绿地养护，年报价，含成品保护工作。</t>
  </si>
  <si>
    <t>城北公园绿地养护，年报价，含成品保护工作。</t>
  </si>
  <si>
    <t>标段范围内园路、广场、园内设施的保洁以及公园绿地区域的安保工作，年报价（因创建等各类重大活动、专题活动、节假日和营造节日氛围，需增加人员和产生其它费用的，均包含在此报价中，后期不作额外签证）其中保安不少于6人，保洁不少于10人，包含工资、三金、管理费、服装费、工具费、清凉费和税金等</t>
  </si>
  <si>
    <t>市管绿地养护和园林服务管理项目（六标段）分项明细报价表</t>
  </si>
  <si>
    <t xml:space="preserve">盐城市园林绿化管理处：
   本公司愿意遵照招标文件条款，并按采购项目需求，对2021-2023年市管绿地养护和园林服务管理项目（六标段）作如下报价（货币单位：人民币元）： </t>
  </si>
  <si>
    <t>年报价，世纪大道（凤凰路-吴抬路）、枫园绿地养护，年报价，含成品保护工作；主干道分车带浇水次数不少于1次/日；黑麦草播种覆盖率100%，绿色期达330天。</t>
  </si>
  <si>
    <t>年报价，道口绿地养护，年报价，含成品保护工作；黑麦草播种覆盖率100%，绿色期达330天。</t>
  </si>
  <si>
    <t>标段范围内园路、广场、园内设施的保洁以及公园绿地区域的安保工作，年报价（因创建等各类重大活动、专题活动、节假日和营造节日氛围，需增加人员和产生其它费用的，均包含在此报价中，后期不作额外签证），其中保安不少于2人，保洁不少于5人，包含工资、三金、管理费、服装费、工具费、清凉费和税金等</t>
  </si>
  <si>
    <t>枫园（世纪大道与大马沟交叉口东北侧绿地，年报价，包含取水口正常维护，保洁，开关电箱，进出口管理，开锁换锁以及日常检修等。</t>
  </si>
  <si>
    <t>市管绿地养护和园林服务管理项目（七标段）分项明细报价表</t>
  </si>
  <si>
    <t xml:space="preserve">盐城市园林绿化管理处：
   本公司愿意遵照招标文件条款，并按采购项目需求，对2021-2023年市管绿地养护和园林服务管理项目（七标段）作如下报价（货币单位：人民币元）： </t>
  </si>
  <si>
    <t>年报价，解放路（青年路-南环路）、青年路（西环路-解放路）、希望广场、利民河绿地、聚龙路、市政府周边绿地、市政府南侧绿地、天一路绿地、府南路、府东路、科技园绿地养护，年报价，含成品保护工作；主干道分车带浇水次数不少于1次/日；黑麦草播种覆盖率100%，绿色期达330天；报价包含50m2美人蕉（3-4芽/塘，9塘/㎡）。</t>
  </si>
  <si>
    <t>文景路行道树及树池地被养护，年报价，含成品保护工作；黑麦草播种覆盖率100%，绿色期达330天。</t>
  </si>
  <si>
    <t>标段范围内园路、广场、园内设施的保洁以及公园绿地区域的安保工作，年报价（因创建等各类重大活动、专题活动、节假日和营造节日氛围，需增加人员和产生其它费用的，均包含在此报价中，后期不作额外签证）其中保安不少于3人，保洁不少于5人，包含工资、三金、管理费、服装费、工具费、清凉费和税金等</t>
  </si>
  <si>
    <t>市管绿地养护和园林服务管理项目（八标段）分项明细报价表</t>
  </si>
  <si>
    <t xml:space="preserve">盐城市园林绿化管理处：
   本公司愿意遵照招标文件条款，并按采购项目需求，对2021-2023年市管绿地养护和园林服务管理项目（八标段）作如下报价（货币单位：人民币元）： </t>
  </si>
  <si>
    <t>年报价，开放大道（青年路-南环路）、青年路（范公路-青墩连接线）、大庆路（人民路-范公路）、范公路、五星枢纽（青年路与范公路交界处）、范堤烟柳（开放大道与新都路西北角）、通榆绿地、大新河公园二期、尚园、大新河公园一期、五星汽车站广场绿地养护，年报价，含成品保护工作；主干道分车带浇水次数不少于1次/日；黑麦草播种覆盖率100%，绿色期达330天；报价包含50m2美人蕉（3-4芽/塘，9塘/㎡）。</t>
  </si>
  <si>
    <t>年报价，跃进路、大星路、文峰绿地、朝阳河绿地、育才路绿地、樱花小游园绿地养护，年报价，含成品保护工作；黑麦草播种覆盖率100%，绿色期达330天。</t>
  </si>
  <si>
    <t>古树名木</t>
  </si>
  <si>
    <r>
      <rPr>
        <sz val="10"/>
        <color rgb="FF000000"/>
        <rFont val="宋体"/>
        <charset val="134"/>
      </rPr>
      <t>1、银杏</t>
    </r>
    <r>
      <rPr>
        <sz val="10"/>
        <color rgb="FF000000"/>
        <rFont val="Tahoma"/>
        <charset val="134"/>
      </rPr>
      <t xml:space="preserve"> </t>
    </r>
    <r>
      <rPr>
        <sz val="10"/>
        <color rgb="FF000000"/>
        <rFont val="宋体"/>
        <charset val="134"/>
      </rPr>
      <t>解放桥北东侧；</t>
    </r>
    <r>
      <rPr>
        <sz val="10"/>
        <color rgb="FF000000"/>
        <rFont val="Tahoma"/>
        <charset val="134"/>
      </rPr>
      <t>2</t>
    </r>
    <r>
      <rPr>
        <sz val="10"/>
        <color rgb="FF000000"/>
        <rFont val="宋体"/>
        <charset val="134"/>
      </rPr>
      <t>、银杏</t>
    </r>
    <r>
      <rPr>
        <sz val="10"/>
        <color rgb="FF000000"/>
        <rFont val="Tahoma"/>
        <charset val="134"/>
      </rPr>
      <t xml:space="preserve"> </t>
    </r>
    <r>
      <rPr>
        <sz val="10"/>
        <color rgb="FF000000"/>
        <rFont val="宋体"/>
        <charset val="134"/>
      </rPr>
      <t>建军中路中茵海华广场西侧；</t>
    </r>
    <r>
      <rPr>
        <sz val="10"/>
        <color rgb="FF000000"/>
        <rFont val="Tahoma"/>
        <charset val="134"/>
      </rPr>
      <t>3</t>
    </r>
    <r>
      <rPr>
        <sz val="10"/>
        <color rgb="FF000000"/>
        <rFont val="宋体"/>
        <charset val="134"/>
      </rPr>
      <t>、朴树</t>
    </r>
    <r>
      <rPr>
        <sz val="10"/>
        <color rgb="FF000000"/>
        <rFont val="Tahoma"/>
        <charset val="134"/>
      </rPr>
      <t xml:space="preserve"> </t>
    </r>
    <r>
      <rPr>
        <sz val="10"/>
        <color rgb="FF000000"/>
        <rFont val="宋体"/>
        <charset val="134"/>
      </rPr>
      <t>毓龙西路盐中南门西侧；</t>
    </r>
    <r>
      <rPr>
        <sz val="10"/>
        <color rgb="FF000000"/>
        <rFont val="Tahoma"/>
        <charset val="134"/>
      </rPr>
      <t>4</t>
    </r>
    <r>
      <rPr>
        <sz val="10"/>
        <color rgb="FF000000"/>
        <rFont val="宋体"/>
        <charset val="134"/>
      </rPr>
      <t>、白榆</t>
    </r>
    <r>
      <rPr>
        <sz val="10"/>
        <color rgb="FF000000"/>
        <rFont val="Tahoma"/>
        <charset val="134"/>
      </rPr>
      <t xml:space="preserve"> </t>
    </r>
    <r>
      <rPr>
        <sz val="10"/>
        <color rgb="FF000000"/>
        <rFont val="宋体"/>
        <charset val="134"/>
      </rPr>
      <t>范公路五星客运站南出口东侧；</t>
    </r>
    <r>
      <rPr>
        <sz val="10"/>
        <color rgb="FF000000"/>
        <rFont val="Tahoma"/>
        <charset val="134"/>
      </rPr>
      <t>5</t>
    </r>
    <r>
      <rPr>
        <sz val="10"/>
        <color rgb="FF000000"/>
        <rFont val="宋体"/>
        <charset val="134"/>
      </rPr>
      <t>、银杏</t>
    </r>
    <r>
      <rPr>
        <sz val="10"/>
        <color rgb="FF000000"/>
        <rFont val="Tahoma"/>
        <charset val="134"/>
      </rPr>
      <t xml:space="preserve"> </t>
    </r>
    <r>
      <rPr>
        <sz val="10"/>
        <color rgb="FF000000"/>
        <rFont val="宋体"/>
        <charset val="134"/>
      </rPr>
      <t>泰山庙西侧；</t>
    </r>
    <r>
      <rPr>
        <sz val="10"/>
        <color rgb="FF000000"/>
        <rFont val="Tahoma"/>
        <charset val="134"/>
      </rPr>
      <t>6</t>
    </r>
    <r>
      <rPr>
        <sz val="10"/>
        <color rgb="FF000000"/>
        <rFont val="宋体"/>
        <charset val="134"/>
      </rPr>
      <t>、银杏</t>
    </r>
    <r>
      <rPr>
        <sz val="10"/>
        <color rgb="FF000000"/>
        <rFont val="Tahoma"/>
        <charset val="134"/>
      </rPr>
      <t xml:space="preserve"> </t>
    </r>
    <r>
      <rPr>
        <sz val="10"/>
        <color rgb="FF000000"/>
        <rFont val="宋体"/>
        <charset val="134"/>
      </rPr>
      <t>大洋湾生态公园；</t>
    </r>
    <r>
      <rPr>
        <sz val="10"/>
        <color rgb="FF000000"/>
        <rFont val="Tahoma"/>
        <charset val="134"/>
      </rPr>
      <t>7</t>
    </r>
    <r>
      <rPr>
        <sz val="10"/>
        <color rgb="FF000000"/>
        <rFont val="宋体"/>
        <charset val="134"/>
      </rPr>
      <t>、皂荚</t>
    </r>
    <r>
      <rPr>
        <sz val="10"/>
        <color rgb="FF000000"/>
        <rFont val="Tahoma"/>
        <charset val="134"/>
      </rPr>
      <t xml:space="preserve"> </t>
    </r>
    <r>
      <rPr>
        <sz val="10"/>
        <color rgb="FF000000"/>
        <rFont val="宋体"/>
        <charset val="134"/>
      </rPr>
      <t>青墩线尤碾村；</t>
    </r>
    <r>
      <rPr>
        <sz val="10"/>
        <color rgb="FF000000"/>
        <rFont val="Tahoma"/>
        <charset val="134"/>
      </rPr>
      <t>8</t>
    </r>
    <r>
      <rPr>
        <sz val="10"/>
        <color rgb="FF000000"/>
        <rFont val="宋体"/>
        <charset val="134"/>
      </rPr>
      <t>、银杏</t>
    </r>
    <r>
      <rPr>
        <sz val="10"/>
        <color rgb="FF000000"/>
        <rFont val="Tahoma"/>
        <charset val="134"/>
      </rPr>
      <t xml:space="preserve"> </t>
    </r>
    <r>
      <rPr>
        <sz val="10"/>
        <color rgb="FF000000"/>
        <rFont val="宋体"/>
        <charset val="134"/>
      </rPr>
      <t>南洋镇</t>
    </r>
    <r>
      <rPr>
        <sz val="10"/>
        <color rgb="FF000000"/>
        <rFont val="Tahoma"/>
        <charset val="134"/>
      </rPr>
      <t>331</t>
    </r>
    <r>
      <rPr>
        <sz val="10"/>
        <color rgb="FF000000"/>
        <rFont val="宋体"/>
        <charset val="134"/>
      </rPr>
      <t>省道。年报价。</t>
    </r>
  </si>
  <si>
    <t>标段范围内园路、广场、园内设施的保洁以及公园绿地区域的安保工作，年报价（因创建等各类重大活动、专题活动、节假日和营造节日氛围，需增加人员和产生其它费用的，均包含在此报价中，后期不作额外签证），其中保洁不少于5人，包含工资、三金、管理费、服装费、工具费、清凉费和税金等</t>
  </si>
  <si>
    <t>世纪大道与大新河东北侧绿地，年报价，包含取水口正常维护，保洁，开关电箱，进出口管理，开锁换锁以及日常检修等。</t>
  </si>
  <si>
    <t>市管绿地养护和园林服务管理项目（九标段）分项明细报价表</t>
  </si>
  <si>
    <t xml:space="preserve">盐城市园林绿化管理处：
   本公司愿意遵照招标文件条款，并按采购项目需求，对2021-2023年市管绿地养护和园林服务管理项目（九标段）作如下报价（货币单位：人民币元）： </t>
  </si>
  <si>
    <t>年报价，西环路（建军路-世纪大道）、青年路（新204国道-西环路）、世纪大道（西环路-解放路）、潘黄枢纽（青年路与西环路交界处）绿地养护，年报价，含成品保护工作；主干道分车带浇水次数不少于1次/日；黑麦草播种覆盖率100%，绿色期达330天。</t>
  </si>
  <si>
    <t>标段范围内园路、广场、园内设施的保洁以及公园绿地区域的安保工作，年报价（因创建等各类重大活动、专题活动、节假日和营造节日氛围，需增加人员和产生其它费用的，均包含在此报价中，后期不作额外签证），其中保洁不少于4人，包含工资、三金、管理费、服装费、工具费、清凉费和税金等</t>
  </si>
  <si>
    <t>市管绿地养护和园林服务管理项目（十标段）分项明细报价表</t>
  </si>
  <si>
    <t xml:space="preserve">盐城市园林绿化管理处：
   本公司愿意遵照招标文件条款，并按采购项目需求，对2021-2023年市管绿地养护和园林服务管理项目（十标段）作如下报价（货币单位：人民币元）： </t>
  </si>
  <si>
    <t>年报价，世纪大道（解放路-开放大道）、新都路（人民路—解放路）、青年路（解放路-范公路）、人民路（青年路-南环路）、北港花园绿地、海盐博物馆、滨河路（新都路大桥-南环路）绿地养护，年报价，含成品保护工作；主干道分车带浇水次数不少于1次/日；黑麦草播种覆盖率100%，绿色期达330天。</t>
  </si>
  <si>
    <t xml:space="preserve">苗木
移植
</t>
  </si>
  <si>
    <t>标段范围内园路、广场、园内设施的保洁以及公园绿地区域的安保工作，年报价（因创建等各类重大活动、专题活动、节假日和营造节日氛围，需增加人员和产生其它费用的，均包含在此报价中，后期不作额外签证）其中保安不少于1人，保洁不少于3人，包含工资、三金、管理费、服装费、工具费、清凉费和税金等</t>
  </si>
  <si>
    <t>一年养护费合计（含养护独立费）</t>
  </si>
  <si>
    <t>市管绿地养护和园林服务管理项目（十一标段）分项明细报价表</t>
  </si>
  <si>
    <t xml:space="preserve">盐城市园林绿化管理处：
   本公司愿意遵照招标文件条款，并按采购项目需求，对2021-2023年市管绿地养护和园林服务管理项目（十一标段）作如下报价（货币单位：人民币元）： </t>
  </si>
  <si>
    <t>年报价，世纪大道（吴抬路-西环路）、西环路（世纪大道-南环路）绿地养护，年报价，含成品保护工作；主干道分车带浇水次数不少于1次/日；黑麦草播种覆盖率100%，绿色期达330天。</t>
  </si>
  <si>
    <t>世纪大道与吴抬路西北角绿地，年报价，包含取水口正常维护，保洁，开关电箱，进出口管理，开锁换锁以及日常检修等。</t>
  </si>
  <si>
    <t>市管绿地养护和园林服务管理项目（十二标段）分项明细报价表</t>
  </si>
  <si>
    <t xml:space="preserve">盐城市园林绿化管理处：
   本公司愿意遵照招标文件条款，并按采购项目需求，对2021-2023年市管绿地养护和园林服务管理项目（十二标段）作如下报价（货币单位：人民币元）： </t>
  </si>
  <si>
    <t>年报价，盐渎公园绿地养护，年报价，含成品保护工作；黑麦草播种覆盖率100%，绿色期达330天。</t>
  </si>
  <si>
    <t>土球60cm,全冠修剪</t>
  </si>
  <si>
    <t>土球70cm,全冠修剪</t>
  </si>
  <si>
    <t>土球80cm,全冠修剪</t>
  </si>
  <si>
    <t>土球90cm,全冠修剪</t>
  </si>
  <si>
    <t>盐渎公园南门西侧绿地，年报价，包含取水口正常维护，保洁，开关电箱，进出口管理，开锁换锁以及日常检修等。</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</si>
</sst>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s>
  <fonts count="42">
    <font>
      <sz val="11"/>
      <color theme="1"/>
      <name val="Tahoma"/>
      <charset val="134"/>
    </font>
    <font>
      <sz val="12"/>
      <color rgb="FF000000"/>
      <name val="宋体"/>
      <charset val="134"/>
    </font>
    <font>
      <sz val="10"/>
      <color rgb="FF000000"/>
      <name val="宋体"/>
      <charset val="134"/>
    </font>
    <font>
      <sz val="10"/>
      <color rgb="FFFF0000"/>
      <name val="宋体"/>
      <charset val="134"/>
    </font>
    <font>
      <sz val="10"/>
      <color rgb="FF000000"/>
      <name val="Tahoma"/>
      <charset val="134"/>
    </font>
    <font>
      <sz val="18"/>
      <color rgb="FF000000"/>
      <name val="新宋体"/>
      <charset val="134"/>
    </font>
    <font>
      <sz val="10"/>
      <color rgb="FF000000"/>
      <name val="宋体"/>
      <charset val="134"/>
      <scheme val="minor"/>
    </font>
    <font>
      <b/>
      <sz val="10"/>
      <color rgb="FF000000"/>
      <name val="宋体"/>
      <charset val="134"/>
      <scheme val="minor"/>
    </font>
    <font>
      <sz val="11"/>
      <color theme="1"/>
      <name val="宋体"/>
      <charset val="134"/>
    </font>
    <font>
      <sz val="18"/>
      <color rgb="FF000000"/>
      <name val="宋体"/>
      <charset val="134"/>
    </font>
    <font>
      <sz val="12"/>
      <color rgb="FF000000"/>
      <name val="Tahoma"/>
      <charset val="134"/>
    </font>
    <font>
      <sz val="18"/>
      <color rgb="FF000000"/>
      <name val="Tahoma"/>
      <charset val="134"/>
    </font>
    <font>
      <sz val="12"/>
      <color rgb="FFFF0000"/>
      <name val="宋体"/>
      <charset val="134"/>
    </font>
    <font>
      <b/>
      <sz val="12"/>
      <color rgb="FF000000"/>
      <name val="宋体"/>
      <charset val="134"/>
    </font>
    <font>
      <sz val="10"/>
      <color theme="1"/>
      <name val="宋体"/>
      <charset val="134"/>
    </font>
    <font>
      <b/>
      <sz val="11"/>
      <color rgb="FF000000"/>
      <name val="宋体"/>
      <charset val="134"/>
    </font>
    <font>
      <b/>
      <sz val="10"/>
      <color rgb="FF000000"/>
      <name val="Tahoma"/>
      <charset val="134"/>
    </font>
    <font>
      <b/>
      <sz val="11"/>
      <color theme="1"/>
      <name val="Tahoma"/>
      <charset val="134"/>
    </font>
    <font>
      <sz val="18"/>
      <color theme="1"/>
      <name val="方正小标宋简体"/>
      <charset val="134"/>
    </font>
    <font>
      <b/>
      <sz val="11"/>
      <color theme="1"/>
      <name val="宋体"/>
      <charset val="134"/>
    </font>
    <font>
      <sz val="11"/>
      <color rgb="FF000000"/>
      <name val="Tahoma"/>
      <charset val="134"/>
    </font>
    <font>
      <sz val="11"/>
      <color theme="1"/>
      <name val="宋体"/>
      <charset val="134"/>
      <scheme val="minor"/>
    </font>
    <font>
      <b/>
      <sz val="11"/>
      <color rgb="FFFFFFFF"/>
      <name val="宋体"/>
      <charset val="134"/>
      <scheme val="minor"/>
    </font>
    <font>
      <b/>
      <sz val="13"/>
      <color theme="3"/>
      <name val="宋体"/>
      <charset val="134"/>
      <scheme val="minor"/>
    </font>
    <font>
      <sz val="11"/>
      <color rgb="FFFF0000"/>
      <name val="宋体"/>
      <charset val="134"/>
      <scheme val="minor"/>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1"/>
      <color theme="1"/>
      <name val="宋体"/>
      <charset val="134"/>
      <scheme val="minor"/>
    </font>
    <font>
      <b/>
      <sz val="18"/>
      <color theme="3"/>
      <name val="宋体"/>
      <charset val="134"/>
      <scheme val="minor"/>
    </font>
    <font>
      <u/>
      <sz val="11"/>
      <color rgb="FF0000FF"/>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sz val="11"/>
      <color rgb="FFFA7D00"/>
      <name val="宋体"/>
      <charset val="134"/>
      <scheme val="minor"/>
    </font>
    <font>
      <b/>
      <sz val="11"/>
      <color rgb="FFFA7D00"/>
      <name val="宋体"/>
      <charset val="134"/>
      <scheme val="minor"/>
    </font>
    <font>
      <sz val="12"/>
      <color rgb="FF000000"/>
      <name val="黑体"/>
      <charset val="134"/>
    </font>
    <font>
      <b/>
      <sz val="10"/>
      <color rgb="FF000000"/>
      <name val="宋体"/>
      <charset val="134"/>
    </font>
  </fonts>
  <fills count="33">
    <fill>
      <patternFill patternType="none"/>
    </fill>
    <fill>
      <patternFill patternType="gray125"/>
    </fill>
    <fill>
      <patternFill patternType="solid">
        <fgColor theme="7" tint="0.59999"/>
        <bgColor rgb="FF000000"/>
      </patternFill>
    </fill>
    <fill>
      <patternFill patternType="solid">
        <fgColor theme="5" tint="0.59999"/>
        <bgColor rgb="FF000000"/>
      </patternFill>
    </fill>
    <fill>
      <patternFill patternType="solid">
        <fgColor theme="4" tint="0.59999"/>
        <bgColor rgb="FF000000"/>
      </patternFill>
    </fill>
    <fill>
      <patternFill patternType="solid">
        <fgColor rgb="FFA5A5A5"/>
        <bgColor rgb="FF000000"/>
      </patternFill>
    </fill>
    <fill>
      <patternFill patternType="solid">
        <fgColor theme="6" tint="0.59999"/>
        <bgColor rgb="FF000000"/>
      </patternFill>
    </fill>
    <fill>
      <patternFill patternType="solid">
        <fgColor rgb="FFFFC7CE"/>
        <bgColor rgb="FF000000"/>
      </patternFill>
    </fill>
    <fill>
      <patternFill patternType="solid">
        <fgColor theme="7"/>
        <bgColor rgb="FF000000"/>
      </patternFill>
    </fill>
    <fill>
      <patternFill patternType="solid">
        <fgColor theme="4"/>
        <bgColor rgb="FF000000"/>
      </patternFill>
    </fill>
    <fill>
      <patternFill patternType="solid">
        <fgColor theme="5"/>
        <bgColor rgb="FF000000"/>
      </patternFill>
    </fill>
    <fill>
      <patternFill patternType="solid">
        <fgColor rgb="FFF2F2F2"/>
        <bgColor rgb="FF000000"/>
      </patternFill>
    </fill>
    <fill>
      <patternFill patternType="solid">
        <fgColor rgb="FFFFFFCC"/>
        <bgColor rgb="FF000000"/>
      </patternFill>
    </fill>
    <fill>
      <patternFill patternType="solid">
        <fgColor theme="6"/>
        <bgColor rgb="FF000000"/>
      </patternFill>
    </fill>
    <fill>
      <patternFill patternType="solid">
        <fgColor rgb="FFFFEB9C"/>
        <bgColor rgb="FF000000"/>
      </patternFill>
    </fill>
    <fill>
      <patternFill patternType="solid">
        <fgColor theme="4" tint="0.39998"/>
        <bgColor rgb="FF000000"/>
      </patternFill>
    </fill>
    <fill>
      <patternFill patternType="solid">
        <fgColor theme="6" tint="0.39998"/>
        <bgColor rgb="FF000000"/>
      </patternFill>
    </fill>
    <fill>
      <patternFill patternType="solid">
        <fgColor rgb="FFFFCC99"/>
        <bgColor rgb="FF000000"/>
      </patternFill>
    </fill>
    <fill>
      <patternFill patternType="solid">
        <fgColor rgb="FFC6EFCE"/>
        <bgColor rgb="FF000000"/>
      </patternFill>
    </fill>
    <fill>
      <patternFill patternType="solid">
        <fgColor theme="6" tint="0.79998"/>
        <bgColor rgb="FF000000"/>
      </patternFill>
    </fill>
    <fill>
      <patternFill patternType="solid">
        <fgColor theme="5" tint="0.39998"/>
        <bgColor rgb="FF000000"/>
      </patternFill>
    </fill>
    <fill>
      <patternFill patternType="solid">
        <fgColor theme="9" tint="0.39998"/>
        <bgColor rgb="FF000000"/>
      </patternFill>
    </fill>
    <fill>
      <patternFill patternType="solid">
        <fgColor theme="7" tint="0.39998"/>
        <bgColor rgb="FF000000"/>
      </patternFill>
    </fill>
    <fill>
      <patternFill patternType="solid">
        <fgColor theme="7" tint="0.79998"/>
        <bgColor rgb="FF000000"/>
      </patternFill>
    </fill>
    <fill>
      <patternFill patternType="solid">
        <fgColor theme="5" tint="0.79998"/>
        <bgColor rgb="FF000000"/>
      </patternFill>
    </fill>
    <fill>
      <patternFill patternType="solid">
        <fgColor theme="4" tint="0.79998"/>
        <bgColor rgb="FF000000"/>
      </patternFill>
    </fill>
    <fill>
      <patternFill patternType="solid">
        <fgColor theme="9" tint="0.79998"/>
        <bgColor rgb="FF000000"/>
      </patternFill>
    </fill>
    <fill>
      <patternFill patternType="solid">
        <fgColor theme="8" tint="0.79998"/>
        <bgColor rgb="FF000000"/>
      </patternFill>
    </fill>
    <fill>
      <patternFill patternType="solid">
        <fgColor theme="8"/>
        <bgColor rgb="FF000000"/>
      </patternFill>
    </fill>
    <fill>
      <patternFill patternType="solid">
        <fgColor theme="8" tint="0.59999"/>
        <bgColor rgb="FF000000"/>
      </patternFill>
    </fill>
    <fill>
      <patternFill patternType="solid">
        <fgColor theme="8" tint="0.39998"/>
        <bgColor rgb="FF000000"/>
      </patternFill>
    </fill>
    <fill>
      <patternFill patternType="solid">
        <fgColor theme="9"/>
        <bgColor rgb="FF000000"/>
      </patternFill>
    </fill>
    <fill>
      <patternFill patternType="solid">
        <fgColor theme="9" tint="0.59999"/>
        <bgColor rgb="FF000000"/>
      </patternFill>
    </fill>
  </fills>
  <borders count="23">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rgb="FF000000"/>
      </right>
      <top style="thin">
        <color rgb="FF000000"/>
      </top>
      <bottom/>
      <diagonal/>
    </border>
    <border>
      <left/>
      <right/>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rgb="FF000000"/>
      </top>
      <bottom style="thin">
        <color rgb="FF000000"/>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xf numFmtId="42" fontId="21" fillId="0" borderId="0" applyFont="0" applyFill="0" applyBorder="0" applyAlignment="0" applyProtection="0">
      <alignment vertical="center"/>
    </xf>
    <xf numFmtId="0" fontId="21" fillId="19" borderId="0" applyNumberFormat="0" applyBorder="0" applyAlignment="0" applyProtection="0">
      <alignment vertical="center"/>
    </xf>
    <xf numFmtId="0" fontId="36" fillId="17" borderId="21" applyNumberFormat="0" applyAlignment="0" applyProtection="0">
      <alignment vertical="center"/>
    </xf>
    <xf numFmtId="44" fontId="21" fillId="0" borderId="0" applyFont="0" applyFill="0" applyBorder="0" applyAlignment="0" applyProtection="0">
      <alignment vertical="center"/>
    </xf>
    <xf numFmtId="41" fontId="21" fillId="0" borderId="0" applyFont="0" applyFill="0" applyBorder="0" applyAlignment="0" applyProtection="0">
      <alignment vertical="center"/>
    </xf>
    <xf numFmtId="0" fontId="21" fillId="6" borderId="0" applyNumberFormat="0" applyBorder="0" applyAlignment="0" applyProtection="0">
      <alignment vertical="center"/>
    </xf>
    <xf numFmtId="0" fontId="28" fillId="7" borderId="0" applyNumberFormat="0" applyBorder="0" applyAlignment="0" applyProtection="0">
      <alignment vertical="center"/>
    </xf>
    <xf numFmtId="43" fontId="21" fillId="0" borderId="0" applyFont="0" applyFill="0" applyBorder="0" applyAlignment="0" applyProtection="0">
      <alignment vertical="center"/>
    </xf>
    <xf numFmtId="0" fontId="29" fillId="16" borderId="0" applyNumberFormat="0" applyBorder="0" applyAlignment="0" applyProtection="0">
      <alignment vertical="center"/>
    </xf>
    <xf numFmtId="0" fontId="34" fillId="0" borderId="0" applyNumberFormat="0" applyFill="0" applyBorder="0" applyAlignment="0" applyProtection="0">
      <alignment vertical="center"/>
    </xf>
    <xf numFmtId="9" fontId="21" fillId="0" borderId="0" applyFont="0" applyFill="0" applyBorder="0" applyAlignment="0" applyProtection="0">
      <alignment vertical="center"/>
    </xf>
    <xf numFmtId="0" fontId="27" fillId="0" borderId="0" applyNumberFormat="0" applyFill="0" applyBorder="0" applyAlignment="0" applyProtection="0">
      <alignment vertical="center"/>
    </xf>
    <xf numFmtId="0" fontId="21" fillId="12" borderId="18" applyNumberFormat="0" applyFont="0" applyAlignment="0" applyProtection="0">
      <alignment vertical="center"/>
    </xf>
    <xf numFmtId="0" fontId="29" fillId="20" borderId="0" applyNumberFormat="0" applyBorder="0" applyAlignment="0" applyProtection="0">
      <alignment vertical="center"/>
    </xf>
    <xf numFmtId="0" fontId="2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1" fillId="0" borderId="16" applyNumberFormat="0" applyFill="0" applyAlignment="0" applyProtection="0">
      <alignment vertical="center"/>
    </xf>
    <xf numFmtId="0" fontId="23" fillId="0" borderId="16" applyNumberFormat="0" applyFill="0" applyAlignment="0" applyProtection="0">
      <alignment vertical="center"/>
    </xf>
    <xf numFmtId="0" fontId="29" fillId="15" borderId="0" applyNumberFormat="0" applyBorder="0" applyAlignment="0" applyProtection="0">
      <alignment vertical="center"/>
    </xf>
    <xf numFmtId="0" fontId="26" fillId="0" borderId="20" applyNumberFormat="0" applyFill="0" applyAlignment="0" applyProtection="0">
      <alignment vertical="center"/>
    </xf>
    <xf numFmtId="0" fontId="29" fillId="22" borderId="0" applyNumberFormat="0" applyBorder="0" applyAlignment="0" applyProtection="0">
      <alignment vertical="center"/>
    </xf>
    <xf numFmtId="0" fontId="30" fillId="11" borderId="17" applyNumberFormat="0" applyAlignment="0" applyProtection="0">
      <alignment vertical="center"/>
    </xf>
    <xf numFmtId="0" fontId="39" fillId="11" borderId="21" applyNumberFormat="0" applyAlignment="0" applyProtection="0">
      <alignment vertical="center"/>
    </xf>
    <xf numFmtId="0" fontId="22" fillId="5" borderId="15" applyNumberFormat="0" applyAlignment="0" applyProtection="0">
      <alignment vertical="center"/>
    </xf>
    <xf numFmtId="0" fontId="21" fillId="26" borderId="0" applyNumberFormat="0" applyBorder="0" applyAlignment="0" applyProtection="0">
      <alignment vertical="center"/>
    </xf>
    <xf numFmtId="0" fontId="29" fillId="10" borderId="0" applyNumberFormat="0" applyBorder="0" applyAlignment="0" applyProtection="0">
      <alignment vertical="center"/>
    </xf>
    <xf numFmtId="0" fontId="38" fillId="0" borderId="22" applyNumberFormat="0" applyFill="0" applyAlignment="0" applyProtection="0">
      <alignment vertical="center"/>
    </xf>
    <xf numFmtId="0" fontId="32" fillId="0" borderId="19" applyNumberFormat="0" applyFill="0" applyAlignment="0" applyProtection="0">
      <alignment vertical="center"/>
    </xf>
    <xf numFmtId="0" fontId="37" fillId="18" borderId="0" applyNumberFormat="0" applyBorder="0" applyAlignment="0" applyProtection="0">
      <alignment vertical="center"/>
    </xf>
    <xf numFmtId="0" fontId="35" fillId="14" borderId="0" applyNumberFormat="0" applyBorder="0" applyAlignment="0" applyProtection="0">
      <alignment vertical="center"/>
    </xf>
    <xf numFmtId="0" fontId="21" fillId="27" borderId="0" applyNumberFormat="0" applyBorder="0" applyAlignment="0" applyProtection="0">
      <alignment vertical="center"/>
    </xf>
    <xf numFmtId="0" fontId="29" fillId="9" borderId="0" applyNumberFormat="0" applyBorder="0" applyAlignment="0" applyProtection="0">
      <alignment vertical="center"/>
    </xf>
    <xf numFmtId="0" fontId="21" fillId="25" borderId="0" applyNumberFormat="0" applyBorder="0" applyAlignment="0" applyProtection="0">
      <alignment vertical="center"/>
    </xf>
    <xf numFmtId="0" fontId="21" fillId="4" borderId="0" applyNumberFormat="0" applyBorder="0" applyAlignment="0" applyProtection="0">
      <alignment vertical="center"/>
    </xf>
    <xf numFmtId="0" fontId="21" fillId="24" borderId="0" applyNumberFormat="0" applyBorder="0" applyAlignment="0" applyProtection="0">
      <alignment vertical="center"/>
    </xf>
    <xf numFmtId="0" fontId="21" fillId="3" borderId="0" applyNumberFormat="0" applyBorder="0" applyAlignment="0" applyProtection="0">
      <alignment vertical="center"/>
    </xf>
    <xf numFmtId="0" fontId="29" fillId="13" borderId="0" applyNumberFormat="0" applyBorder="0" applyAlignment="0" applyProtection="0">
      <alignment vertical="center"/>
    </xf>
    <xf numFmtId="0" fontId="29" fillId="8" borderId="0" applyNumberFormat="0" applyBorder="0" applyAlignment="0" applyProtection="0">
      <alignment vertical="center"/>
    </xf>
    <xf numFmtId="0" fontId="21" fillId="23" borderId="0" applyNumberFormat="0" applyBorder="0" applyAlignment="0" applyProtection="0">
      <alignment vertical="center"/>
    </xf>
    <xf numFmtId="0" fontId="21" fillId="2" borderId="0" applyNumberFormat="0" applyBorder="0" applyAlignment="0" applyProtection="0">
      <alignment vertical="center"/>
    </xf>
    <xf numFmtId="0" fontId="29" fillId="28" borderId="0" applyNumberFormat="0" applyBorder="0" applyAlignment="0" applyProtection="0">
      <alignment vertical="center"/>
    </xf>
    <xf numFmtId="0" fontId="21"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1" fillId="32" borderId="0" applyNumberFormat="0" applyBorder="0" applyAlignment="0" applyProtection="0">
      <alignment vertical="center"/>
    </xf>
    <xf numFmtId="0" fontId="29" fillId="21" borderId="0" applyNumberFormat="0" applyBorder="0" applyAlignment="0" applyProtection="0">
      <alignment vertical="center"/>
    </xf>
    <xf numFmtId="0" fontId="1" fillId="0" borderId="0">
      <alignment vertical="center"/>
    </xf>
  </cellStyleXfs>
  <cellXfs count="110">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wrapText="1"/>
    </xf>
    <xf numFmtId="176" fontId="1" fillId="0" borderId="0" xfId="0" applyNumberFormat="1" applyFont="1" applyFill="1" applyBorder="1" applyAlignment="1">
      <alignment vertical="center"/>
    </xf>
    <xf numFmtId="0" fontId="5" fillId="0" borderId="0" xfId="0" applyFont="1" applyFill="1" applyBorder="1" applyAlignment="1">
      <alignment horizontal="center" vertical="center"/>
    </xf>
    <xf numFmtId="176" fontId="5" fillId="0" borderId="0" xfId="0" applyNumberFormat="1"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xf>
    <xf numFmtId="176" fontId="2" fillId="0" borderId="0" xfId="0" applyNumberFormat="1" applyFont="1" applyFill="1" applyBorder="1" applyAlignment="1">
      <alignment horizontal="left"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49" applyFont="1" applyBorder="1" applyAlignment="1">
      <alignment horizontal="center" vertical="center" wrapText="1"/>
    </xf>
    <xf numFmtId="176" fontId="4" fillId="0" borderId="1" xfId="0" applyNumberFormat="1" applyFont="1" applyFill="1" applyBorder="1" applyAlignment="1">
      <alignment horizontal="center" vertical="center" wrapText="1"/>
    </xf>
    <xf numFmtId="176" fontId="2" fillId="0" borderId="1" xfId="49"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6" fillId="0" borderId="2" xfId="0" applyFont="1" applyFill="1" applyBorder="1" applyAlignment="1">
      <alignment horizontal="left" vertical="center" wrapText="1"/>
    </xf>
    <xf numFmtId="176" fontId="6" fillId="0" borderId="2" xfId="0" applyNumberFormat="1" applyFont="1" applyFill="1" applyBorder="1" applyAlignment="1">
      <alignment horizontal="left" vertical="center" wrapText="1"/>
    </xf>
    <xf numFmtId="0" fontId="2" fillId="0" borderId="0" xfId="49" applyFont="1" applyAlignment="1">
      <alignment horizontal="left" vertical="center" wrapText="1"/>
    </xf>
    <xf numFmtId="0" fontId="6" fillId="0" borderId="0" xfId="0" applyFont="1" applyFill="1" applyBorder="1" applyAlignment="1">
      <alignment horizontal="left" vertical="center" wrapText="1"/>
    </xf>
    <xf numFmtId="176" fontId="6" fillId="0" borderId="0" xfId="0" applyNumberFormat="1" applyFont="1" applyFill="1" applyBorder="1" applyAlignment="1">
      <alignment horizontal="left" vertical="center" wrapText="1"/>
    </xf>
    <xf numFmtId="0" fontId="7" fillId="0" borderId="0" xfId="0" applyFont="1" applyFill="1" applyBorder="1" applyAlignment="1">
      <alignment horizontal="left" vertical="center" wrapText="1"/>
    </xf>
    <xf numFmtId="176" fontId="7" fillId="0" borderId="0" xfId="0" applyNumberFormat="1" applyFont="1" applyFill="1" applyBorder="1" applyAlignment="1">
      <alignment horizontal="left" vertical="center" wrapText="1"/>
    </xf>
    <xf numFmtId="0" fontId="4" fillId="0" borderId="0" xfId="0"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176" fontId="2" fillId="0" borderId="1" xfId="49" applyNumberFormat="1" applyFont="1" applyBorder="1" applyAlignment="1">
      <alignment horizontal="center" vertical="center" wrapText="1"/>
    </xf>
    <xf numFmtId="0" fontId="8" fillId="0" borderId="0" xfId="0"/>
    <xf numFmtId="0" fontId="1" fillId="0" borderId="0" xfId="0" applyFont="1" applyBorder="1" applyAlignment="1">
      <alignment vertical="center"/>
    </xf>
    <xf numFmtId="176" fontId="0" fillId="0" borderId="0" xfId="0" applyNumberFormat="1" applyFill="1"/>
    <xf numFmtId="176" fontId="0" fillId="0" borderId="0" xfId="0" applyNumberFormat="1"/>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2" fillId="0" borderId="0" xfId="0" applyFont="1" applyBorder="1" applyAlignment="1">
      <alignment horizontal="left" vertical="center" wrapText="1"/>
    </xf>
    <xf numFmtId="0" fontId="2" fillId="0" borderId="0" xfId="0" applyFont="1" applyBorder="1" applyAlignment="1">
      <alignment horizontal="left" vertical="center"/>
    </xf>
    <xf numFmtId="176" fontId="2" fillId="0" borderId="0" xfId="0" applyNumberFormat="1" applyFont="1" applyBorder="1" applyAlignment="1">
      <alignment horizontal="left" vertical="center"/>
    </xf>
    <xf numFmtId="0" fontId="2" fillId="0" borderId="3" xfId="49" applyFont="1" applyFill="1" applyBorder="1" applyAlignment="1">
      <alignment horizontal="center" vertical="center" wrapText="1"/>
    </xf>
    <xf numFmtId="0" fontId="2" fillId="0" borderId="4" xfId="49" applyFont="1" applyFill="1" applyBorder="1" applyAlignment="1">
      <alignment horizontal="center" vertical="center" wrapText="1"/>
    </xf>
    <xf numFmtId="0" fontId="2" fillId="0" borderId="5" xfId="49"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Fill="1"/>
    <xf numFmtId="0" fontId="2" fillId="0" borderId="1" xfId="0" applyFont="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0" xfId="0" applyFont="1" applyBorder="1" applyAlignment="1">
      <alignment vertical="center"/>
    </xf>
    <xf numFmtId="0" fontId="0" fillId="0" borderId="0" xfId="0" applyBorder="1"/>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4" fillId="0" borderId="8"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8" fillId="0" borderId="0" xfId="0" applyAlignment="1">
      <alignment vertical="center"/>
    </xf>
    <xf numFmtId="176" fontId="8" fillId="0" borderId="0" xfId="0" applyNumberFormat="1" applyFill="1" applyAlignment="1">
      <alignment vertical="center"/>
    </xf>
    <xf numFmtId="176" fontId="8" fillId="0" borderId="0" xfId="0" applyNumberFormat="1" applyAlignment="1">
      <alignment vertical="center"/>
    </xf>
    <xf numFmtId="0" fontId="9" fillId="0" borderId="0" xfId="0" applyFont="1" applyFill="1" applyBorder="1" applyAlignment="1">
      <alignment horizontal="center" vertical="center"/>
    </xf>
    <xf numFmtId="176" fontId="9" fillId="0" borderId="0" xfId="0" applyNumberFormat="1" applyFont="1" applyFill="1" applyBorder="1" applyAlignment="1">
      <alignment horizontal="center" vertical="center"/>
    </xf>
    <xf numFmtId="0" fontId="2" fillId="0" borderId="11" xfId="0" applyFont="1" applyFill="1" applyBorder="1" applyAlignment="1">
      <alignment horizontal="left" vertical="center" wrapText="1"/>
    </xf>
    <xf numFmtId="176" fontId="2" fillId="0" borderId="11" xfId="0" applyNumberFormat="1" applyFont="1" applyFill="1" applyBorder="1" applyAlignment="1">
      <alignment horizontal="left" vertical="center" wrapText="1"/>
    </xf>
    <xf numFmtId="0" fontId="2" fillId="0" borderId="1" xfId="49" applyFont="1" applyFill="1" applyBorder="1" applyAlignment="1">
      <alignment vertical="center" wrapText="1"/>
    </xf>
    <xf numFmtId="0" fontId="2" fillId="0" borderId="1" xfId="0" applyFont="1" applyFill="1" applyBorder="1" applyAlignment="1">
      <alignment vertical="center" wrapText="1"/>
    </xf>
    <xf numFmtId="0" fontId="4" fillId="0" borderId="0" xfId="0" applyFont="1" applyFill="1" applyBorder="1" applyAlignment="1">
      <alignment vertical="center"/>
    </xf>
    <xf numFmtId="0" fontId="10" fillId="0" borderId="0" xfId="0" applyFont="1" applyFill="1" applyBorder="1" applyAlignment="1">
      <alignment vertical="center"/>
    </xf>
    <xf numFmtId="0" fontId="11" fillId="0" borderId="0" xfId="0" applyFont="1" applyFill="1" applyBorder="1" applyAlignment="1">
      <alignment horizontal="center" vertical="center"/>
    </xf>
    <xf numFmtId="176" fontId="11" fillId="0" borderId="0" xfId="0" applyNumberFormat="1" applyFont="1" applyFill="1" applyBorder="1" applyAlignment="1">
      <alignment horizontal="center" vertical="center"/>
    </xf>
    <xf numFmtId="0" fontId="4" fillId="0" borderId="11" xfId="0" applyFont="1" applyFill="1" applyBorder="1" applyAlignment="1">
      <alignment horizontal="left" vertical="center" wrapText="1"/>
    </xf>
    <xf numFmtId="176" fontId="4" fillId="0" borderId="11" xfId="0" applyNumberFormat="1"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0" fillId="0" borderId="0" xfId="0" applyFont="1" applyFill="1" applyAlignment="1">
      <alignment vertical="center"/>
    </xf>
    <xf numFmtId="0" fontId="10" fillId="0" borderId="0" xfId="0" applyFont="1" applyFill="1" applyAlignment="1">
      <alignment vertical="center" wrapText="1"/>
    </xf>
    <xf numFmtId="0" fontId="1" fillId="0" borderId="0" xfId="0" applyFont="1" applyFill="1" applyAlignment="1">
      <alignment vertical="center"/>
    </xf>
    <xf numFmtId="0" fontId="1" fillId="0" borderId="0" xfId="0" applyFont="1" applyFill="1" applyAlignment="1">
      <alignment vertical="center" wrapText="1"/>
    </xf>
    <xf numFmtId="0" fontId="8" fillId="0" borderId="0" xfId="0" applyFill="1"/>
    <xf numFmtId="0" fontId="1" fillId="0" borderId="0" xfId="0" applyFont="1" applyAlignment="1">
      <alignment vertical="center"/>
    </xf>
    <xf numFmtId="0" fontId="12" fillId="0" borderId="0" xfId="0" applyFont="1" applyFill="1" applyBorder="1" applyAlignment="1">
      <alignment vertical="center"/>
    </xf>
    <xf numFmtId="0" fontId="13" fillId="0" borderId="0" xfId="0" applyFont="1" applyFill="1" applyBorder="1" applyAlignment="1">
      <alignment vertical="center"/>
    </xf>
    <xf numFmtId="0" fontId="14" fillId="0" borderId="1" xfId="0" applyFont="1" applyBorder="1" applyAlignment="1">
      <alignment horizontal="center" vertical="center" wrapText="1"/>
    </xf>
    <xf numFmtId="0" fontId="15"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0" fillId="0" borderId="0" xfId="0" applyFill="1" applyAlignment="1">
      <alignment wrapText="1"/>
    </xf>
    <xf numFmtId="0" fontId="17" fillId="0" borderId="0" xfId="0" applyFont="1" applyFill="1"/>
    <xf numFmtId="0" fontId="2" fillId="0" borderId="12" xfId="0" applyFont="1" applyFill="1" applyBorder="1" applyAlignment="1">
      <alignment horizontal="center" vertical="center" wrapText="1"/>
    </xf>
    <xf numFmtId="0" fontId="4" fillId="0" borderId="13" xfId="0" applyFont="1" applyFill="1" applyBorder="1" applyAlignment="1">
      <alignment horizontal="center" vertical="center" wrapText="1"/>
    </xf>
    <xf numFmtId="176" fontId="4" fillId="0" borderId="8"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4" xfId="0"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0" fillId="0" borderId="0" xfId="0" applyAlignment="1">
      <alignment horizontal="center"/>
    </xf>
    <xf numFmtId="0" fontId="18" fillId="0" borderId="0" xfId="0" applyFont="1" applyBorder="1" applyAlignment="1">
      <alignment horizontal="center" vertical="center"/>
    </xf>
    <xf numFmtId="0" fontId="19" fillId="0" borderId="1" xfId="0" applyFont="1" applyBorder="1" applyAlignment="1">
      <alignment horizontal="center" vertical="center"/>
    </xf>
    <xf numFmtId="0" fontId="0" fillId="0" borderId="1" xfId="0" applyBorder="1" applyAlignment="1">
      <alignment horizontal="center" vertical="center"/>
    </xf>
    <xf numFmtId="0" fontId="8" fillId="0" borderId="1" xfId="0"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vertical="center"/>
    </xf>
    <xf numFmtId="176" fontId="20" fillId="0" borderId="1" xfId="0" applyNumberFormat="1" applyFont="1" applyBorder="1" applyAlignment="1">
      <alignment horizontal="center" vertical="center"/>
    </xf>
    <xf numFmtId="0" fontId="0" fillId="0" borderId="8" xfId="0" applyBorder="1" applyAlignment="1">
      <alignment horizontal="center" vertical="center"/>
    </xf>
    <xf numFmtId="0" fontId="8" fillId="0" borderId="8" xfId="0" applyBorder="1" applyAlignment="1">
      <alignment horizontal="center" vertical="center"/>
    </xf>
    <xf numFmtId="176" fontId="0" fillId="0" borderId="8" xfId="0" applyNumberFormat="1" applyBorder="1" applyAlignment="1">
      <alignment horizontal="center" vertical="center"/>
    </xf>
    <xf numFmtId="0" fontId="0" fillId="0" borderId="8" xfId="0" applyBorder="1" applyAlignment="1">
      <alignment vertical="center"/>
    </xf>
    <xf numFmtId="176" fontId="20" fillId="0" borderId="8" xfId="0" applyNumberFormat="1"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
  <sheetViews>
    <sheetView tabSelected="1" workbookViewId="0">
      <selection activeCell="D13" sqref="D13"/>
    </sheetView>
  </sheetViews>
  <sheetFormatPr defaultColWidth="9" defaultRowHeight="14.25"/>
  <cols>
    <col min="1" max="1" width="9.00833333333333" style="97" customWidth="1"/>
    <col min="2" max="2" width="20.2583333333333" style="97" customWidth="1"/>
    <col min="3" max="3" width="28.3833333333333" customWidth="1"/>
    <col min="4" max="4" width="20.0083333333333" customWidth="1"/>
    <col min="7" max="7" width="17.7583333333333" customWidth="1"/>
    <col min="9" max="9" width="12.6333333333333" customWidth="1"/>
  </cols>
  <sheetData>
    <row r="1" ht="78" customHeight="1" spans="1:4">
      <c r="A1" s="98" t="s">
        <v>0</v>
      </c>
      <c r="B1" s="98"/>
      <c r="C1" s="98"/>
      <c r="D1" s="98"/>
    </row>
    <row r="2" ht="35" customHeight="1" spans="1:4">
      <c r="A2" s="99" t="s">
        <v>1</v>
      </c>
      <c r="B2" s="99" t="s">
        <v>2</v>
      </c>
      <c r="C2" s="99" t="s">
        <v>3</v>
      </c>
      <c r="D2" s="99" t="s">
        <v>4</v>
      </c>
    </row>
    <row r="3" ht="35" customHeight="1" spans="1:4">
      <c r="A3" s="100">
        <v>1</v>
      </c>
      <c r="B3" s="101" t="s">
        <v>5</v>
      </c>
      <c r="C3" s="102">
        <f>一标段!J33</f>
        <v>4278444.91515</v>
      </c>
      <c r="D3" s="103"/>
    </row>
    <row r="4" ht="35" customHeight="1" spans="1:4">
      <c r="A4" s="100">
        <v>2</v>
      </c>
      <c r="B4" s="101" t="s">
        <v>6</v>
      </c>
      <c r="C4" s="102">
        <f>二标段!J32</f>
        <v>4109117.73168</v>
      </c>
      <c r="D4" s="103"/>
    </row>
    <row r="5" ht="35" customHeight="1" spans="1:9">
      <c r="A5" s="100">
        <v>3</v>
      </c>
      <c r="B5" s="101" t="s">
        <v>7</v>
      </c>
      <c r="C5" s="102">
        <f>三标段!J34</f>
        <v>3875048.103</v>
      </c>
      <c r="D5" s="103"/>
      <c r="I5" s="51"/>
    </row>
    <row r="6" ht="35" customHeight="1" spans="1:9">
      <c r="A6" s="100">
        <v>4</v>
      </c>
      <c r="B6" s="101" t="s">
        <v>8</v>
      </c>
      <c r="C6" s="104">
        <f>四标段!J34</f>
        <v>3317227.01377</v>
      </c>
      <c r="D6" s="103"/>
      <c r="G6" s="51"/>
      <c r="I6" s="51"/>
    </row>
    <row r="7" ht="35" customHeight="1" spans="1:9">
      <c r="A7" s="100">
        <v>5</v>
      </c>
      <c r="B7" s="101" t="s">
        <v>9</v>
      </c>
      <c r="C7" s="104">
        <f>五标段!J34</f>
        <v>3028718.5492</v>
      </c>
      <c r="D7" s="103"/>
      <c r="G7" s="51"/>
      <c r="I7" s="51"/>
    </row>
    <row r="8" ht="35" customHeight="1" spans="1:9">
      <c r="A8" s="105">
        <v>6</v>
      </c>
      <c r="B8" s="106" t="s">
        <v>10</v>
      </c>
      <c r="C8" s="107">
        <f>六标段!J34</f>
        <v>3015192.2236</v>
      </c>
      <c r="D8" s="108"/>
      <c r="G8" s="51"/>
      <c r="I8" s="51"/>
    </row>
    <row r="9" ht="35" customHeight="1" spans="1:9">
      <c r="A9" s="105">
        <v>7</v>
      </c>
      <c r="B9" s="106" t="s">
        <v>11</v>
      </c>
      <c r="C9" s="109">
        <f>七标段!J33</f>
        <v>3008815.644715</v>
      </c>
      <c r="D9" s="108"/>
      <c r="G9" s="51"/>
      <c r="I9" s="51"/>
    </row>
    <row r="10" ht="35" customHeight="1" spans="1:9">
      <c r="A10" s="105">
        <v>8</v>
      </c>
      <c r="B10" s="106" t="s">
        <v>12</v>
      </c>
      <c r="C10" s="109">
        <f>八标段!J35</f>
        <v>2952661.921545</v>
      </c>
      <c r="D10" s="108"/>
      <c r="G10" s="51"/>
      <c r="I10" s="51"/>
    </row>
    <row r="11" ht="35" customHeight="1" spans="1:9">
      <c r="A11" s="105">
        <v>9</v>
      </c>
      <c r="B11" s="106" t="s">
        <v>13</v>
      </c>
      <c r="C11" s="107">
        <f>九标段!J32</f>
        <v>2946352.51841</v>
      </c>
      <c r="D11" s="108"/>
      <c r="G11" s="51"/>
      <c r="I11" s="51"/>
    </row>
    <row r="12" ht="35" customHeight="1" spans="1:7">
      <c r="A12" s="105">
        <v>10</v>
      </c>
      <c r="B12" s="106" t="s">
        <v>14</v>
      </c>
      <c r="C12" s="107">
        <f>十标段!J32</f>
        <v>2795803.73172</v>
      </c>
      <c r="D12" s="108"/>
      <c r="G12" s="51"/>
    </row>
    <row r="13" ht="35" customHeight="1" spans="1:9">
      <c r="A13" s="105">
        <v>11</v>
      </c>
      <c r="B13" s="106" t="s">
        <v>15</v>
      </c>
      <c r="C13" s="107">
        <f>十一标段!J32</f>
        <v>2679212.27585</v>
      </c>
      <c r="D13" s="108"/>
      <c r="G13" s="51"/>
      <c r="I13" s="51"/>
    </row>
    <row r="14" ht="35" customHeight="1" spans="1:7">
      <c r="A14" s="105">
        <v>12</v>
      </c>
      <c r="B14" s="106" t="s">
        <v>16</v>
      </c>
      <c r="C14" s="107">
        <f>十二标段!J27</f>
        <v>2174383.7444</v>
      </c>
      <c r="D14" s="108"/>
      <c r="G14" s="51"/>
    </row>
    <row r="15" ht="35" customHeight="1" spans="1:4">
      <c r="A15" s="105">
        <v>13</v>
      </c>
      <c r="B15" s="106" t="s">
        <v>17</v>
      </c>
      <c r="C15" s="107">
        <f>SUM(C3:C14)</f>
        <v>38180978.37304</v>
      </c>
      <c r="D15" s="108"/>
    </row>
  </sheetData>
  <sortState ref="G3:G14">
    <sortCondition ref="G3" descending="1"/>
  </sortState>
  <mergeCells count="1">
    <mergeCell ref="A1:D1"/>
  </mergeCells>
  <printOptions horizontalCentered="1" verticalCentered="1"/>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1"/>
  <sheetViews>
    <sheetView topLeftCell="A34" workbookViewId="0">
      <selection activeCell="A36" sqref="A36:K36"/>
    </sheetView>
  </sheetViews>
  <sheetFormatPr defaultColWidth="9" defaultRowHeight="14.25"/>
  <cols>
    <col min="1" max="3" width="5.00833333333333" customWidth="1"/>
    <col min="4" max="4" width="20.6333333333333" customWidth="1"/>
    <col min="5" max="5" width="5.13333333333333" customWidth="1"/>
    <col min="6" max="8" width="9.63333333333333" style="41" customWidth="1"/>
    <col min="9" max="9" width="12.6333333333333" style="41" customWidth="1"/>
    <col min="10" max="10" width="12.6333333333333" customWidth="1"/>
    <col min="11" max="11" width="20.6333333333333" customWidth="1"/>
    <col min="14" max="14" width="12.6333333333333" customWidth="1"/>
  </cols>
  <sheetData>
    <row r="1" customFormat="1" ht="35" customHeight="1" spans="1:11">
      <c r="A1" s="32" t="s">
        <v>147</v>
      </c>
      <c r="B1" s="32"/>
      <c r="C1" s="32"/>
      <c r="D1" s="32"/>
      <c r="E1" s="32"/>
      <c r="F1" s="33"/>
      <c r="G1" s="33"/>
      <c r="H1" s="33"/>
      <c r="I1" s="33"/>
      <c r="J1" s="33"/>
      <c r="K1" s="32"/>
    </row>
    <row r="2" customFormat="1" ht="35" customHeight="1" spans="1:11">
      <c r="A2" s="34" t="s">
        <v>148</v>
      </c>
      <c r="B2" s="35"/>
      <c r="C2" s="35"/>
      <c r="D2" s="35"/>
      <c r="E2" s="35"/>
      <c r="F2" s="36"/>
      <c r="G2" s="36"/>
      <c r="H2" s="36"/>
      <c r="I2" s="36"/>
      <c r="J2" s="36"/>
      <c r="K2" s="35"/>
    </row>
    <row r="3" customFormat="1" ht="24" spans="1:11">
      <c r="A3" s="42" t="s">
        <v>1</v>
      </c>
      <c r="B3" s="42" t="s">
        <v>20</v>
      </c>
      <c r="C3" s="42"/>
      <c r="D3" s="42"/>
      <c r="E3" s="42" t="s">
        <v>21</v>
      </c>
      <c r="F3" s="12" t="s">
        <v>22</v>
      </c>
      <c r="G3" s="12" t="s">
        <v>23</v>
      </c>
      <c r="H3" s="12" t="s">
        <v>24</v>
      </c>
      <c r="I3" s="12" t="s">
        <v>25</v>
      </c>
      <c r="J3" s="49" t="s">
        <v>26</v>
      </c>
      <c r="K3" s="42" t="s">
        <v>4</v>
      </c>
    </row>
    <row r="4" customFormat="1" ht="126" customHeight="1" spans="1:15">
      <c r="A4" s="42">
        <v>1</v>
      </c>
      <c r="B4" s="42" t="s">
        <v>27</v>
      </c>
      <c r="C4" s="42" t="s">
        <v>28</v>
      </c>
      <c r="D4" s="42"/>
      <c r="E4" s="42" t="s">
        <v>29</v>
      </c>
      <c r="F4" s="12">
        <f>112311.2+135307.9+54040.06+5286.5</f>
        <v>306945.66</v>
      </c>
      <c r="G4" s="12"/>
      <c r="H4" s="12"/>
      <c r="I4" s="12">
        <v>6.87</v>
      </c>
      <c r="J4" s="49">
        <f>I4*F4</f>
        <v>2108716.6842</v>
      </c>
      <c r="K4" s="42" t="s">
        <v>149</v>
      </c>
      <c r="O4" s="28"/>
    </row>
    <row r="5" customFormat="1" ht="60" spans="1:11">
      <c r="A5" s="42"/>
      <c r="B5" s="42"/>
      <c r="C5" s="14" t="s">
        <v>33</v>
      </c>
      <c r="D5" s="14"/>
      <c r="E5" s="14" t="s">
        <v>34</v>
      </c>
      <c r="F5" s="16">
        <v>1</v>
      </c>
      <c r="G5" s="16"/>
      <c r="H5" s="16"/>
      <c r="I5" s="16">
        <f>F4*I4*5%</f>
        <v>105435.83421</v>
      </c>
      <c r="J5" s="27">
        <f>J4*5%</f>
        <v>105435.83421</v>
      </c>
      <c r="K5" s="17" t="s">
        <v>35</v>
      </c>
    </row>
    <row r="6" customFormat="1" ht="24" customHeight="1" spans="1:11">
      <c r="A6" s="43">
        <v>2</v>
      </c>
      <c r="B6" s="43" t="s">
        <v>36</v>
      </c>
      <c r="C6" s="42" t="s">
        <v>37</v>
      </c>
      <c r="D6" s="42" t="s">
        <v>38</v>
      </c>
      <c r="E6" s="42" t="s">
        <v>39</v>
      </c>
      <c r="F6" s="12">
        <v>100</v>
      </c>
      <c r="G6" s="12"/>
      <c r="H6" s="12"/>
      <c r="I6" s="12">
        <v>100</v>
      </c>
      <c r="J6" s="49">
        <f t="shared" ref="J6:J28" si="0">I6*F6</f>
        <v>10000</v>
      </c>
      <c r="K6" s="42" t="s">
        <v>40</v>
      </c>
    </row>
    <row r="7" customFormat="1" ht="24" customHeight="1" spans="1:11">
      <c r="A7" s="44"/>
      <c r="B7" s="44"/>
      <c r="C7" s="42"/>
      <c r="D7" s="42" t="s">
        <v>41</v>
      </c>
      <c r="E7" s="42" t="s">
        <v>39</v>
      </c>
      <c r="F7" s="12">
        <v>300</v>
      </c>
      <c r="G7" s="12"/>
      <c r="H7" s="12"/>
      <c r="I7" s="12">
        <v>170</v>
      </c>
      <c r="J7" s="49">
        <f t="shared" si="0"/>
        <v>51000</v>
      </c>
      <c r="K7" s="42" t="s">
        <v>42</v>
      </c>
    </row>
    <row r="8" customFormat="1" ht="24" customHeight="1" spans="1:11">
      <c r="A8" s="44"/>
      <c r="B8" s="44"/>
      <c r="C8" s="42"/>
      <c r="D8" s="42" t="s">
        <v>43</v>
      </c>
      <c r="E8" s="42" t="s">
        <v>39</v>
      </c>
      <c r="F8" s="12">
        <v>100</v>
      </c>
      <c r="G8" s="12"/>
      <c r="H8" s="12"/>
      <c r="I8" s="12">
        <v>280</v>
      </c>
      <c r="J8" s="49">
        <f t="shared" si="0"/>
        <v>28000</v>
      </c>
      <c r="K8" s="42" t="s">
        <v>44</v>
      </c>
    </row>
    <row r="9" customFormat="1" ht="24" customHeight="1" spans="1:11">
      <c r="A9" s="44"/>
      <c r="B9" s="44"/>
      <c r="C9" s="42"/>
      <c r="D9" s="42" t="s">
        <v>45</v>
      </c>
      <c r="E9" s="42" t="s">
        <v>39</v>
      </c>
      <c r="F9" s="12">
        <v>40</v>
      </c>
      <c r="G9" s="12"/>
      <c r="H9" s="12"/>
      <c r="I9" s="12">
        <v>420</v>
      </c>
      <c r="J9" s="49">
        <f t="shared" si="0"/>
        <v>16800</v>
      </c>
      <c r="K9" s="42" t="s">
        <v>46</v>
      </c>
    </row>
    <row r="10" customFormat="1" ht="24" customHeight="1" spans="1:11">
      <c r="A10" s="44"/>
      <c r="B10" s="44"/>
      <c r="C10" s="42"/>
      <c r="D10" s="42" t="s">
        <v>47</v>
      </c>
      <c r="E10" s="42" t="s">
        <v>39</v>
      </c>
      <c r="F10" s="12">
        <v>20</v>
      </c>
      <c r="G10" s="12"/>
      <c r="H10" s="12"/>
      <c r="I10" s="12">
        <v>520</v>
      </c>
      <c r="J10" s="49">
        <f t="shared" si="0"/>
        <v>10400</v>
      </c>
      <c r="K10" s="42" t="s">
        <v>48</v>
      </c>
    </row>
    <row r="11" customFormat="1" ht="24" customHeight="1" spans="1:11">
      <c r="A11" s="44"/>
      <c r="B11" s="44"/>
      <c r="C11" s="42"/>
      <c r="D11" s="42" t="s">
        <v>49</v>
      </c>
      <c r="E11" s="42" t="s">
        <v>39</v>
      </c>
      <c r="F11" s="12">
        <v>10</v>
      </c>
      <c r="G11" s="12"/>
      <c r="H11" s="12"/>
      <c r="I11" s="12">
        <v>630</v>
      </c>
      <c r="J11" s="49">
        <f t="shared" si="0"/>
        <v>6300</v>
      </c>
      <c r="K11" s="42" t="s">
        <v>50</v>
      </c>
    </row>
    <row r="12" customFormat="1" ht="24" customHeight="1" spans="1:11">
      <c r="A12" s="44"/>
      <c r="B12" s="44"/>
      <c r="C12" s="42" t="s">
        <v>51</v>
      </c>
      <c r="D12" s="42" t="s">
        <v>52</v>
      </c>
      <c r="E12" s="42" t="s">
        <v>39</v>
      </c>
      <c r="F12" s="12">
        <v>100</v>
      </c>
      <c r="G12" s="12"/>
      <c r="H12" s="12"/>
      <c r="I12" s="12">
        <v>60</v>
      </c>
      <c r="J12" s="49">
        <f t="shared" si="0"/>
        <v>6000</v>
      </c>
      <c r="K12" s="42" t="s">
        <v>40</v>
      </c>
    </row>
    <row r="13" customFormat="1" ht="24" customHeight="1" spans="1:11">
      <c r="A13" s="44"/>
      <c r="B13" s="44"/>
      <c r="C13" s="42"/>
      <c r="D13" s="42" t="s">
        <v>53</v>
      </c>
      <c r="E13" s="42" t="s">
        <v>39</v>
      </c>
      <c r="F13" s="12">
        <v>100</v>
      </c>
      <c r="G13" s="12"/>
      <c r="H13" s="12"/>
      <c r="I13" s="12">
        <v>120</v>
      </c>
      <c r="J13" s="49">
        <f t="shared" si="0"/>
        <v>12000</v>
      </c>
      <c r="K13" s="42" t="s">
        <v>42</v>
      </c>
    </row>
    <row r="14" customFormat="1" ht="24" customHeight="1" spans="1:11">
      <c r="A14" s="44"/>
      <c r="B14" s="44"/>
      <c r="C14" s="42"/>
      <c r="D14" s="42" t="s">
        <v>54</v>
      </c>
      <c r="E14" s="42" t="s">
        <v>39</v>
      </c>
      <c r="F14" s="12">
        <v>50</v>
      </c>
      <c r="G14" s="12"/>
      <c r="H14" s="12"/>
      <c r="I14" s="12">
        <v>200</v>
      </c>
      <c r="J14" s="49">
        <f t="shared" si="0"/>
        <v>10000</v>
      </c>
      <c r="K14" s="42" t="s">
        <v>44</v>
      </c>
    </row>
    <row r="15" customFormat="1" ht="24" customHeight="1" spans="1:11">
      <c r="A15" s="45"/>
      <c r="B15" s="45"/>
      <c r="C15" s="42"/>
      <c r="D15" s="42" t="s">
        <v>55</v>
      </c>
      <c r="E15" s="42" t="s">
        <v>39</v>
      </c>
      <c r="F15" s="12">
        <v>20</v>
      </c>
      <c r="G15" s="12"/>
      <c r="H15" s="12"/>
      <c r="I15" s="12">
        <v>240</v>
      </c>
      <c r="J15" s="49">
        <f t="shared" si="0"/>
        <v>4800</v>
      </c>
      <c r="K15" s="42" t="s">
        <v>46</v>
      </c>
    </row>
    <row r="16" customFormat="1" ht="24" customHeight="1" spans="1:11">
      <c r="A16" s="43">
        <v>3</v>
      </c>
      <c r="B16" s="43" t="s">
        <v>56</v>
      </c>
      <c r="C16" s="42" t="s">
        <v>57</v>
      </c>
      <c r="D16" s="42" t="s">
        <v>58</v>
      </c>
      <c r="E16" s="42" t="s">
        <v>29</v>
      </c>
      <c r="F16" s="12">
        <v>500</v>
      </c>
      <c r="G16" s="12"/>
      <c r="H16" s="12"/>
      <c r="I16" s="12">
        <v>75</v>
      </c>
      <c r="J16" s="49">
        <f t="shared" si="0"/>
        <v>37500</v>
      </c>
      <c r="K16" s="42" t="s">
        <v>59</v>
      </c>
    </row>
    <row r="17" customFormat="1" ht="24" customHeight="1" spans="1:11">
      <c r="A17" s="44"/>
      <c r="B17" s="44"/>
      <c r="C17" s="42"/>
      <c r="D17" s="42" t="s">
        <v>60</v>
      </c>
      <c r="E17" s="42" t="s">
        <v>29</v>
      </c>
      <c r="F17" s="12">
        <v>300</v>
      </c>
      <c r="G17" s="12"/>
      <c r="H17" s="12"/>
      <c r="I17" s="12">
        <v>70</v>
      </c>
      <c r="J17" s="49">
        <f t="shared" si="0"/>
        <v>21000</v>
      </c>
      <c r="K17" s="42"/>
    </row>
    <row r="18" customFormat="1" ht="24" customHeight="1" spans="1:11">
      <c r="A18" s="44"/>
      <c r="B18" s="44"/>
      <c r="C18" s="42"/>
      <c r="D18" s="42" t="s">
        <v>61</v>
      </c>
      <c r="E18" s="42" t="s">
        <v>29</v>
      </c>
      <c r="F18" s="12">
        <v>300</v>
      </c>
      <c r="G18" s="12"/>
      <c r="H18" s="12"/>
      <c r="I18" s="12">
        <v>70</v>
      </c>
      <c r="J18" s="49">
        <f t="shared" si="0"/>
        <v>21000</v>
      </c>
      <c r="K18" s="42"/>
    </row>
    <row r="19" customFormat="1" ht="24" customHeight="1" spans="1:11">
      <c r="A19" s="44"/>
      <c r="B19" s="44"/>
      <c r="C19" s="42"/>
      <c r="D19" s="42" t="s">
        <v>62</v>
      </c>
      <c r="E19" s="42" t="s">
        <v>29</v>
      </c>
      <c r="F19" s="12">
        <v>300</v>
      </c>
      <c r="G19" s="12"/>
      <c r="H19" s="12"/>
      <c r="I19" s="12">
        <v>48</v>
      </c>
      <c r="J19" s="49">
        <f t="shared" si="0"/>
        <v>14400</v>
      </c>
      <c r="K19" s="42" t="s">
        <v>63</v>
      </c>
    </row>
    <row r="20" customFormat="1" ht="24" customHeight="1" spans="1:11">
      <c r="A20" s="44"/>
      <c r="B20" s="44"/>
      <c r="C20" s="42" t="s">
        <v>64</v>
      </c>
      <c r="D20" s="42" t="s">
        <v>65</v>
      </c>
      <c r="E20" s="42" t="s">
        <v>29</v>
      </c>
      <c r="F20" s="12">
        <v>1000</v>
      </c>
      <c r="G20" s="12"/>
      <c r="H20" s="12"/>
      <c r="I20" s="12">
        <v>35</v>
      </c>
      <c r="J20" s="49">
        <f t="shared" si="0"/>
        <v>35000</v>
      </c>
      <c r="K20" s="11" t="s">
        <v>66</v>
      </c>
    </row>
    <row r="21" customFormat="1" ht="24" customHeight="1" spans="1:11">
      <c r="A21" s="44"/>
      <c r="B21" s="44"/>
      <c r="C21" s="42"/>
      <c r="D21" s="42" t="s">
        <v>67</v>
      </c>
      <c r="E21" s="42" t="s">
        <v>29</v>
      </c>
      <c r="F21" s="12">
        <v>500</v>
      </c>
      <c r="G21" s="12"/>
      <c r="H21" s="12"/>
      <c r="I21" s="12">
        <v>30</v>
      </c>
      <c r="J21" s="49">
        <f t="shared" si="0"/>
        <v>15000</v>
      </c>
      <c r="K21" s="11" t="s">
        <v>68</v>
      </c>
    </row>
    <row r="22" customFormat="1" ht="24" customHeight="1" spans="1:11">
      <c r="A22" s="44"/>
      <c r="B22" s="44"/>
      <c r="C22" s="42"/>
      <c r="D22" s="42" t="s">
        <v>69</v>
      </c>
      <c r="E22" s="42" t="s">
        <v>29</v>
      </c>
      <c r="F22" s="12">
        <v>200</v>
      </c>
      <c r="G22" s="12"/>
      <c r="H22" s="12"/>
      <c r="I22" s="12">
        <v>75</v>
      </c>
      <c r="J22" s="49">
        <f t="shared" si="0"/>
        <v>15000</v>
      </c>
      <c r="K22" s="42" t="s">
        <v>70</v>
      </c>
    </row>
    <row r="23" customFormat="1" ht="24" customHeight="1" spans="1:11">
      <c r="A23" s="44"/>
      <c r="B23" s="44"/>
      <c r="C23" s="42"/>
      <c r="D23" s="42" t="s">
        <v>71</v>
      </c>
      <c r="E23" s="42" t="s">
        <v>29</v>
      </c>
      <c r="F23" s="12">
        <v>200</v>
      </c>
      <c r="G23" s="12"/>
      <c r="H23" s="12"/>
      <c r="I23" s="12">
        <v>75</v>
      </c>
      <c r="J23" s="49">
        <f t="shared" si="0"/>
        <v>15000</v>
      </c>
      <c r="K23" s="42"/>
    </row>
    <row r="24" customFormat="1" ht="24" customHeight="1" spans="1:11">
      <c r="A24" s="44"/>
      <c r="B24" s="44"/>
      <c r="C24" s="42"/>
      <c r="D24" s="42" t="s">
        <v>72</v>
      </c>
      <c r="E24" s="42" t="s">
        <v>29</v>
      </c>
      <c r="F24" s="12">
        <v>200</v>
      </c>
      <c r="G24" s="12"/>
      <c r="H24" s="12"/>
      <c r="I24" s="12">
        <v>25</v>
      </c>
      <c r="J24" s="49">
        <f t="shared" si="0"/>
        <v>5000</v>
      </c>
      <c r="K24" s="42" t="s">
        <v>100</v>
      </c>
    </row>
    <row r="25" customFormat="1" ht="24" customHeight="1" spans="1:11">
      <c r="A25" s="44"/>
      <c r="B25" s="44"/>
      <c r="C25" s="42"/>
      <c r="D25" s="42" t="s">
        <v>74</v>
      </c>
      <c r="E25" s="42" t="s">
        <v>29</v>
      </c>
      <c r="F25" s="12">
        <v>200</v>
      </c>
      <c r="G25" s="12"/>
      <c r="H25" s="12"/>
      <c r="I25" s="12">
        <v>25</v>
      </c>
      <c r="J25" s="49">
        <f t="shared" si="0"/>
        <v>5000</v>
      </c>
      <c r="K25" s="42"/>
    </row>
    <row r="26" customFormat="1" ht="24" customHeight="1" spans="1:11">
      <c r="A26" s="45"/>
      <c r="B26" s="45"/>
      <c r="C26" s="42"/>
      <c r="D26" s="42" t="s">
        <v>75</v>
      </c>
      <c r="E26" s="42" t="s">
        <v>29</v>
      </c>
      <c r="F26" s="12">
        <v>500</v>
      </c>
      <c r="G26" s="12"/>
      <c r="H26" s="12"/>
      <c r="I26" s="12">
        <v>30</v>
      </c>
      <c r="J26" s="49">
        <f t="shared" si="0"/>
        <v>15000</v>
      </c>
      <c r="K26" s="42" t="s">
        <v>76</v>
      </c>
    </row>
    <row r="27" customFormat="1" ht="24" customHeight="1" spans="1:11">
      <c r="A27" s="42">
        <v>4</v>
      </c>
      <c r="B27" s="42" t="s">
        <v>77</v>
      </c>
      <c r="C27" s="42" t="s">
        <v>57</v>
      </c>
      <c r="D27" s="42"/>
      <c r="E27" s="42" t="s">
        <v>29</v>
      </c>
      <c r="F27" s="12">
        <v>1000</v>
      </c>
      <c r="G27" s="12"/>
      <c r="H27" s="12"/>
      <c r="I27" s="12">
        <v>5</v>
      </c>
      <c r="J27" s="49">
        <f t="shared" si="0"/>
        <v>5000</v>
      </c>
      <c r="K27" s="42"/>
    </row>
    <row r="28" customFormat="1" ht="24" customHeight="1" spans="1:11">
      <c r="A28" s="42"/>
      <c r="B28" s="42"/>
      <c r="C28" s="42" t="s">
        <v>78</v>
      </c>
      <c r="D28" s="42"/>
      <c r="E28" s="42" t="s">
        <v>29</v>
      </c>
      <c r="F28" s="12">
        <v>1000</v>
      </c>
      <c r="G28" s="12"/>
      <c r="H28" s="12"/>
      <c r="I28" s="12">
        <v>5</v>
      </c>
      <c r="J28" s="49">
        <f t="shared" si="0"/>
        <v>5000</v>
      </c>
      <c r="K28" s="42"/>
    </row>
    <row r="29" s="41" customFormat="1" ht="144" spans="1:11">
      <c r="A29" s="46">
        <v>5</v>
      </c>
      <c r="B29" s="11" t="s">
        <v>101</v>
      </c>
      <c r="C29" s="47" t="s">
        <v>80</v>
      </c>
      <c r="D29" s="48"/>
      <c r="E29" s="46" t="s">
        <v>34</v>
      </c>
      <c r="F29" s="15">
        <v>1</v>
      </c>
      <c r="G29" s="15"/>
      <c r="H29" s="15"/>
      <c r="I29" s="15">
        <v>192000</v>
      </c>
      <c r="J29" s="15">
        <f>F29*I29</f>
        <v>192000</v>
      </c>
      <c r="K29" s="11" t="s">
        <v>150</v>
      </c>
    </row>
    <row r="30" ht="204" spans="1:11">
      <c r="A30" s="40">
        <v>6</v>
      </c>
      <c r="B30" s="42" t="s">
        <v>101</v>
      </c>
      <c r="C30" s="17" t="s">
        <v>82</v>
      </c>
      <c r="D30" s="17"/>
      <c r="E30" s="14" t="s">
        <v>34</v>
      </c>
      <c r="F30" s="16">
        <v>1</v>
      </c>
      <c r="G30" s="16"/>
      <c r="H30" s="16"/>
      <c r="I30" s="16">
        <v>80000</v>
      </c>
      <c r="J30" s="27">
        <f>F30*I30</f>
        <v>80000</v>
      </c>
      <c r="K30" s="14" t="s">
        <v>83</v>
      </c>
    </row>
    <row r="31" customFormat="1" ht="36" spans="1:11">
      <c r="A31" s="42">
        <v>7</v>
      </c>
      <c r="B31" s="40" t="s">
        <v>84</v>
      </c>
      <c r="C31" s="40"/>
      <c r="D31" s="40"/>
      <c r="E31" s="42" t="s">
        <v>85</v>
      </c>
      <c r="F31" s="12">
        <v>2</v>
      </c>
      <c r="G31" s="12"/>
      <c r="H31" s="12"/>
      <c r="I31" s="12">
        <v>48000</v>
      </c>
      <c r="J31" s="49">
        <f>I31*F31</f>
        <v>96000</v>
      </c>
      <c r="K31" s="42" t="s">
        <v>86</v>
      </c>
    </row>
    <row r="32" customFormat="1" ht="24" customHeight="1" spans="1:11">
      <c r="A32" s="42" t="s">
        <v>87</v>
      </c>
      <c r="B32" s="40"/>
      <c r="C32" s="40"/>
      <c r="D32" s="40"/>
      <c r="E32" s="42" t="s">
        <v>88</v>
      </c>
      <c r="F32" s="12"/>
      <c r="G32" s="12"/>
      <c r="H32" s="12"/>
      <c r="I32" s="12"/>
      <c r="J32" s="49">
        <f>SUM(J4:J31)</f>
        <v>2946352.51841</v>
      </c>
      <c r="K32" s="42"/>
    </row>
    <row r="33" s="2" customFormat="1" ht="46" customHeight="1" spans="1:11">
      <c r="A33" s="18" t="s">
        <v>89</v>
      </c>
      <c r="B33" s="18"/>
      <c r="C33" s="18"/>
      <c r="D33" s="18"/>
      <c r="E33" s="18"/>
      <c r="F33" s="19"/>
      <c r="G33" s="19"/>
      <c r="H33" s="19"/>
      <c r="I33" s="19"/>
      <c r="J33" s="19"/>
      <c r="K33" s="18"/>
    </row>
    <row r="34" s="2" customFormat="1" ht="208" customHeight="1" spans="1:11">
      <c r="A34" s="20" t="s">
        <v>90</v>
      </c>
      <c r="B34" s="20"/>
      <c r="C34" s="20"/>
      <c r="D34" s="20"/>
      <c r="E34" s="20"/>
      <c r="F34" s="20"/>
      <c r="G34" s="20"/>
      <c r="H34" s="20"/>
      <c r="I34" s="20"/>
      <c r="J34" s="20"/>
      <c r="K34" s="20"/>
    </row>
    <row r="35" s="2" customFormat="1" ht="42" customHeight="1" spans="1:11">
      <c r="A35" s="20" t="s">
        <v>104</v>
      </c>
      <c r="B35" s="20"/>
      <c r="C35" s="20"/>
      <c r="D35" s="20"/>
      <c r="E35" s="20"/>
      <c r="F35" s="20"/>
      <c r="G35" s="20"/>
      <c r="H35" s="20"/>
      <c r="I35" s="20"/>
      <c r="J35" s="20"/>
      <c r="K35" s="20"/>
    </row>
    <row r="36" customFormat="1" ht="55" customHeight="1" spans="1:11">
      <c r="A36" s="21" t="s">
        <v>105</v>
      </c>
      <c r="B36" s="21"/>
      <c r="C36" s="21"/>
      <c r="D36" s="21"/>
      <c r="E36" s="21"/>
      <c r="F36" s="22"/>
      <c r="G36" s="22"/>
      <c r="H36" s="22"/>
      <c r="I36" s="22"/>
      <c r="J36" s="22"/>
      <c r="K36" s="21"/>
    </row>
    <row r="37" s="4" customFormat="1" ht="51.75" customHeight="1" spans="1:11">
      <c r="A37" s="23" t="s">
        <v>93</v>
      </c>
      <c r="B37" s="23"/>
      <c r="C37" s="23"/>
      <c r="D37" s="23"/>
      <c r="E37" s="23"/>
      <c r="F37" s="24"/>
      <c r="G37" s="24"/>
      <c r="H37" s="24"/>
      <c r="I37" s="24"/>
      <c r="J37" s="24"/>
      <c r="K37" s="23"/>
    </row>
    <row r="38" ht="70" customHeight="1" spans="1:11">
      <c r="A38" s="25" t="s">
        <v>94</v>
      </c>
      <c r="B38" s="25"/>
      <c r="C38" s="25"/>
      <c r="D38" s="25"/>
      <c r="E38" s="25"/>
      <c r="F38" s="26"/>
      <c r="G38" s="26"/>
      <c r="H38" s="26"/>
      <c r="I38" s="26"/>
      <c r="J38" s="26"/>
      <c r="K38" s="25"/>
    </row>
    <row r="41" spans="1:11">
      <c r="A41" s="50"/>
      <c r="B41" s="50"/>
      <c r="C41" s="50"/>
      <c r="D41" s="50"/>
      <c r="E41" s="50"/>
      <c r="F41" s="2"/>
      <c r="G41" s="2"/>
      <c r="H41" s="2"/>
      <c r="I41" s="2"/>
      <c r="J41" s="50"/>
      <c r="K41" s="50"/>
    </row>
  </sheetData>
  <mergeCells count="32">
    <mergeCell ref="A1:K1"/>
    <mergeCell ref="A2:K2"/>
    <mergeCell ref="B3:D3"/>
    <mergeCell ref="C4:D4"/>
    <mergeCell ref="C5:D5"/>
    <mergeCell ref="C27:D27"/>
    <mergeCell ref="C28:D28"/>
    <mergeCell ref="C29:D29"/>
    <mergeCell ref="C30:D30"/>
    <mergeCell ref="B31:D31"/>
    <mergeCell ref="A32:D32"/>
    <mergeCell ref="A33:K33"/>
    <mergeCell ref="A34:K34"/>
    <mergeCell ref="A35:K35"/>
    <mergeCell ref="A36:K36"/>
    <mergeCell ref="A37:K37"/>
    <mergeCell ref="A38:K38"/>
    <mergeCell ref="A4:A5"/>
    <mergeCell ref="A6:A15"/>
    <mergeCell ref="A16:A26"/>
    <mergeCell ref="A27:A28"/>
    <mergeCell ref="B4:B5"/>
    <mergeCell ref="B6:B15"/>
    <mergeCell ref="B16:B26"/>
    <mergeCell ref="B27:B28"/>
    <mergeCell ref="C6:C11"/>
    <mergeCell ref="C12:C15"/>
    <mergeCell ref="C16:C19"/>
    <mergeCell ref="C20:C26"/>
    <mergeCell ref="K16:K18"/>
    <mergeCell ref="K22:K23"/>
    <mergeCell ref="K24:K25"/>
  </mergeCells>
  <pageMargins left="0.59" right="0.59" top="0.75" bottom="0.75" header="0.3" footer="0.3"/>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9"/>
  <sheetViews>
    <sheetView topLeftCell="A31" workbookViewId="0">
      <selection activeCell="A36" sqref="A36:K36"/>
    </sheetView>
  </sheetViews>
  <sheetFormatPr defaultColWidth="9" defaultRowHeight="14.25"/>
  <cols>
    <col min="1" max="3" width="5.00833333333333" customWidth="1"/>
    <col min="4" max="4" width="20.6333333333333" customWidth="1"/>
    <col min="5" max="5" width="5.13333333333333" customWidth="1"/>
    <col min="6" max="6" width="10.2583333333333" style="41" customWidth="1"/>
    <col min="7" max="8" width="9.63333333333333" style="41" customWidth="1"/>
    <col min="9" max="9" width="12.6333333333333" style="41" customWidth="1"/>
    <col min="10" max="10" width="12.6333333333333" customWidth="1"/>
    <col min="11" max="11" width="20.6333333333333" customWidth="1"/>
    <col min="14" max="14" width="12.6333333333333" customWidth="1"/>
  </cols>
  <sheetData>
    <row r="1" customFormat="1" ht="35" customHeight="1" spans="1:11">
      <c r="A1" s="32" t="s">
        <v>151</v>
      </c>
      <c r="B1" s="32"/>
      <c r="C1" s="32"/>
      <c r="D1" s="32"/>
      <c r="E1" s="32"/>
      <c r="F1" s="33"/>
      <c r="G1" s="33"/>
      <c r="H1" s="33"/>
      <c r="I1" s="33"/>
      <c r="J1" s="33"/>
      <c r="K1" s="32"/>
    </row>
    <row r="2" customFormat="1" ht="35" customHeight="1" spans="1:11">
      <c r="A2" s="34" t="s">
        <v>152</v>
      </c>
      <c r="B2" s="35"/>
      <c r="C2" s="35"/>
      <c r="D2" s="35"/>
      <c r="E2" s="35"/>
      <c r="F2" s="36"/>
      <c r="G2" s="36"/>
      <c r="H2" s="36"/>
      <c r="I2" s="36"/>
      <c r="J2" s="36"/>
      <c r="K2" s="35"/>
    </row>
    <row r="3" customFormat="1" ht="24" spans="1:11">
      <c r="A3" s="42" t="s">
        <v>1</v>
      </c>
      <c r="B3" s="42" t="s">
        <v>20</v>
      </c>
      <c r="C3" s="42"/>
      <c r="D3" s="42"/>
      <c r="E3" s="42" t="s">
        <v>21</v>
      </c>
      <c r="F3" s="12" t="s">
        <v>22</v>
      </c>
      <c r="G3" s="12" t="s">
        <v>23</v>
      </c>
      <c r="H3" s="12" t="s">
        <v>24</v>
      </c>
      <c r="I3" s="12" t="s">
        <v>25</v>
      </c>
      <c r="J3" s="49" t="s">
        <v>26</v>
      </c>
      <c r="K3" s="42" t="s">
        <v>4</v>
      </c>
    </row>
    <row r="4" customFormat="1" ht="149.25" customHeight="1" spans="1:15">
      <c r="A4" s="42">
        <v>1</v>
      </c>
      <c r="B4" s="42" t="s">
        <v>27</v>
      </c>
      <c r="C4" s="42" t="s">
        <v>28</v>
      </c>
      <c r="D4" s="42"/>
      <c r="E4" s="42" t="s">
        <v>29</v>
      </c>
      <c r="F4" s="12">
        <f>44096.28+63443.29+9544.65+110726+3086.5+20904.56+20521.48</f>
        <v>272322.76</v>
      </c>
      <c r="G4" s="12"/>
      <c r="H4" s="12"/>
      <c r="I4" s="12">
        <v>7.14</v>
      </c>
      <c r="J4" s="49">
        <f>I4*F4</f>
        <v>1944384.5064</v>
      </c>
      <c r="K4" s="42" t="s">
        <v>153</v>
      </c>
      <c r="O4" s="28"/>
    </row>
    <row r="5" customFormat="1" ht="60" spans="1:11">
      <c r="A5" s="42"/>
      <c r="B5" s="42"/>
      <c r="C5" s="14" t="s">
        <v>33</v>
      </c>
      <c r="D5" s="14"/>
      <c r="E5" s="14" t="s">
        <v>34</v>
      </c>
      <c r="F5" s="16">
        <v>1</v>
      </c>
      <c r="G5" s="16"/>
      <c r="H5" s="16"/>
      <c r="I5" s="16">
        <f>F4*I4*5%</f>
        <v>97219.22532</v>
      </c>
      <c r="J5" s="27">
        <f>J4*5%</f>
        <v>97219.22532</v>
      </c>
      <c r="K5" s="17" t="s">
        <v>35</v>
      </c>
    </row>
    <row r="6" customFormat="1" ht="24" customHeight="1" spans="1:11">
      <c r="A6" s="43">
        <v>2</v>
      </c>
      <c r="B6" s="43" t="s">
        <v>154</v>
      </c>
      <c r="C6" s="42" t="s">
        <v>37</v>
      </c>
      <c r="D6" s="42" t="s">
        <v>38</v>
      </c>
      <c r="E6" s="42" t="s">
        <v>39</v>
      </c>
      <c r="F6" s="12">
        <v>100</v>
      </c>
      <c r="G6" s="12"/>
      <c r="H6" s="12"/>
      <c r="I6" s="12">
        <v>100</v>
      </c>
      <c r="J6" s="49">
        <f t="shared" ref="J6:J28" si="0">I6*F6</f>
        <v>10000</v>
      </c>
      <c r="K6" s="42" t="s">
        <v>40</v>
      </c>
    </row>
    <row r="7" customFormat="1" ht="24" customHeight="1" spans="1:11">
      <c r="A7" s="44"/>
      <c r="B7" s="44"/>
      <c r="C7" s="42"/>
      <c r="D7" s="42" t="s">
        <v>41</v>
      </c>
      <c r="E7" s="42" t="s">
        <v>39</v>
      </c>
      <c r="F7" s="12">
        <v>300</v>
      </c>
      <c r="G7" s="12"/>
      <c r="H7" s="12"/>
      <c r="I7" s="12">
        <v>170</v>
      </c>
      <c r="J7" s="49">
        <f t="shared" si="0"/>
        <v>51000</v>
      </c>
      <c r="K7" s="42" t="s">
        <v>42</v>
      </c>
    </row>
    <row r="8" customFormat="1" ht="24" customHeight="1" spans="1:11">
      <c r="A8" s="44"/>
      <c r="B8" s="44"/>
      <c r="C8" s="42"/>
      <c r="D8" s="42" t="s">
        <v>43</v>
      </c>
      <c r="E8" s="42" t="s">
        <v>39</v>
      </c>
      <c r="F8" s="12">
        <v>100</v>
      </c>
      <c r="G8" s="12"/>
      <c r="H8" s="12"/>
      <c r="I8" s="12">
        <v>280</v>
      </c>
      <c r="J8" s="49">
        <f t="shared" si="0"/>
        <v>28000</v>
      </c>
      <c r="K8" s="42" t="s">
        <v>44</v>
      </c>
    </row>
    <row r="9" customFormat="1" ht="24" customHeight="1" spans="1:11">
      <c r="A9" s="44"/>
      <c r="B9" s="44"/>
      <c r="C9" s="42"/>
      <c r="D9" s="42" t="s">
        <v>45</v>
      </c>
      <c r="E9" s="42" t="s">
        <v>39</v>
      </c>
      <c r="F9" s="12">
        <v>40</v>
      </c>
      <c r="G9" s="12"/>
      <c r="H9" s="12"/>
      <c r="I9" s="12">
        <v>420</v>
      </c>
      <c r="J9" s="49">
        <f t="shared" si="0"/>
        <v>16800</v>
      </c>
      <c r="K9" s="42" t="s">
        <v>46</v>
      </c>
    </row>
    <row r="10" customFormat="1" ht="24" customHeight="1" spans="1:11">
      <c r="A10" s="44"/>
      <c r="B10" s="44"/>
      <c r="C10" s="42"/>
      <c r="D10" s="42" t="s">
        <v>47</v>
      </c>
      <c r="E10" s="42" t="s">
        <v>39</v>
      </c>
      <c r="F10" s="12">
        <v>20</v>
      </c>
      <c r="G10" s="12"/>
      <c r="H10" s="12"/>
      <c r="I10" s="12">
        <v>520</v>
      </c>
      <c r="J10" s="49">
        <f t="shared" si="0"/>
        <v>10400</v>
      </c>
      <c r="K10" s="42" t="s">
        <v>48</v>
      </c>
    </row>
    <row r="11" customFormat="1" ht="24" customHeight="1" spans="1:11">
      <c r="A11" s="44"/>
      <c r="B11" s="44"/>
      <c r="C11" s="42"/>
      <c r="D11" s="42" t="s">
        <v>49</v>
      </c>
      <c r="E11" s="42" t="s">
        <v>39</v>
      </c>
      <c r="F11" s="12">
        <v>10</v>
      </c>
      <c r="G11" s="12"/>
      <c r="H11" s="12"/>
      <c r="I11" s="12">
        <v>630</v>
      </c>
      <c r="J11" s="49">
        <f t="shared" si="0"/>
        <v>6300</v>
      </c>
      <c r="K11" s="42" t="s">
        <v>50</v>
      </c>
    </row>
    <row r="12" customFormat="1" ht="24" customHeight="1" spans="1:11">
      <c r="A12" s="44"/>
      <c r="B12" s="44"/>
      <c r="C12" s="42" t="s">
        <v>51</v>
      </c>
      <c r="D12" s="42" t="s">
        <v>52</v>
      </c>
      <c r="E12" s="42" t="s">
        <v>39</v>
      </c>
      <c r="F12" s="12">
        <v>100</v>
      </c>
      <c r="G12" s="12"/>
      <c r="H12" s="12"/>
      <c r="I12" s="12">
        <v>60</v>
      </c>
      <c r="J12" s="49">
        <f t="shared" si="0"/>
        <v>6000</v>
      </c>
      <c r="K12" s="42" t="s">
        <v>40</v>
      </c>
    </row>
    <row r="13" customFormat="1" ht="24" customHeight="1" spans="1:11">
      <c r="A13" s="44"/>
      <c r="B13" s="44"/>
      <c r="C13" s="42"/>
      <c r="D13" s="42" t="s">
        <v>53</v>
      </c>
      <c r="E13" s="42" t="s">
        <v>39</v>
      </c>
      <c r="F13" s="12">
        <v>100</v>
      </c>
      <c r="G13" s="12"/>
      <c r="H13" s="12"/>
      <c r="I13" s="12">
        <v>120</v>
      </c>
      <c r="J13" s="49">
        <f t="shared" si="0"/>
        <v>12000</v>
      </c>
      <c r="K13" s="42" t="s">
        <v>42</v>
      </c>
    </row>
    <row r="14" customFormat="1" ht="24" customHeight="1" spans="1:11">
      <c r="A14" s="44"/>
      <c r="B14" s="44"/>
      <c r="C14" s="42"/>
      <c r="D14" s="42" t="s">
        <v>54</v>
      </c>
      <c r="E14" s="42" t="s">
        <v>39</v>
      </c>
      <c r="F14" s="12">
        <v>50</v>
      </c>
      <c r="G14" s="12"/>
      <c r="H14" s="12"/>
      <c r="I14" s="12">
        <v>200</v>
      </c>
      <c r="J14" s="49">
        <f t="shared" si="0"/>
        <v>10000</v>
      </c>
      <c r="K14" s="42" t="s">
        <v>44</v>
      </c>
    </row>
    <row r="15" customFormat="1" ht="24" customHeight="1" spans="1:11">
      <c r="A15" s="45"/>
      <c r="B15" s="45"/>
      <c r="C15" s="42"/>
      <c r="D15" s="42" t="s">
        <v>55</v>
      </c>
      <c r="E15" s="42" t="s">
        <v>39</v>
      </c>
      <c r="F15" s="12">
        <v>20</v>
      </c>
      <c r="G15" s="12"/>
      <c r="H15" s="12"/>
      <c r="I15" s="12">
        <v>240</v>
      </c>
      <c r="J15" s="49">
        <f t="shared" si="0"/>
        <v>4800</v>
      </c>
      <c r="K15" s="42" t="s">
        <v>46</v>
      </c>
    </row>
    <row r="16" customFormat="1" ht="24" customHeight="1" spans="1:11">
      <c r="A16" s="43">
        <v>3</v>
      </c>
      <c r="B16" s="43" t="s">
        <v>56</v>
      </c>
      <c r="C16" s="42" t="s">
        <v>57</v>
      </c>
      <c r="D16" s="42" t="s">
        <v>58</v>
      </c>
      <c r="E16" s="42" t="s">
        <v>29</v>
      </c>
      <c r="F16" s="12">
        <v>500</v>
      </c>
      <c r="G16" s="12"/>
      <c r="H16" s="12"/>
      <c r="I16" s="12">
        <v>75</v>
      </c>
      <c r="J16" s="49">
        <f t="shared" si="0"/>
        <v>37500</v>
      </c>
      <c r="K16" s="42" t="s">
        <v>59</v>
      </c>
    </row>
    <row r="17" customFormat="1" ht="24" customHeight="1" spans="1:11">
      <c r="A17" s="44"/>
      <c r="B17" s="44"/>
      <c r="C17" s="42"/>
      <c r="D17" s="42" t="s">
        <v>60</v>
      </c>
      <c r="E17" s="42" t="s">
        <v>29</v>
      </c>
      <c r="F17" s="12">
        <v>300</v>
      </c>
      <c r="G17" s="12"/>
      <c r="H17" s="12"/>
      <c r="I17" s="12">
        <v>70</v>
      </c>
      <c r="J17" s="49">
        <f t="shared" si="0"/>
        <v>21000</v>
      </c>
      <c r="K17" s="42"/>
    </row>
    <row r="18" customFormat="1" ht="24" customHeight="1" spans="1:11">
      <c r="A18" s="44"/>
      <c r="B18" s="44"/>
      <c r="C18" s="42"/>
      <c r="D18" s="42" t="s">
        <v>61</v>
      </c>
      <c r="E18" s="42" t="s">
        <v>29</v>
      </c>
      <c r="F18" s="12">
        <v>300</v>
      </c>
      <c r="G18" s="12"/>
      <c r="H18" s="12"/>
      <c r="I18" s="12">
        <v>70</v>
      </c>
      <c r="J18" s="49">
        <f t="shared" si="0"/>
        <v>21000</v>
      </c>
      <c r="K18" s="42"/>
    </row>
    <row r="19" customFormat="1" ht="24" customHeight="1" spans="1:11">
      <c r="A19" s="44"/>
      <c r="B19" s="44"/>
      <c r="C19" s="42"/>
      <c r="D19" s="42" t="s">
        <v>62</v>
      </c>
      <c r="E19" s="42" t="s">
        <v>29</v>
      </c>
      <c r="F19" s="12">
        <v>300</v>
      </c>
      <c r="G19" s="12"/>
      <c r="H19" s="12"/>
      <c r="I19" s="12">
        <v>48</v>
      </c>
      <c r="J19" s="49">
        <f t="shared" si="0"/>
        <v>14400</v>
      </c>
      <c r="K19" s="42" t="s">
        <v>63</v>
      </c>
    </row>
    <row r="20" customFormat="1" ht="24" customHeight="1" spans="1:11">
      <c r="A20" s="44"/>
      <c r="B20" s="44"/>
      <c r="C20" s="42" t="s">
        <v>64</v>
      </c>
      <c r="D20" s="42" t="s">
        <v>65</v>
      </c>
      <c r="E20" s="42" t="s">
        <v>29</v>
      </c>
      <c r="F20" s="12">
        <v>1000</v>
      </c>
      <c r="G20" s="12"/>
      <c r="H20" s="12"/>
      <c r="I20" s="12">
        <v>35</v>
      </c>
      <c r="J20" s="49">
        <f t="shared" si="0"/>
        <v>35000</v>
      </c>
      <c r="K20" s="11" t="s">
        <v>66</v>
      </c>
    </row>
    <row r="21" customFormat="1" ht="24" customHeight="1" spans="1:11">
      <c r="A21" s="44"/>
      <c r="B21" s="44"/>
      <c r="C21" s="42"/>
      <c r="D21" s="42" t="s">
        <v>67</v>
      </c>
      <c r="E21" s="42" t="s">
        <v>29</v>
      </c>
      <c r="F21" s="12">
        <v>500</v>
      </c>
      <c r="G21" s="12"/>
      <c r="H21" s="12"/>
      <c r="I21" s="12">
        <v>30</v>
      </c>
      <c r="J21" s="49">
        <f t="shared" si="0"/>
        <v>15000</v>
      </c>
      <c r="K21" s="11" t="s">
        <v>68</v>
      </c>
    </row>
    <row r="22" customFormat="1" ht="24" customHeight="1" spans="1:11">
      <c r="A22" s="44"/>
      <c r="B22" s="44"/>
      <c r="C22" s="42"/>
      <c r="D22" s="42" t="s">
        <v>69</v>
      </c>
      <c r="E22" s="42" t="s">
        <v>29</v>
      </c>
      <c r="F22" s="12">
        <v>200</v>
      </c>
      <c r="G22" s="12"/>
      <c r="H22" s="12"/>
      <c r="I22" s="12">
        <v>75</v>
      </c>
      <c r="J22" s="49">
        <f t="shared" si="0"/>
        <v>15000</v>
      </c>
      <c r="K22" s="42" t="s">
        <v>70</v>
      </c>
    </row>
    <row r="23" customFormat="1" ht="24" customHeight="1" spans="1:11">
      <c r="A23" s="44"/>
      <c r="B23" s="44"/>
      <c r="C23" s="42"/>
      <c r="D23" s="42" t="s">
        <v>71</v>
      </c>
      <c r="E23" s="42" t="s">
        <v>29</v>
      </c>
      <c r="F23" s="12">
        <v>200</v>
      </c>
      <c r="G23" s="12"/>
      <c r="H23" s="12"/>
      <c r="I23" s="12">
        <v>75</v>
      </c>
      <c r="J23" s="49">
        <f t="shared" si="0"/>
        <v>15000</v>
      </c>
      <c r="K23" s="42"/>
    </row>
    <row r="24" customFormat="1" ht="24" customHeight="1" spans="1:11">
      <c r="A24" s="44"/>
      <c r="B24" s="44"/>
      <c r="C24" s="42"/>
      <c r="D24" s="42" t="s">
        <v>72</v>
      </c>
      <c r="E24" s="42" t="s">
        <v>29</v>
      </c>
      <c r="F24" s="12">
        <v>200</v>
      </c>
      <c r="G24" s="12"/>
      <c r="H24" s="12"/>
      <c r="I24" s="12">
        <v>25</v>
      </c>
      <c r="J24" s="49">
        <f t="shared" si="0"/>
        <v>5000</v>
      </c>
      <c r="K24" s="42" t="s">
        <v>100</v>
      </c>
    </row>
    <row r="25" customFormat="1" ht="24" customHeight="1" spans="1:11">
      <c r="A25" s="44"/>
      <c r="B25" s="44"/>
      <c r="C25" s="42"/>
      <c r="D25" s="42" t="s">
        <v>74</v>
      </c>
      <c r="E25" s="42" t="s">
        <v>29</v>
      </c>
      <c r="F25" s="12">
        <v>200</v>
      </c>
      <c r="G25" s="12"/>
      <c r="H25" s="12"/>
      <c r="I25" s="12">
        <v>25</v>
      </c>
      <c r="J25" s="49">
        <f t="shared" si="0"/>
        <v>5000</v>
      </c>
      <c r="K25" s="42"/>
    </row>
    <row r="26" customFormat="1" ht="24" customHeight="1" spans="1:11">
      <c r="A26" s="45"/>
      <c r="B26" s="45"/>
      <c r="C26" s="42"/>
      <c r="D26" s="42" t="s">
        <v>75</v>
      </c>
      <c r="E26" s="42" t="s">
        <v>29</v>
      </c>
      <c r="F26" s="12">
        <v>500</v>
      </c>
      <c r="G26" s="12"/>
      <c r="H26" s="12"/>
      <c r="I26" s="12">
        <v>30</v>
      </c>
      <c r="J26" s="49">
        <f t="shared" si="0"/>
        <v>15000</v>
      </c>
      <c r="K26" s="42" t="s">
        <v>76</v>
      </c>
    </row>
    <row r="27" customFormat="1" ht="24" customHeight="1" spans="1:11">
      <c r="A27" s="42">
        <v>4</v>
      </c>
      <c r="B27" s="42" t="s">
        <v>77</v>
      </c>
      <c r="C27" s="42" t="s">
        <v>57</v>
      </c>
      <c r="D27" s="42"/>
      <c r="E27" s="42" t="s">
        <v>29</v>
      </c>
      <c r="F27" s="12">
        <v>1000</v>
      </c>
      <c r="G27" s="12"/>
      <c r="H27" s="12"/>
      <c r="I27" s="12">
        <v>5</v>
      </c>
      <c r="J27" s="49">
        <f t="shared" si="0"/>
        <v>5000</v>
      </c>
      <c r="K27" s="42"/>
    </row>
    <row r="28" customFormat="1" ht="24" customHeight="1" spans="1:11">
      <c r="A28" s="42"/>
      <c r="B28" s="42"/>
      <c r="C28" s="42" t="s">
        <v>78</v>
      </c>
      <c r="D28" s="42"/>
      <c r="E28" s="42" t="s">
        <v>29</v>
      </c>
      <c r="F28" s="12">
        <v>1000</v>
      </c>
      <c r="G28" s="12"/>
      <c r="H28" s="12"/>
      <c r="I28" s="12">
        <v>5</v>
      </c>
      <c r="J28" s="49">
        <f t="shared" si="0"/>
        <v>5000</v>
      </c>
      <c r="K28" s="42"/>
    </row>
    <row r="29" s="41" customFormat="1" ht="144" spans="1:11">
      <c r="A29" s="46">
        <v>5</v>
      </c>
      <c r="B29" s="11" t="s">
        <v>101</v>
      </c>
      <c r="C29" s="47" t="s">
        <v>80</v>
      </c>
      <c r="D29" s="48"/>
      <c r="E29" s="46" t="s">
        <v>34</v>
      </c>
      <c r="F29" s="15">
        <v>1</v>
      </c>
      <c r="G29" s="15"/>
      <c r="H29" s="15"/>
      <c r="I29" s="15">
        <v>194000</v>
      </c>
      <c r="J29" s="15">
        <f>F29*I29</f>
        <v>194000</v>
      </c>
      <c r="K29" s="11" t="s">
        <v>155</v>
      </c>
    </row>
    <row r="30" ht="204" spans="1:11">
      <c r="A30" s="46">
        <v>6</v>
      </c>
      <c r="B30" s="11" t="s">
        <v>101</v>
      </c>
      <c r="C30" s="17" t="s">
        <v>82</v>
      </c>
      <c r="D30" s="17"/>
      <c r="E30" s="14" t="s">
        <v>34</v>
      </c>
      <c r="F30" s="16">
        <v>1</v>
      </c>
      <c r="G30" s="16"/>
      <c r="H30" s="16"/>
      <c r="I30" s="16">
        <v>100000</v>
      </c>
      <c r="J30" s="27">
        <f>F30*I30</f>
        <v>100000</v>
      </c>
      <c r="K30" s="14" t="s">
        <v>83</v>
      </c>
    </row>
    <row r="31" customFormat="1" ht="36" spans="1:11">
      <c r="A31" s="42">
        <v>7</v>
      </c>
      <c r="B31" s="40" t="s">
        <v>84</v>
      </c>
      <c r="C31" s="40"/>
      <c r="D31" s="40"/>
      <c r="E31" s="42" t="s">
        <v>85</v>
      </c>
      <c r="F31" s="12">
        <v>2</v>
      </c>
      <c r="G31" s="12"/>
      <c r="H31" s="12"/>
      <c r="I31" s="12">
        <v>48000</v>
      </c>
      <c r="J31" s="49">
        <f>I31*F31</f>
        <v>96000</v>
      </c>
      <c r="K31" s="42" t="s">
        <v>86</v>
      </c>
    </row>
    <row r="32" customFormat="1" ht="24" customHeight="1" spans="1:11">
      <c r="A32" s="40" t="s">
        <v>156</v>
      </c>
      <c r="B32" s="40"/>
      <c r="C32" s="40"/>
      <c r="D32" s="40"/>
      <c r="E32" s="42" t="s">
        <v>88</v>
      </c>
      <c r="F32" s="12"/>
      <c r="G32" s="12"/>
      <c r="H32" s="12"/>
      <c r="I32" s="12"/>
      <c r="J32" s="49">
        <f>SUM(J4:J31)</f>
        <v>2795803.73172</v>
      </c>
      <c r="K32" s="42"/>
    </row>
    <row r="33" s="2" customFormat="1" ht="54" customHeight="1" spans="1:11">
      <c r="A33" s="18" t="s">
        <v>89</v>
      </c>
      <c r="B33" s="18"/>
      <c r="C33" s="18"/>
      <c r="D33" s="18"/>
      <c r="E33" s="18"/>
      <c r="F33" s="19"/>
      <c r="G33" s="19"/>
      <c r="H33" s="19"/>
      <c r="I33" s="19"/>
      <c r="J33" s="19"/>
      <c r="K33" s="18"/>
    </row>
    <row r="34" s="2" customFormat="1" ht="207" customHeight="1" spans="1:11">
      <c r="A34" s="20" t="s">
        <v>90</v>
      </c>
      <c r="B34" s="20"/>
      <c r="C34" s="20"/>
      <c r="D34" s="20"/>
      <c r="E34" s="20"/>
      <c r="F34" s="20"/>
      <c r="G34" s="20"/>
      <c r="H34" s="20"/>
      <c r="I34" s="20"/>
      <c r="J34" s="20"/>
      <c r="K34" s="20"/>
    </row>
    <row r="35" s="2" customFormat="1" ht="42" customHeight="1" spans="1:11">
      <c r="A35" s="20" t="s">
        <v>104</v>
      </c>
      <c r="B35" s="20"/>
      <c r="C35" s="20"/>
      <c r="D35" s="20"/>
      <c r="E35" s="20"/>
      <c r="F35" s="20"/>
      <c r="G35" s="20"/>
      <c r="H35" s="20"/>
      <c r="I35" s="20"/>
      <c r="J35" s="20"/>
      <c r="K35" s="20"/>
    </row>
    <row r="36" s="1" customFormat="1" ht="52" customHeight="1" spans="1:11">
      <c r="A36" s="21" t="s">
        <v>105</v>
      </c>
      <c r="B36" s="21"/>
      <c r="C36" s="21"/>
      <c r="D36" s="21"/>
      <c r="E36" s="21"/>
      <c r="F36" s="22"/>
      <c r="G36" s="22"/>
      <c r="H36" s="22"/>
      <c r="I36" s="22"/>
      <c r="J36" s="22"/>
      <c r="K36" s="21"/>
    </row>
    <row r="37" s="4" customFormat="1" ht="51.75" customHeight="1" spans="1:11">
      <c r="A37" s="23" t="s">
        <v>93</v>
      </c>
      <c r="B37" s="23"/>
      <c r="C37" s="23"/>
      <c r="D37" s="23"/>
      <c r="E37" s="23"/>
      <c r="F37" s="24"/>
      <c r="G37" s="24"/>
      <c r="H37" s="24"/>
      <c r="I37" s="24"/>
      <c r="J37" s="24"/>
      <c r="K37" s="23"/>
    </row>
    <row r="38" ht="68" customHeight="1" spans="1:11">
      <c r="A38" s="25" t="s">
        <v>94</v>
      </c>
      <c r="B38" s="25"/>
      <c r="C38" s="25"/>
      <c r="D38" s="25"/>
      <c r="E38" s="25"/>
      <c r="F38" s="26"/>
      <c r="G38" s="26"/>
      <c r="H38" s="26"/>
      <c r="I38" s="26"/>
      <c r="J38" s="26"/>
      <c r="K38" s="25"/>
    </row>
    <row r="39" spans="1:11">
      <c r="A39" s="1"/>
      <c r="B39" s="1"/>
      <c r="C39" s="1"/>
      <c r="D39" s="1"/>
      <c r="E39" s="1"/>
      <c r="F39" s="1"/>
      <c r="G39" s="1"/>
      <c r="H39" s="1"/>
      <c r="I39" s="1"/>
      <c r="J39" s="1"/>
      <c r="K39" s="1"/>
    </row>
  </sheetData>
  <mergeCells count="32">
    <mergeCell ref="A1:K1"/>
    <mergeCell ref="A2:K2"/>
    <mergeCell ref="B3:D3"/>
    <mergeCell ref="C4:D4"/>
    <mergeCell ref="C5:D5"/>
    <mergeCell ref="C27:D27"/>
    <mergeCell ref="C28:D28"/>
    <mergeCell ref="C29:D29"/>
    <mergeCell ref="C30:D30"/>
    <mergeCell ref="B31:D31"/>
    <mergeCell ref="A32:D32"/>
    <mergeCell ref="A33:K33"/>
    <mergeCell ref="A34:K34"/>
    <mergeCell ref="A35:K35"/>
    <mergeCell ref="A36:K36"/>
    <mergeCell ref="A37:K37"/>
    <mergeCell ref="A38:K38"/>
    <mergeCell ref="A4:A5"/>
    <mergeCell ref="A6:A15"/>
    <mergeCell ref="A16:A26"/>
    <mergeCell ref="A27:A28"/>
    <mergeCell ref="B4:B5"/>
    <mergeCell ref="B6:B15"/>
    <mergeCell ref="B16:B26"/>
    <mergeCell ref="B27:B28"/>
    <mergeCell ref="C6:C11"/>
    <mergeCell ref="C12:C15"/>
    <mergeCell ref="C16:C19"/>
    <mergeCell ref="C20:C26"/>
    <mergeCell ref="K16:K18"/>
    <mergeCell ref="K22:K23"/>
    <mergeCell ref="K24:K25"/>
  </mergeCells>
  <pageMargins left="0.7" right="0.7" top="0.75" bottom="0.75" header="0.3" footer="0.3"/>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0"/>
  <sheetViews>
    <sheetView topLeftCell="A31" workbookViewId="0">
      <selection activeCell="A36" sqref="A36:K36"/>
    </sheetView>
  </sheetViews>
  <sheetFormatPr defaultColWidth="9" defaultRowHeight="14.25"/>
  <cols>
    <col min="1" max="3" width="5.00833333333333" customWidth="1"/>
    <col min="4" max="4" width="20.6333333333333" customWidth="1"/>
    <col min="5" max="5" width="6.00833333333333" customWidth="1"/>
    <col min="6" max="8" width="9.63333333333333" style="30" customWidth="1"/>
    <col min="9" max="9" width="13.0083333333333" style="30" customWidth="1"/>
    <col min="10" max="10" width="13.0083333333333" style="31" customWidth="1"/>
    <col min="11" max="11" width="20.6333333333333" customWidth="1"/>
    <col min="14" max="14" width="12.6333333333333" customWidth="1"/>
  </cols>
  <sheetData>
    <row r="1" customFormat="1" ht="35" customHeight="1" spans="1:11">
      <c r="A1" s="32" t="s">
        <v>157</v>
      </c>
      <c r="B1" s="32"/>
      <c r="C1" s="32"/>
      <c r="D1" s="32"/>
      <c r="E1" s="32"/>
      <c r="F1" s="33"/>
      <c r="G1" s="33"/>
      <c r="H1" s="33"/>
      <c r="I1" s="33"/>
      <c r="J1" s="33"/>
      <c r="K1" s="32"/>
    </row>
    <row r="2" customFormat="1" ht="35" customHeight="1" spans="1:11">
      <c r="A2" s="34" t="s">
        <v>158</v>
      </c>
      <c r="B2" s="35"/>
      <c r="C2" s="35"/>
      <c r="D2" s="35"/>
      <c r="E2" s="35"/>
      <c r="F2" s="36"/>
      <c r="G2" s="36"/>
      <c r="H2" s="36"/>
      <c r="I2" s="36"/>
      <c r="J2" s="36"/>
      <c r="K2" s="35"/>
    </row>
    <row r="3" customFormat="1" ht="24" customHeight="1" spans="1:11">
      <c r="A3" s="14" t="s">
        <v>1</v>
      </c>
      <c r="B3" s="14" t="s">
        <v>20</v>
      </c>
      <c r="C3" s="14"/>
      <c r="D3" s="14"/>
      <c r="E3" s="14" t="s">
        <v>21</v>
      </c>
      <c r="F3" s="16" t="s">
        <v>22</v>
      </c>
      <c r="G3" s="16" t="s">
        <v>23</v>
      </c>
      <c r="H3" s="16" t="s">
        <v>24</v>
      </c>
      <c r="I3" s="16" t="s">
        <v>25</v>
      </c>
      <c r="J3" s="27" t="s">
        <v>26</v>
      </c>
      <c r="K3" s="14" t="s">
        <v>4</v>
      </c>
    </row>
    <row r="4" customFormat="1" ht="84" spans="1:15">
      <c r="A4" s="14">
        <v>1</v>
      </c>
      <c r="B4" s="14" t="s">
        <v>27</v>
      </c>
      <c r="C4" s="14" t="s">
        <v>28</v>
      </c>
      <c r="D4" s="14"/>
      <c r="E4" s="14" t="s">
        <v>29</v>
      </c>
      <c r="F4" s="16">
        <f>84398.32+211328.1</f>
        <v>295726.42</v>
      </c>
      <c r="G4" s="16"/>
      <c r="H4" s="16"/>
      <c r="I4" s="16">
        <v>6.85</v>
      </c>
      <c r="J4" s="27">
        <f>I4*F4</f>
        <v>2025725.977</v>
      </c>
      <c r="K4" s="14" t="s">
        <v>159</v>
      </c>
      <c r="O4" s="28"/>
    </row>
    <row r="5" customFormat="1" ht="60" spans="1:11">
      <c r="A5" s="14"/>
      <c r="B5" s="14"/>
      <c r="C5" s="14" t="s">
        <v>33</v>
      </c>
      <c r="D5" s="14"/>
      <c r="E5" s="14" t="s">
        <v>34</v>
      </c>
      <c r="F5" s="16">
        <v>1</v>
      </c>
      <c r="G5" s="16"/>
      <c r="H5" s="16"/>
      <c r="I5" s="16">
        <f>F4*I4*5%</f>
        <v>101286.29885</v>
      </c>
      <c r="J5" s="27">
        <f>J4*5%</f>
        <v>101286.29885</v>
      </c>
      <c r="K5" s="17" t="s">
        <v>35</v>
      </c>
    </row>
    <row r="6" customFormat="1" ht="24" customHeight="1" spans="1:11">
      <c r="A6" s="37">
        <v>2</v>
      </c>
      <c r="B6" s="37" t="s">
        <v>36</v>
      </c>
      <c r="C6" s="14" t="s">
        <v>37</v>
      </c>
      <c r="D6" s="14" t="s">
        <v>38</v>
      </c>
      <c r="E6" s="14" t="s">
        <v>39</v>
      </c>
      <c r="F6" s="16">
        <v>100</v>
      </c>
      <c r="G6" s="16"/>
      <c r="H6" s="16"/>
      <c r="I6" s="12">
        <v>100</v>
      </c>
      <c r="J6" s="27">
        <f t="shared" ref="J6:J28" si="0">I6*F6</f>
        <v>10000</v>
      </c>
      <c r="K6" s="14" t="s">
        <v>40</v>
      </c>
    </row>
    <row r="7" customFormat="1" ht="24" customHeight="1" spans="1:11">
      <c r="A7" s="38"/>
      <c r="B7" s="38"/>
      <c r="C7" s="14"/>
      <c r="D7" s="14" t="s">
        <v>41</v>
      </c>
      <c r="E7" s="14" t="s">
        <v>39</v>
      </c>
      <c r="F7" s="16">
        <v>300</v>
      </c>
      <c r="G7" s="16"/>
      <c r="H7" s="16"/>
      <c r="I7" s="12">
        <v>170</v>
      </c>
      <c r="J7" s="27">
        <f t="shared" si="0"/>
        <v>51000</v>
      </c>
      <c r="K7" s="14" t="s">
        <v>42</v>
      </c>
    </row>
    <row r="8" customFormat="1" ht="24" customHeight="1" spans="1:11">
      <c r="A8" s="38"/>
      <c r="B8" s="38"/>
      <c r="C8" s="14"/>
      <c r="D8" s="14" t="s">
        <v>43</v>
      </c>
      <c r="E8" s="14" t="s">
        <v>39</v>
      </c>
      <c r="F8" s="16">
        <v>100</v>
      </c>
      <c r="G8" s="16"/>
      <c r="H8" s="16"/>
      <c r="I8" s="12">
        <v>280</v>
      </c>
      <c r="J8" s="27">
        <f t="shared" si="0"/>
        <v>28000</v>
      </c>
      <c r="K8" s="14" t="s">
        <v>44</v>
      </c>
    </row>
    <row r="9" customFormat="1" ht="24" customHeight="1" spans="1:11">
      <c r="A9" s="38"/>
      <c r="B9" s="38"/>
      <c r="C9" s="14"/>
      <c r="D9" s="14" t="s">
        <v>45</v>
      </c>
      <c r="E9" s="14" t="s">
        <v>39</v>
      </c>
      <c r="F9" s="16">
        <v>40</v>
      </c>
      <c r="G9" s="16"/>
      <c r="H9" s="16"/>
      <c r="I9" s="12">
        <v>420</v>
      </c>
      <c r="J9" s="27">
        <f t="shared" si="0"/>
        <v>16800</v>
      </c>
      <c r="K9" s="14" t="s">
        <v>46</v>
      </c>
    </row>
    <row r="10" customFormat="1" ht="24" customHeight="1" spans="1:11">
      <c r="A10" s="38"/>
      <c r="B10" s="38"/>
      <c r="C10" s="14"/>
      <c r="D10" s="14" t="s">
        <v>47</v>
      </c>
      <c r="E10" s="14" t="s">
        <v>39</v>
      </c>
      <c r="F10" s="16">
        <v>20</v>
      </c>
      <c r="G10" s="16"/>
      <c r="H10" s="16"/>
      <c r="I10" s="12">
        <v>520</v>
      </c>
      <c r="J10" s="27">
        <f t="shared" si="0"/>
        <v>10400</v>
      </c>
      <c r="K10" s="14" t="s">
        <v>48</v>
      </c>
    </row>
    <row r="11" customFormat="1" ht="24" customHeight="1" spans="1:11">
      <c r="A11" s="38"/>
      <c r="B11" s="38"/>
      <c r="C11" s="14"/>
      <c r="D11" s="14" t="s">
        <v>49</v>
      </c>
      <c r="E11" s="14" t="s">
        <v>39</v>
      </c>
      <c r="F11" s="16">
        <v>10</v>
      </c>
      <c r="G11" s="16"/>
      <c r="H11" s="16"/>
      <c r="I11" s="12">
        <v>630</v>
      </c>
      <c r="J11" s="27">
        <f t="shared" si="0"/>
        <v>6300</v>
      </c>
      <c r="K11" s="14" t="s">
        <v>50</v>
      </c>
    </row>
    <row r="12" customFormat="1" ht="24" customHeight="1" spans="1:11">
      <c r="A12" s="38"/>
      <c r="B12" s="38"/>
      <c r="C12" s="14" t="s">
        <v>51</v>
      </c>
      <c r="D12" s="14" t="s">
        <v>52</v>
      </c>
      <c r="E12" s="14" t="s">
        <v>39</v>
      </c>
      <c r="F12" s="16">
        <v>100</v>
      </c>
      <c r="G12" s="16"/>
      <c r="H12" s="16"/>
      <c r="I12" s="12">
        <v>60</v>
      </c>
      <c r="J12" s="27">
        <f t="shared" si="0"/>
        <v>6000</v>
      </c>
      <c r="K12" s="14" t="s">
        <v>40</v>
      </c>
    </row>
    <row r="13" customFormat="1" ht="24" customHeight="1" spans="1:11">
      <c r="A13" s="38"/>
      <c r="B13" s="38"/>
      <c r="C13" s="14"/>
      <c r="D13" s="14" t="s">
        <v>53</v>
      </c>
      <c r="E13" s="14" t="s">
        <v>39</v>
      </c>
      <c r="F13" s="16">
        <v>100</v>
      </c>
      <c r="G13" s="16"/>
      <c r="H13" s="16"/>
      <c r="I13" s="12">
        <v>120</v>
      </c>
      <c r="J13" s="27">
        <f t="shared" si="0"/>
        <v>12000</v>
      </c>
      <c r="K13" s="14" t="s">
        <v>42</v>
      </c>
    </row>
    <row r="14" customFormat="1" ht="24" customHeight="1" spans="1:11">
      <c r="A14" s="38"/>
      <c r="B14" s="38"/>
      <c r="C14" s="14"/>
      <c r="D14" s="14" t="s">
        <v>54</v>
      </c>
      <c r="E14" s="14" t="s">
        <v>39</v>
      </c>
      <c r="F14" s="16">
        <v>50</v>
      </c>
      <c r="G14" s="16"/>
      <c r="H14" s="16"/>
      <c r="I14" s="12">
        <v>200</v>
      </c>
      <c r="J14" s="27">
        <f t="shared" si="0"/>
        <v>10000</v>
      </c>
      <c r="K14" s="14" t="s">
        <v>44</v>
      </c>
    </row>
    <row r="15" customFormat="1" ht="24" customHeight="1" spans="1:11">
      <c r="A15" s="39"/>
      <c r="B15" s="39"/>
      <c r="C15" s="14"/>
      <c r="D15" s="14" t="s">
        <v>55</v>
      </c>
      <c r="E15" s="14" t="s">
        <v>39</v>
      </c>
      <c r="F15" s="16">
        <v>20</v>
      </c>
      <c r="G15" s="16"/>
      <c r="H15" s="16"/>
      <c r="I15" s="12">
        <v>240</v>
      </c>
      <c r="J15" s="27">
        <f t="shared" si="0"/>
        <v>4800</v>
      </c>
      <c r="K15" s="14" t="s">
        <v>46</v>
      </c>
    </row>
    <row r="16" customFormat="1" ht="24" customHeight="1" spans="1:11">
      <c r="A16" s="37">
        <v>3</v>
      </c>
      <c r="B16" s="37" t="s">
        <v>56</v>
      </c>
      <c r="C16" s="14" t="s">
        <v>57</v>
      </c>
      <c r="D16" s="14" t="s">
        <v>58</v>
      </c>
      <c r="E16" s="14" t="s">
        <v>29</v>
      </c>
      <c r="F16" s="16">
        <v>500</v>
      </c>
      <c r="G16" s="16"/>
      <c r="H16" s="16"/>
      <c r="I16" s="16">
        <v>75</v>
      </c>
      <c r="J16" s="27">
        <f t="shared" si="0"/>
        <v>37500</v>
      </c>
      <c r="K16" s="14" t="s">
        <v>59</v>
      </c>
    </row>
    <row r="17" customFormat="1" ht="24" customHeight="1" spans="1:11">
      <c r="A17" s="38"/>
      <c r="B17" s="38"/>
      <c r="C17" s="14"/>
      <c r="D17" s="14" t="s">
        <v>60</v>
      </c>
      <c r="E17" s="14" t="s">
        <v>29</v>
      </c>
      <c r="F17" s="16">
        <v>300</v>
      </c>
      <c r="G17" s="16"/>
      <c r="H17" s="16"/>
      <c r="I17" s="16">
        <v>70</v>
      </c>
      <c r="J17" s="27">
        <f t="shared" si="0"/>
        <v>21000</v>
      </c>
      <c r="K17" s="14"/>
    </row>
    <row r="18" customFormat="1" ht="24" customHeight="1" spans="1:11">
      <c r="A18" s="38"/>
      <c r="B18" s="38"/>
      <c r="C18" s="14"/>
      <c r="D18" s="14" t="s">
        <v>61</v>
      </c>
      <c r="E18" s="14" t="s">
        <v>29</v>
      </c>
      <c r="F18" s="16">
        <v>300</v>
      </c>
      <c r="G18" s="16"/>
      <c r="H18" s="16"/>
      <c r="I18" s="16">
        <v>70</v>
      </c>
      <c r="J18" s="27">
        <f t="shared" si="0"/>
        <v>21000</v>
      </c>
      <c r="K18" s="14"/>
    </row>
    <row r="19" customFormat="1" ht="24" customHeight="1" spans="1:11">
      <c r="A19" s="38"/>
      <c r="B19" s="38"/>
      <c r="C19" s="14"/>
      <c r="D19" s="14" t="s">
        <v>62</v>
      </c>
      <c r="E19" s="14" t="s">
        <v>29</v>
      </c>
      <c r="F19" s="16">
        <v>300</v>
      </c>
      <c r="G19" s="16"/>
      <c r="H19" s="16"/>
      <c r="I19" s="16">
        <v>48</v>
      </c>
      <c r="J19" s="27">
        <f t="shared" si="0"/>
        <v>14400</v>
      </c>
      <c r="K19" s="14" t="s">
        <v>63</v>
      </c>
    </row>
    <row r="20" customFormat="1" ht="24" customHeight="1" spans="1:11">
      <c r="A20" s="38"/>
      <c r="B20" s="38"/>
      <c r="C20" s="14" t="s">
        <v>64</v>
      </c>
      <c r="D20" s="14" t="s">
        <v>65</v>
      </c>
      <c r="E20" s="14" t="s">
        <v>29</v>
      </c>
      <c r="F20" s="16">
        <v>1000</v>
      </c>
      <c r="G20" s="16"/>
      <c r="H20" s="16"/>
      <c r="I20" s="16">
        <v>35</v>
      </c>
      <c r="J20" s="27">
        <f t="shared" si="0"/>
        <v>35000</v>
      </c>
      <c r="K20" s="11" t="s">
        <v>66</v>
      </c>
    </row>
    <row r="21" customFormat="1" ht="24" customHeight="1" spans="1:11">
      <c r="A21" s="38"/>
      <c r="B21" s="38"/>
      <c r="C21" s="14"/>
      <c r="D21" s="14" t="s">
        <v>67</v>
      </c>
      <c r="E21" s="14" t="s">
        <v>29</v>
      </c>
      <c r="F21" s="16">
        <v>500</v>
      </c>
      <c r="G21" s="16"/>
      <c r="H21" s="16"/>
      <c r="I21" s="16">
        <v>30</v>
      </c>
      <c r="J21" s="27">
        <f t="shared" si="0"/>
        <v>15000</v>
      </c>
      <c r="K21" s="11" t="s">
        <v>68</v>
      </c>
    </row>
    <row r="22" customFormat="1" ht="24" customHeight="1" spans="1:11">
      <c r="A22" s="38"/>
      <c r="B22" s="38"/>
      <c r="C22" s="14"/>
      <c r="D22" s="14" t="s">
        <v>69</v>
      </c>
      <c r="E22" s="14" t="s">
        <v>29</v>
      </c>
      <c r="F22" s="16">
        <v>200</v>
      </c>
      <c r="G22" s="16"/>
      <c r="H22" s="16"/>
      <c r="I22" s="16">
        <v>75</v>
      </c>
      <c r="J22" s="27">
        <f t="shared" si="0"/>
        <v>15000</v>
      </c>
      <c r="K22" s="14" t="s">
        <v>70</v>
      </c>
    </row>
    <row r="23" customFormat="1" ht="24" customHeight="1" spans="1:11">
      <c r="A23" s="38"/>
      <c r="B23" s="38"/>
      <c r="C23" s="14"/>
      <c r="D23" s="14" t="s">
        <v>71</v>
      </c>
      <c r="E23" s="14" t="s">
        <v>29</v>
      </c>
      <c r="F23" s="16">
        <v>200</v>
      </c>
      <c r="G23" s="16"/>
      <c r="H23" s="16"/>
      <c r="I23" s="16">
        <v>75</v>
      </c>
      <c r="J23" s="27">
        <f t="shared" si="0"/>
        <v>15000</v>
      </c>
      <c r="K23" s="14"/>
    </row>
    <row r="24" customFormat="1" ht="24" customHeight="1" spans="1:11">
      <c r="A24" s="38"/>
      <c r="B24" s="38"/>
      <c r="C24" s="14"/>
      <c r="D24" s="14" t="s">
        <v>72</v>
      </c>
      <c r="E24" s="14" t="s">
        <v>29</v>
      </c>
      <c r="F24" s="16">
        <v>200</v>
      </c>
      <c r="G24" s="16"/>
      <c r="H24" s="16"/>
      <c r="I24" s="16">
        <v>25</v>
      </c>
      <c r="J24" s="27">
        <f t="shared" si="0"/>
        <v>5000</v>
      </c>
      <c r="K24" s="14" t="s">
        <v>100</v>
      </c>
    </row>
    <row r="25" customFormat="1" ht="24" customHeight="1" spans="1:11">
      <c r="A25" s="38"/>
      <c r="B25" s="38"/>
      <c r="C25" s="14"/>
      <c r="D25" s="14" t="s">
        <v>74</v>
      </c>
      <c r="E25" s="14" t="s">
        <v>29</v>
      </c>
      <c r="F25" s="16">
        <v>200</v>
      </c>
      <c r="G25" s="16"/>
      <c r="H25" s="16"/>
      <c r="I25" s="16">
        <v>25</v>
      </c>
      <c r="J25" s="27">
        <f t="shared" si="0"/>
        <v>5000</v>
      </c>
      <c r="K25" s="14"/>
    </row>
    <row r="26" customFormat="1" ht="24" customHeight="1" spans="1:11">
      <c r="A26" s="39"/>
      <c r="B26" s="39"/>
      <c r="C26" s="14"/>
      <c r="D26" s="14" t="s">
        <v>75</v>
      </c>
      <c r="E26" s="14" t="s">
        <v>29</v>
      </c>
      <c r="F26" s="16">
        <v>500</v>
      </c>
      <c r="G26" s="16"/>
      <c r="H26" s="16"/>
      <c r="I26" s="16">
        <v>30</v>
      </c>
      <c r="J26" s="27">
        <f t="shared" si="0"/>
        <v>15000</v>
      </c>
      <c r="K26" s="14" t="s">
        <v>76</v>
      </c>
    </row>
    <row r="27" customFormat="1" ht="24" customHeight="1" spans="1:11">
      <c r="A27" s="14">
        <v>4</v>
      </c>
      <c r="B27" s="14" t="s">
        <v>77</v>
      </c>
      <c r="C27" s="14" t="s">
        <v>57</v>
      </c>
      <c r="D27" s="14"/>
      <c r="E27" s="14" t="s">
        <v>29</v>
      </c>
      <c r="F27" s="16">
        <v>1000</v>
      </c>
      <c r="G27" s="16"/>
      <c r="H27" s="16"/>
      <c r="I27" s="16">
        <v>5</v>
      </c>
      <c r="J27" s="27">
        <f t="shared" si="0"/>
        <v>5000</v>
      </c>
      <c r="K27" s="14"/>
    </row>
    <row r="28" customFormat="1" ht="24" customHeight="1" spans="1:11">
      <c r="A28" s="14"/>
      <c r="B28" s="14"/>
      <c r="C28" s="14" t="s">
        <v>78</v>
      </c>
      <c r="D28" s="14"/>
      <c r="E28" s="14" t="s">
        <v>29</v>
      </c>
      <c r="F28" s="16">
        <v>1000</v>
      </c>
      <c r="G28" s="16"/>
      <c r="H28" s="16"/>
      <c r="I28" s="16">
        <v>5</v>
      </c>
      <c r="J28" s="27">
        <f t="shared" si="0"/>
        <v>5000</v>
      </c>
      <c r="K28" s="14"/>
    </row>
    <row r="29" ht="204" spans="1:11">
      <c r="A29" s="14">
        <v>5</v>
      </c>
      <c r="B29" s="14" t="s">
        <v>79</v>
      </c>
      <c r="C29" s="17" t="s">
        <v>82</v>
      </c>
      <c r="D29" s="17"/>
      <c r="E29" s="14" t="s">
        <v>34</v>
      </c>
      <c r="F29" s="16">
        <v>1</v>
      </c>
      <c r="G29" s="16"/>
      <c r="H29" s="16"/>
      <c r="I29" s="16">
        <v>80000</v>
      </c>
      <c r="J29" s="27">
        <f>F29*I29</f>
        <v>80000</v>
      </c>
      <c r="K29" s="14" t="s">
        <v>83</v>
      </c>
    </row>
    <row r="30" s="3" customFormat="1" ht="66" customHeight="1" spans="1:11">
      <c r="A30" s="14">
        <v>6</v>
      </c>
      <c r="B30" s="14" t="s">
        <v>79</v>
      </c>
      <c r="C30" s="11" t="s">
        <v>120</v>
      </c>
      <c r="D30" s="11"/>
      <c r="E30" s="11" t="s">
        <v>34</v>
      </c>
      <c r="F30" s="12">
        <v>1</v>
      </c>
      <c r="G30" s="12"/>
      <c r="H30" s="12"/>
      <c r="I30" s="12">
        <v>12000</v>
      </c>
      <c r="J30" s="27">
        <f>F30*I30</f>
        <v>12000</v>
      </c>
      <c r="K30" s="11" t="s">
        <v>160</v>
      </c>
    </row>
    <row r="31" customFormat="1" ht="24" customHeight="1" spans="1:11">
      <c r="A31" s="14">
        <v>7</v>
      </c>
      <c r="B31" s="14" t="s">
        <v>84</v>
      </c>
      <c r="C31" s="14"/>
      <c r="D31" s="14"/>
      <c r="E31" s="14" t="s">
        <v>85</v>
      </c>
      <c r="F31" s="16">
        <v>2</v>
      </c>
      <c r="G31" s="16"/>
      <c r="H31" s="16"/>
      <c r="I31" s="12">
        <v>48000</v>
      </c>
      <c r="J31" s="27">
        <f>I31*F31</f>
        <v>96000</v>
      </c>
      <c r="K31" s="14" t="s">
        <v>86</v>
      </c>
    </row>
    <row r="32" customFormat="1" ht="24" customHeight="1" spans="1:11">
      <c r="A32" s="40" t="s">
        <v>87</v>
      </c>
      <c r="B32" s="40"/>
      <c r="C32" s="40"/>
      <c r="D32" s="40"/>
      <c r="E32" s="14" t="s">
        <v>88</v>
      </c>
      <c r="F32" s="16"/>
      <c r="G32" s="16"/>
      <c r="H32" s="16"/>
      <c r="I32" s="16"/>
      <c r="J32" s="27">
        <f>SUM(J4:J31)</f>
        <v>2679212.27585</v>
      </c>
      <c r="K32" s="14"/>
    </row>
    <row r="33" s="2" customFormat="1" ht="54" customHeight="1" spans="1:11">
      <c r="A33" s="18" t="s">
        <v>89</v>
      </c>
      <c r="B33" s="18"/>
      <c r="C33" s="18"/>
      <c r="D33" s="18"/>
      <c r="E33" s="18"/>
      <c r="F33" s="19"/>
      <c r="G33" s="19"/>
      <c r="H33" s="19"/>
      <c r="I33" s="19"/>
      <c r="J33" s="19"/>
      <c r="K33" s="18"/>
    </row>
    <row r="34" s="2" customFormat="1" ht="222" customHeight="1" spans="1:11">
      <c r="A34" s="20" t="s">
        <v>90</v>
      </c>
      <c r="B34" s="20"/>
      <c r="C34" s="20"/>
      <c r="D34" s="20"/>
      <c r="E34" s="20"/>
      <c r="F34" s="20"/>
      <c r="G34" s="20"/>
      <c r="H34" s="20"/>
      <c r="I34" s="20"/>
      <c r="J34" s="20"/>
      <c r="K34" s="20"/>
    </row>
    <row r="35" s="2" customFormat="1" ht="47" customHeight="1" spans="1:11">
      <c r="A35" s="20" t="s">
        <v>104</v>
      </c>
      <c r="B35" s="20"/>
      <c r="C35" s="20"/>
      <c r="D35" s="20"/>
      <c r="E35" s="20"/>
      <c r="F35" s="20"/>
      <c r="G35" s="20"/>
      <c r="H35" s="20"/>
      <c r="I35" s="20"/>
      <c r="J35" s="20"/>
      <c r="K35" s="20"/>
    </row>
    <row r="36" s="29" customFormat="1" ht="57" customHeight="1" spans="1:11">
      <c r="A36" s="21" t="s">
        <v>105</v>
      </c>
      <c r="B36" s="21"/>
      <c r="C36" s="21"/>
      <c r="D36" s="21"/>
      <c r="E36" s="21"/>
      <c r="F36" s="22"/>
      <c r="G36" s="22"/>
      <c r="H36" s="22"/>
      <c r="I36" s="22"/>
      <c r="J36" s="22"/>
      <c r="K36" s="21"/>
    </row>
    <row r="37" s="4" customFormat="1" ht="51.75" customHeight="1" spans="1:11">
      <c r="A37" s="23" t="s">
        <v>93</v>
      </c>
      <c r="B37" s="23"/>
      <c r="C37" s="23"/>
      <c r="D37" s="23"/>
      <c r="E37" s="23"/>
      <c r="F37" s="24"/>
      <c r="G37" s="24"/>
      <c r="H37" s="24"/>
      <c r="I37" s="24"/>
      <c r="J37" s="24"/>
      <c r="K37" s="23"/>
    </row>
    <row r="38" ht="69" customHeight="1" spans="1:11">
      <c r="A38" s="25" t="s">
        <v>94</v>
      </c>
      <c r="B38" s="25"/>
      <c r="C38" s="25"/>
      <c r="D38" s="25"/>
      <c r="E38" s="25"/>
      <c r="F38" s="26"/>
      <c r="G38" s="26"/>
      <c r="H38" s="26"/>
      <c r="I38" s="26"/>
      <c r="J38" s="26"/>
      <c r="K38" s="25"/>
    </row>
    <row r="40" spans="1:11">
      <c r="A40" s="29"/>
      <c r="B40" s="29"/>
      <c r="C40" s="29"/>
      <c r="D40" s="29"/>
      <c r="E40" s="29"/>
      <c r="F40" s="1"/>
      <c r="G40" s="1"/>
      <c r="H40" s="1"/>
      <c r="I40" s="1"/>
      <c r="J40" s="29"/>
      <c r="K40" s="29"/>
    </row>
  </sheetData>
  <mergeCells count="32">
    <mergeCell ref="A1:K1"/>
    <mergeCell ref="A2:K2"/>
    <mergeCell ref="B3:D3"/>
    <mergeCell ref="C4:D4"/>
    <mergeCell ref="C5:D5"/>
    <mergeCell ref="C27:D27"/>
    <mergeCell ref="C28:D28"/>
    <mergeCell ref="C29:D29"/>
    <mergeCell ref="C30:D30"/>
    <mergeCell ref="B31:D31"/>
    <mergeCell ref="A32:D32"/>
    <mergeCell ref="A33:K33"/>
    <mergeCell ref="A34:K34"/>
    <mergeCell ref="A35:K35"/>
    <mergeCell ref="A36:K36"/>
    <mergeCell ref="A37:K37"/>
    <mergeCell ref="A38:K38"/>
    <mergeCell ref="A4:A5"/>
    <mergeCell ref="A6:A15"/>
    <mergeCell ref="A16:A26"/>
    <mergeCell ref="A27:A28"/>
    <mergeCell ref="B4:B5"/>
    <mergeCell ref="B6:B15"/>
    <mergeCell ref="B16:B26"/>
    <mergeCell ref="B27:B28"/>
    <mergeCell ref="C6:C11"/>
    <mergeCell ref="C12:C15"/>
    <mergeCell ref="C16:C19"/>
    <mergeCell ref="C20:C26"/>
    <mergeCell ref="K16:K18"/>
    <mergeCell ref="K22:K23"/>
    <mergeCell ref="K24:K25"/>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3"/>
  <sheetViews>
    <sheetView topLeftCell="A28" workbookViewId="0">
      <selection activeCell="M29" sqref="M29"/>
    </sheetView>
  </sheetViews>
  <sheetFormatPr defaultColWidth="9" defaultRowHeight="14.25"/>
  <cols>
    <col min="1" max="3" width="5.00833333333333" style="1" customWidth="1"/>
    <col min="4" max="4" width="26.6333333333333" style="1" customWidth="1"/>
    <col min="5" max="5" width="5.13333333333333" style="1" customWidth="1"/>
    <col min="6" max="8" width="9.63333333333333" style="5" customWidth="1"/>
    <col min="9" max="10" width="13.0083333333333" style="5" customWidth="1"/>
    <col min="11" max="11" width="20.6333333333333" style="1" customWidth="1"/>
    <col min="12" max="16384" width="9.00833333333333" style="1" customWidth="1"/>
  </cols>
  <sheetData>
    <row r="1" s="1" customFormat="1" ht="35" customHeight="1" spans="1:11">
      <c r="A1" s="6" t="s">
        <v>161</v>
      </c>
      <c r="B1" s="6"/>
      <c r="C1" s="6"/>
      <c r="D1" s="6"/>
      <c r="E1" s="6"/>
      <c r="F1" s="7"/>
      <c r="G1" s="7"/>
      <c r="H1" s="7"/>
      <c r="I1" s="7"/>
      <c r="J1" s="7"/>
      <c r="K1" s="6"/>
    </row>
    <row r="2" s="2" customFormat="1" ht="35" customHeight="1" spans="1:11">
      <c r="A2" s="8" t="s">
        <v>162</v>
      </c>
      <c r="B2" s="9"/>
      <c r="C2" s="9"/>
      <c r="D2" s="9"/>
      <c r="E2" s="9"/>
      <c r="F2" s="10"/>
      <c r="G2" s="10"/>
      <c r="H2" s="10"/>
      <c r="I2" s="10"/>
      <c r="J2" s="10"/>
      <c r="K2" s="9"/>
    </row>
    <row r="3" s="2" customFormat="1" ht="24" customHeight="1" spans="1:11">
      <c r="A3" s="11" t="s">
        <v>1</v>
      </c>
      <c r="B3" s="11" t="s">
        <v>20</v>
      </c>
      <c r="C3" s="11"/>
      <c r="D3" s="11"/>
      <c r="E3" s="11" t="s">
        <v>21</v>
      </c>
      <c r="F3" s="12" t="s">
        <v>22</v>
      </c>
      <c r="G3" s="12" t="s">
        <v>23</v>
      </c>
      <c r="H3" s="12" t="s">
        <v>24</v>
      </c>
      <c r="I3" s="12" t="s">
        <v>25</v>
      </c>
      <c r="J3" s="12" t="s">
        <v>26</v>
      </c>
      <c r="K3" s="11" t="s">
        <v>4</v>
      </c>
    </row>
    <row r="4" s="2" customFormat="1" ht="48" spans="1:15">
      <c r="A4" s="13">
        <v>1</v>
      </c>
      <c r="B4" s="14" t="s">
        <v>27</v>
      </c>
      <c r="C4" s="14" t="s">
        <v>28</v>
      </c>
      <c r="D4" s="14"/>
      <c r="E4" s="14" t="s">
        <v>29</v>
      </c>
      <c r="F4" s="15">
        <v>275683.08</v>
      </c>
      <c r="G4" s="16"/>
      <c r="H4" s="16"/>
      <c r="I4" s="16">
        <v>6.6</v>
      </c>
      <c r="J4" s="27">
        <f>I4*F4</f>
        <v>1819508.328</v>
      </c>
      <c r="K4" s="11" t="s">
        <v>163</v>
      </c>
      <c r="O4" s="28"/>
    </row>
    <row r="5" customFormat="1" ht="60" spans="1:11">
      <c r="A5" s="13"/>
      <c r="B5" s="14"/>
      <c r="C5" s="14" t="s">
        <v>33</v>
      </c>
      <c r="D5" s="14"/>
      <c r="E5" s="14" t="s">
        <v>34</v>
      </c>
      <c r="F5" s="16">
        <v>1</v>
      </c>
      <c r="G5" s="16"/>
      <c r="H5" s="16"/>
      <c r="I5" s="16">
        <f>F4*I4*5%</f>
        <v>90975.4164</v>
      </c>
      <c r="J5" s="27">
        <f>J4*5%</f>
        <v>90975.4164</v>
      </c>
      <c r="K5" s="17" t="s">
        <v>35</v>
      </c>
    </row>
    <row r="6" s="2" customFormat="1" ht="24" customHeight="1" spans="1:11">
      <c r="A6" s="11">
        <v>2</v>
      </c>
      <c r="B6" s="11" t="s">
        <v>36</v>
      </c>
      <c r="C6" s="11" t="s">
        <v>37</v>
      </c>
      <c r="D6" s="11" t="s">
        <v>99</v>
      </c>
      <c r="E6" s="11" t="s">
        <v>39</v>
      </c>
      <c r="F6" s="12">
        <v>10</v>
      </c>
      <c r="G6" s="12"/>
      <c r="H6" s="12"/>
      <c r="I6" s="12">
        <v>100</v>
      </c>
      <c r="J6" s="27">
        <f t="shared" ref="J6:J26" si="0">I6*F6</f>
        <v>1000</v>
      </c>
      <c r="K6" s="11" t="s">
        <v>164</v>
      </c>
    </row>
    <row r="7" s="2" customFormat="1" ht="24" customHeight="1" spans="1:11">
      <c r="A7" s="11"/>
      <c r="B7" s="11"/>
      <c r="C7" s="11"/>
      <c r="D7" s="11" t="s">
        <v>41</v>
      </c>
      <c r="E7" s="11" t="s">
        <v>39</v>
      </c>
      <c r="F7" s="12">
        <v>10</v>
      </c>
      <c r="G7" s="12"/>
      <c r="H7" s="12"/>
      <c r="I7" s="12">
        <v>170</v>
      </c>
      <c r="J7" s="27">
        <f t="shared" si="0"/>
        <v>1700</v>
      </c>
      <c r="K7" s="11" t="s">
        <v>165</v>
      </c>
    </row>
    <row r="8" s="2" customFormat="1" ht="24" customHeight="1" spans="1:11">
      <c r="A8" s="11"/>
      <c r="B8" s="11"/>
      <c r="C8" s="11"/>
      <c r="D8" s="11" t="s">
        <v>43</v>
      </c>
      <c r="E8" s="11" t="s">
        <v>39</v>
      </c>
      <c r="F8" s="12">
        <v>10</v>
      </c>
      <c r="G8" s="12"/>
      <c r="H8" s="12"/>
      <c r="I8" s="12">
        <v>280</v>
      </c>
      <c r="J8" s="27">
        <f t="shared" si="0"/>
        <v>2800</v>
      </c>
      <c r="K8" s="11" t="s">
        <v>166</v>
      </c>
    </row>
    <row r="9" s="2" customFormat="1" ht="24" customHeight="1" spans="1:11">
      <c r="A9" s="11"/>
      <c r="B9" s="11"/>
      <c r="C9" s="11"/>
      <c r="D9" s="11" t="s">
        <v>45</v>
      </c>
      <c r="E9" s="11" t="s">
        <v>39</v>
      </c>
      <c r="F9" s="12">
        <v>5</v>
      </c>
      <c r="G9" s="12"/>
      <c r="H9" s="12"/>
      <c r="I9" s="12">
        <v>420</v>
      </c>
      <c r="J9" s="27">
        <f t="shared" si="0"/>
        <v>2100</v>
      </c>
      <c r="K9" s="11" t="s">
        <v>167</v>
      </c>
    </row>
    <row r="10" s="2" customFormat="1" ht="24" customHeight="1" spans="1:11">
      <c r="A10" s="11"/>
      <c r="B10" s="11"/>
      <c r="C10" s="11" t="s">
        <v>51</v>
      </c>
      <c r="D10" s="11" t="s">
        <v>52</v>
      </c>
      <c r="E10" s="11" t="s">
        <v>39</v>
      </c>
      <c r="F10" s="12">
        <v>15</v>
      </c>
      <c r="G10" s="12"/>
      <c r="H10" s="12"/>
      <c r="I10" s="12">
        <v>60</v>
      </c>
      <c r="J10" s="27">
        <f t="shared" si="0"/>
        <v>900</v>
      </c>
      <c r="K10" s="11" t="s">
        <v>164</v>
      </c>
    </row>
    <row r="11" s="2" customFormat="1" ht="24" customHeight="1" spans="1:11">
      <c r="A11" s="11"/>
      <c r="B11" s="11"/>
      <c r="C11" s="11"/>
      <c r="D11" s="11" t="s">
        <v>53</v>
      </c>
      <c r="E11" s="11" t="s">
        <v>39</v>
      </c>
      <c r="F11" s="12">
        <v>15</v>
      </c>
      <c r="G11" s="12"/>
      <c r="H11" s="12"/>
      <c r="I11" s="12">
        <v>120</v>
      </c>
      <c r="J11" s="27">
        <f t="shared" si="0"/>
        <v>1800</v>
      </c>
      <c r="K11" s="11" t="s">
        <v>165</v>
      </c>
    </row>
    <row r="12" customFormat="1" ht="24" customHeight="1" spans="1:11">
      <c r="A12" s="17">
        <v>3</v>
      </c>
      <c r="B12" s="17" t="s">
        <v>56</v>
      </c>
      <c r="C12" s="14" t="s">
        <v>57</v>
      </c>
      <c r="D12" s="14" t="s">
        <v>58</v>
      </c>
      <c r="E12" s="14" t="s">
        <v>29</v>
      </c>
      <c r="F12" s="16">
        <v>300</v>
      </c>
      <c r="G12" s="16"/>
      <c r="H12" s="16"/>
      <c r="I12" s="16">
        <v>75</v>
      </c>
      <c r="J12" s="27">
        <f t="shared" si="0"/>
        <v>22500</v>
      </c>
      <c r="K12" s="14" t="s">
        <v>59</v>
      </c>
    </row>
    <row r="13" customFormat="1" ht="24" customHeight="1" spans="1:11">
      <c r="A13" s="17"/>
      <c r="B13" s="17"/>
      <c r="C13" s="14"/>
      <c r="D13" s="14" t="s">
        <v>60</v>
      </c>
      <c r="E13" s="14" t="s">
        <v>29</v>
      </c>
      <c r="F13" s="16">
        <v>200</v>
      </c>
      <c r="G13" s="16"/>
      <c r="H13" s="16"/>
      <c r="I13" s="16">
        <v>70</v>
      </c>
      <c r="J13" s="27">
        <f t="shared" si="0"/>
        <v>14000</v>
      </c>
      <c r="K13" s="14"/>
    </row>
    <row r="14" customFormat="1" ht="24" customHeight="1" spans="1:11">
      <c r="A14" s="17"/>
      <c r="B14" s="17"/>
      <c r="C14" s="14"/>
      <c r="D14" s="14" t="s">
        <v>61</v>
      </c>
      <c r="E14" s="14" t="s">
        <v>29</v>
      </c>
      <c r="F14" s="16">
        <v>200</v>
      </c>
      <c r="G14" s="16"/>
      <c r="H14" s="16"/>
      <c r="I14" s="16">
        <v>70</v>
      </c>
      <c r="J14" s="27">
        <f t="shared" si="0"/>
        <v>14000</v>
      </c>
      <c r="K14" s="14"/>
    </row>
    <row r="15" customFormat="1" ht="24" customHeight="1" spans="1:11">
      <c r="A15" s="17"/>
      <c r="B15" s="17"/>
      <c r="C15" s="14"/>
      <c r="D15" s="14" t="s">
        <v>62</v>
      </c>
      <c r="E15" s="14" t="s">
        <v>29</v>
      </c>
      <c r="F15" s="16">
        <v>200</v>
      </c>
      <c r="G15" s="16"/>
      <c r="H15" s="16"/>
      <c r="I15" s="16">
        <v>48</v>
      </c>
      <c r="J15" s="27">
        <f t="shared" si="0"/>
        <v>9600</v>
      </c>
      <c r="K15" s="14" t="s">
        <v>63</v>
      </c>
    </row>
    <row r="16" customFormat="1" ht="24" customHeight="1" spans="1:11">
      <c r="A16" s="17"/>
      <c r="B16" s="17"/>
      <c r="C16" s="14" t="s">
        <v>64</v>
      </c>
      <c r="D16" s="14" t="s">
        <v>65</v>
      </c>
      <c r="E16" s="14" t="s">
        <v>29</v>
      </c>
      <c r="F16" s="16">
        <v>700</v>
      </c>
      <c r="G16" s="16"/>
      <c r="H16" s="16"/>
      <c r="I16" s="16">
        <v>35</v>
      </c>
      <c r="J16" s="27">
        <f t="shared" si="0"/>
        <v>24500</v>
      </c>
      <c r="K16" s="11" t="s">
        <v>66</v>
      </c>
    </row>
    <row r="17" customFormat="1" ht="24" customHeight="1" spans="1:11">
      <c r="A17" s="17"/>
      <c r="B17" s="17"/>
      <c r="C17" s="14"/>
      <c r="D17" s="14" t="s">
        <v>67</v>
      </c>
      <c r="E17" s="14" t="s">
        <v>29</v>
      </c>
      <c r="F17" s="16">
        <v>350</v>
      </c>
      <c r="G17" s="16"/>
      <c r="H17" s="16"/>
      <c r="I17" s="16">
        <v>30</v>
      </c>
      <c r="J17" s="27">
        <f t="shared" si="0"/>
        <v>10500</v>
      </c>
      <c r="K17" s="11" t="s">
        <v>68</v>
      </c>
    </row>
    <row r="18" customFormat="1" ht="24" customHeight="1" spans="1:11">
      <c r="A18" s="17">
        <v>3</v>
      </c>
      <c r="B18" s="17" t="s">
        <v>56</v>
      </c>
      <c r="C18" s="14"/>
      <c r="D18" s="14" t="s">
        <v>69</v>
      </c>
      <c r="E18" s="14" t="s">
        <v>29</v>
      </c>
      <c r="F18" s="16">
        <v>150</v>
      </c>
      <c r="G18" s="16"/>
      <c r="H18" s="16"/>
      <c r="I18" s="16">
        <v>75</v>
      </c>
      <c r="J18" s="27">
        <f t="shared" si="0"/>
        <v>11250</v>
      </c>
      <c r="K18" s="14" t="s">
        <v>70</v>
      </c>
    </row>
    <row r="19" customFormat="1" ht="24" customHeight="1" spans="1:11">
      <c r="A19" s="17"/>
      <c r="B19" s="17"/>
      <c r="C19" s="14"/>
      <c r="D19" s="14" t="s">
        <v>71</v>
      </c>
      <c r="E19" s="14" t="s">
        <v>29</v>
      </c>
      <c r="F19" s="16">
        <v>150</v>
      </c>
      <c r="G19" s="16"/>
      <c r="H19" s="16"/>
      <c r="I19" s="16">
        <v>75</v>
      </c>
      <c r="J19" s="27">
        <f t="shared" si="0"/>
        <v>11250</v>
      </c>
      <c r="K19" s="14"/>
    </row>
    <row r="20" customFormat="1" ht="24" customHeight="1" spans="1:11">
      <c r="A20" s="17"/>
      <c r="B20" s="17"/>
      <c r="C20" s="14"/>
      <c r="D20" s="14" t="s">
        <v>72</v>
      </c>
      <c r="E20" s="14" t="s">
        <v>29</v>
      </c>
      <c r="F20" s="16">
        <v>150</v>
      </c>
      <c r="G20" s="16"/>
      <c r="H20" s="16"/>
      <c r="I20" s="16">
        <v>25</v>
      </c>
      <c r="J20" s="27">
        <f t="shared" si="0"/>
        <v>3750</v>
      </c>
      <c r="K20" s="14" t="s">
        <v>100</v>
      </c>
    </row>
    <row r="21" customFormat="1" ht="24" customHeight="1" spans="1:11">
      <c r="A21" s="17"/>
      <c r="B21" s="17"/>
      <c r="C21" s="14"/>
      <c r="D21" s="14" t="s">
        <v>74</v>
      </c>
      <c r="E21" s="14" t="s">
        <v>29</v>
      </c>
      <c r="F21" s="16">
        <v>150</v>
      </c>
      <c r="G21" s="16"/>
      <c r="H21" s="16"/>
      <c r="I21" s="16">
        <v>25</v>
      </c>
      <c r="J21" s="27">
        <f t="shared" si="0"/>
        <v>3750</v>
      </c>
      <c r="K21" s="14"/>
    </row>
    <row r="22" customFormat="1" ht="24" customHeight="1" spans="1:11">
      <c r="A22" s="17"/>
      <c r="B22" s="17"/>
      <c r="C22" s="14"/>
      <c r="D22" s="14" t="s">
        <v>75</v>
      </c>
      <c r="E22" s="14" t="s">
        <v>29</v>
      </c>
      <c r="F22" s="16">
        <v>350</v>
      </c>
      <c r="G22" s="16"/>
      <c r="H22" s="16"/>
      <c r="I22" s="16">
        <v>30</v>
      </c>
      <c r="J22" s="27">
        <f t="shared" si="0"/>
        <v>10500</v>
      </c>
      <c r="K22" s="14" t="s">
        <v>76</v>
      </c>
    </row>
    <row r="23" s="2" customFormat="1" ht="20" customHeight="1" spans="1:11">
      <c r="A23" s="11">
        <v>4</v>
      </c>
      <c r="B23" s="11" t="s">
        <v>77</v>
      </c>
      <c r="C23" s="11" t="s">
        <v>57</v>
      </c>
      <c r="D23" s="11"/>
      <c r="E23" s="11" t="s">
        <v>29</v>
      </c>
      <c r="F23" s="12">
        <v>1000</v>
      </c>
      <c r="G23" s="12"/>
      <c r="H23" s="12"/>
      <c r="I23" s="16">
        <v>5</v>
      </c>
      <c r="J23" s="16">
        <f t="shared" si="0"/>
        <v>5000</v>
      </c>
      <c r="K23" s="11"/>
    </row>
    <row r="24" s="2" customFormat="1" ht="20" customHeight="1" spans="1:11">
      <c r="A24" s="11"/>
      <c r="B24" s="11"/>
      <c r="C24" s="11" t="s">
        <v>78</v>
      </c>
      <c r="D24" s="11"/>
      <c r="E24" s="11" t="s">
        <v>29</v>
      </c>
      <c r="F24" s="12">
        <v>1000</v>
      </c>
      <c r="G24" s="12"/>
      <c r="H24" s="12"/>
      <c r="I24" s="16">
        <v>5</v>
      </c>
      <c r="J24" s="27">
        <f t="shared" si="0"/>
        <v>5000</v>
      </c>
      <c r="K24" s="11"/>
    </row>
    <row r="25" s="3" customFormat="1" ht="61" customHeight="1" spans="1:11">
      <c r="A25" s="11">
        <v>5</v>
      </c>
      <c r="B25" s="11" t="s">
        <v>79</v>
      </c>
      <c r="C25" s="11" t="s">
        <v>120</v>
      </c>
      <c r="D25" s="11"/>
      <c r="E25" s="11" t="s">
        <v>34</v>
      </c>
      <c r="F25" s="12">
        <v>1</v>
      </c>
      <c r="G25" s="12"/>
      <c r="H25" s="12"/>
      <c r="I25" s="12">
        <v>12000</v>
      </c>
      <c r="J25" s="27">
        <f t="shared" si="0"/>
        <v>12000</v>
      </c>
      <c r="K25" s="11" t="s">
        <v>168</v>
      </c>
    </row>
    <row r="26" s="2" customFormat="1" ht="36" spans="1:11">
      <c r="A26" s="11">
        <v>6</v>
      </c>
      <c r="B26" s="11" t="s">
        <v>84</v>
      </c>
      <c r="C26" s="11"/>
      <c r="D26" s="11"/>
      <c r="E26" s="11" t="s">
        <v>85</v>
      </c>
      <c r="F26" s="12">
        <v>2</v>
      </c>
      <c r="G26" s="12"/>
      <c r="H26" s="12"/>
      <c r="I26" s="16">
        <v>48000</v>
      </c>
      <c r="J26" s="27">
        <f t="shared" si="0"/>
        <v>96000</v>
      </c>
      <c r="K26" s="11" t="s">
        <v>86</v>
      </c>
    </row>
    <row r="27" s="2" customFormat="1" ht="12" spans="1:11">
      <c r="A27" s="11" t="s">
        <v>87</v>
      </c>
      <c r="B27" s="11"/>
      <c r="C27" s="11"/>
      <c r="D27" s="11"/>
      <c r="E27" s="11" t="s">
        <v>88</v>
      </c>
      <c r="F27" s="12"/>
      <c r="G27" s="12"/>
      <c r="H27" s="12"/>
      <c r="I27" s="12"/>
      <c r="J27" s="12">
        <f>SUM(J4:J26)</f>
        <v>2174383.7444</v>
      </c>
      <c r="K27" s="11"/>
    </row>
    <row r="28" s="2" customFormat="1" ht="52" customHeight="1" spans="1:11">
      <c r="A28" s="18" t="s">
        <v>89</v>
      </c>
      <c r="B28" s="18"/>
      <c r="C28" s="18"/>
      <c r="D28" s="18"/>
      <c r="E28" s="18"/>
      <c r="F28" s="19"/>
      <c r="G28" s="19"/>
      <c r="H28" s="19"/>
      <c r="I28" s="19"/>
      <c r="J28" s="19"/>
      <c r="K28" s="18"/>
    </row>
    <row r="29" s="2" customFormat="1" ht="201" customHeight="1" spans="1:11">
      <c r="A29" s="20" t="s">
        <v>90</v>
      </c>
      <c r="B29" s="20"/>
      <c r="C29" s="20"/>
      <c r="D29" s="20"/>
      <c r="E29" s="20"/>
      <c r="F29" s="20"/>
      <c r="G29" s="20"/>
      <c r="H29" s="20"/>
      <c r="I29" s="20"/>
      <c r="J29" s="20"/>
      <c r="K29" s="20"/>
    </row>
    <row r="30" s="2" customFormat="1" ht="51" customHeight="1" spans="1:11">
      <c r="A30" s="20" t="s">
        <v>113</v>
      </c>
      <c r="B30" s="20"/>
      <c r="C30" s="20"/>
      <c r="D30" s="20"/>
      <c r="E30" s="20"/>
      <c r="F30" s="20"/>
      <c r="G30" s="20"/>
      <c r="H30" s="20"/>
      <c r="I30" s="20"/>
      <c r="J30" s="20"/>
      <c r="K30" s="20"/>
    </row>
    <row r="31" ht="61" customHeight="1" spans="1:11">
      <c r="A31" s="21" t="s">
        <v>92</v>
      </c>
      <c r="B31" s="21"/>
      <c r="C31" s="21"/>
      <c r="D31" s="21"/>
      <c r="E31" s="21"/>
      <c r="F31" s="22"/>
      <c r="G31" s="22"/>
      <c r="H31" s="22"/>
      <c r="I31" s="22"/>
      <c r="J31" s="22"/>
      <c r="K31" s="21"/>
    </row>
    <row r="32" s="4" customFormat="1" ht="51.75" customHeight="1" spans="1:11">
      <c r="A32" s="23" t="s">
        <v>93</v>
      </c>
      <c r="B32" s="23"/>
      <c r="C32" s="23"/>
      <c r="D32" s="23"/>
      <c r="E32" s="23"/>
      <c r="F32" s="24"/>
      <c r="G32" s="24"/>
      <c r="H32" s="24"/>
      <c r="I32" s="24"/>
      <c r="J32" s="24"/>
      <c r="K32" s="23"/>
    </row>
    <row r="33" ht="71" customHeight="1" spans="1:11">
      <c r="A33" s="25" t="s">
        <v>94</v>
      </c>
      <c r="B33" s="25"/>
      <c r="C33" s="25"/>
      <c r="D33" s="25"/>
      <c r="E33" s="25"/>
      <c r="F33" s="26"/>
      <c r="G33" s="26"/>
      <c r="H33" s="26"/>
      <c r="I33" s="26"/>
      <c r="J33" s="26"/>
      <c r="K33" s="25"/>
    </row>
  </sheetData>
  <mergeCells count="33">
    <mergeCell ref="A1:K1"/>
    <mergeCell ref="A2:K2"/>
    <mergeCell ref="B3:D3"/>
    <mergeCell ref="C4:D4"/>
    <mergeCell ref="C5:D5"/>
    <mergeCell ref="C23:D23"/>
    <mergeCell ref="C24:D24"/>
    <mergeCell ref="C25:D25"/>
    <mergeCell ref="B26:D26"/>
    <mergeCell ref="A27:D27"/>
    <mergeCell ref="A28:K28"/>
    <mergeCell ref="A29:K29"/>
    <mergeCell ref="A30:K30"/>
    <mergeCell ref="A31:K31"/>
    <mergeCell ref="A32:K32"/>
    <mergeCell ref="A33:K33"/>
    <mergeCell ref="A4:A5"/>
    <mergeCell ref="A6:A11"/>
    <mergeCell ref="A12:A17"/>
    <mergeCell ref="A18:A22"/>
    <mergeCell ref="A23:A24"/>
    <mergeCell ref="B4:B5"/>
    <mergeCell ref="B6:B11"/>
    <mergeCell ref="B12:B17"/>
    <mergeCell ref="B18:B22"/>
    <mergeCell ref="B23:B24"/>
    <mergeCell ref="C6:C9"/>
    <mergeCell ref="C10:C11"/>
    <mergeCell ref="C12:C15"/>
    <mergeCell ref="C16:C22"/>
    <mergeCell ref="K12:K14"/>
    <mergeCell ref="K18:K19"/>
    <mergeCell ref="K20:K21"/>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1"/>
  <sheetViews>
    <sheetView workbookViewId="0">
      <selection activeCell="M5" sqref="M5"/>
    </sheetView>
  </sheetViews>
  <sheetFormatPr defaultColWidth="9" defaultRowHeight="14.25"/>
  <cols>
    <col min="1" max="3" width="5.00833333333333" style="41" customWidth="1"/>
    <col min="4" max="4" width="20.6333333333333" style="41" customWidth="1"/>
    <col min="5" max="5" width="5.13333333333333" style="41" customWidth="1"/>
    <col min="6" max="8" width="9.63333333333333" style="41" customWidth="1"/>
    <col min="9" max="10" width="12.6333333333333" style="41" customWidth="1"/>
    <col min="11" max="11" width="20.6333333333333" style="41" customWidth="1"/>
    <col min="12" max="12" width="12.2583333333333" style="41" customWidth="1"/>
    <col min="13" max="16384" width="9.00833333333333" style="41" customWidth="1"/>
  </cols>
  <sheetData>
    <row r="1" ht="35" customHeight="1" spans="1:15">
      <c r="A1" s="62" t="s">
        <v>18</v>
      </c>
      <c r="B1" s="70"/>
      <c r="C1" s="70"/>
      <c r="D1" s="70"/>
      <c r="E1" s="70"/>
      <c r="F1" s="71"/>
      <c r="G1" s="71"/>
      <c r="H1" s="71"/>
      <c r="I1" s="71"/>
      <c r="J1" s="71"/>
      <c r="K1" s="70"/>
      <c r="L1" s="77"/>
      <c r="M1" s="77"/>
      <c r="N1" s="77"/>
      <c r="O1" s="77"/>
    </row>
    <row r="2" ht="42" customHeight="1" spans="1:15">
      <c r="A2" s="64" t="s">
        <v>19</v>
      </c>
      <c r="B2" s="72"/>
      <c r="C2" s="72"/>
      <c r="D2" s="72"/>
      <c r="E2" s="72"/>
      <c r="F2" s="73"/>
      <c r="G2" s="73"/>
      <c r="H2" s="73"/>
      <c r="I2" s="73"/>
      <c r="J2" s="73"/>
      <c r="K2" s="72"/>
      <c r="L2" s="78"/>
      <c r="M2" s="78"/>
      <c r="N2" s="78"/>
      <c r="O2" s="78"/>
    </row>
    <row r="3" ht="24.75" spans="1:11">
      <c r="A3" s="46" t="s">
        <v>1</v>
      </c>
      <c r="B3" s="46" t="s">
        <v>20</v>
      </c>
      <c r="C3" s="46"/>
      <c r="D3" s="46"/>
      <c r="E3" s="46" t="s">
        <v>21</v>
      </c>
      <c r="F3" s="15" t="s">
        <v>22</v>
      </c>
      <c r="G3" s="15" t="s">
        <v>23</v>
      </c>
      <c r="H3" s="15" t="s">
        <v>24</v>
      </c>
      <c r="I3" s="15" t="s">
        <v>25</v>
      </c>
      <c r="J3" s="15" t="s">
        <v>26</v>
      </c>
      <c r="K3" s="46" t="s">
        <v>4</v>
      </c>
    </row>
    <row r="4" ht="228" spans="1:14">
      <c r="A4" s="74">
        <v>1</v>
      </c>
      <c r="B4" s="74" t="s">
        <v>27</v>
      </c>
      <c r="C4" s="48" t="s">
        <v>28</v>
      </c>
      <c r="D4" s="46"/>
      <c r="E4" s="46" t="s">
        <v>29</v>
      </c>
      <c r="F4" s="15">
        <f>25389.38+44224.01+19139.48+36936.32+5354.41+32515+2585.22+17766.28+3000+19497.83+2703+6000+22165.16+13389.9+1665</f>
        <v>252330.99</v>
      </c>
      <c r="G4" s="15"/>
      <c r="H4" s="15"/>
      <c r="I4" s="15">
        <v>6.97</v>
      </c>
      <c r="J4" s="95">
        <f>I4*F4</f>
        <v>1758747.0003</v>
      </c>
      <c r="K4" s="43" t="s">
        <v>30</v>
      </c>
      <c r="N4" s="81"/>
    </row>
    <row r="5" ht="132" spans="1:11">
      <c r="A5" s="76"/>
      <c r="B5" s="76"/>
      <c r="C5" s="90" t="s">
        <v>31</v>
      </c>
      <c r="D5" s="91"/>
      <c r="E5" s="46" t="s">
        <v>29</v>
      </c>
      <c r="F5" s="92">
        <f>9243+4200+3624+1470+4276.5+567.35+2900.33+450+1556+613.5+1767.63+646+1195.15+1346.35</f>
        <v>33855.81</v>
      </c>
      <c r="G5" s="92"/>
      <c r="H5" s="92"/>
      <c r="I5" s="92">
        <v>5.67</v>
      </c>
      <c r="J5" s="95">
        <f>I5*F5</f>
        <v>191962.4427</v>
      </c>
      <c r="K5" s="43" t="s">
        <v>32</v>
      </c>
    </row>
    <row r="6" ht="60" spans="1:11">
      <c r="A6" s="17">
        <v>1</v>
      </c>
      <c r="B6" s="17" t="s">
        <v>27</v>
      </c>
      <c r="C6" s="17" t="s">
        <v>33</v>
      </c>
      <c r="D6" s="17"/>
      <c r="E6" s="17" t="s">
        <v>34</v>
      </c>
      <c r="F6" s="92">
        <v>1</v>
      </c>
      <c r="G6" s="16"/>
      <c r="H6" s="16"/>
      <c r="I6" s="92">
        <f>(J4+J5)*5%</f>
        <v>97535.47215</v>
      </c>
      <c r="J6" s="92">
        <f>(J4+J5)*5%</f>
        <v>97535.47215</v>
      </c>
      <c r="K6" s="17" t="s">
        <v>35</v>
      </c>
    </row>
    <row r="7" ht="20" customHeight="1" spans="1:11">
      <c r="A7" s="74">
        <v>2</v>
      </c>
      <c r="B7" s="74" t="s">
        <v>36</v>
      </c>
      <c r="C7" s="46" t="s">
        <v>37</v>
      </c>
      <c r="D7" s="46" t="s">
        <v>38</v>
      </c>
      <c r="E7" s="46" t="s">
        <v>39</v>
      </c>
      <c r="F7" s="15">
        <v>100</v>
      </c>
      <c r="G7" s="15"/>
      <c r="H7" s="15"/>
      <c r="I7" s="15">
        <f>80+20</f>
        <v>100</v>
      </c>
      <c r="J7" s="95">
        <f t="shared" ref="J7:J29" si="0">I7*F7</f>
        <v>10000</v>
      </c>
      <c r="K7" s="46" t="s">
        <v>40</v>
      </c>
    </row>
    <row r="8" ht="20" customHeight="1" spans="1:11">
      <c r="A8" s="75"/>
      <c r="B8" s="75"/>
      <c r="C8" s="46"/>
      <c r="D8" s="46" t="s">
        <v>41</v>
      </c>
      <c r="E8" s="46" t="s">
        <v>39</v>
      </c>
      <c r="F8" s="15">
        <v>300</v>
      </c>
      <c r="G8" s="15"/>
      <c r="H8" s="15"/>
      <c r="I8" s="15">
        <f>130+40</f>
        <v>170</v>
      </c>
      <c r="J8" s="95">
        <f t="shared" si="0"/>
        <v>51000</v>
      </c>
      <c r="K8" s="46" t="s">
        <v>42</v>
      </c>
    </row>
    <row r="9" ht="20" customHeight="1" spans="1:11">
      <c r="A9" s="75"/>
      <c r="B9" s="75"/>
      <c r="C9" s="46"/>
      <c r="D9" s="46" t="s">
        <v>43</v>
      </c>
      <c r="E9" s="46" t="s">
        <v>39</v>
      </c>
      <c r="F9" s="15">
        <v>100</v>
      </c>
      <c r="G9" s="15"/>
      <c r="H9" s="15"/>
      <c r="I9" s="15">
        <f>180+100</f>
        <v>280</v>
      </c>
      <c r="J9" s="95">
        <f t="shared" si="0"/>
        <v>28000</v>
      </c>
      <c r="K9" s="46" t="s">
        <v>44</v>
      </c>
    </row>
    <row r="10" ht="20" customHeight="1" spans="1:11">
      <c r="A10" s="75"/>
      <c r="B10" s="75"/>
      <c r="C10" s="46"/>
      <c r="D10" s="46" t="s">
        <v>45</v>
      </c>
      <c r="E10" s="46" t="s">
        <v>39</v>
      </c>
      <c r="F10" s="15">
        <v>40</v>
      </c>
      <c r="G10" s="15"/>
      <c r="H10" s="15"/>
      <c r="I10" s="15">
        <f>220+200</f>
        <v>420</v>
      </c>
      <c r="J10" s="95">
        <f t="shared" si="0"/>
        <v>16800</v>
      </c>
      <c r="K10" s="46" t="s">
        <v>46</v>
      </c>
    </row>
    <row r="11" ht="20" customHeight="1" spans="1:11">
      <c r="A11" s="75"/>
      <c r="B11" s="75"/>
      <c r="C11" s="46"/>
      <c r="D11" s="46" t="s">
        <v>47</v>
      </c>
      <c r="E11" s="46" t="s">
        <v>39</v>
      </c>
      <c r="F11" s="15">
        <v>20</v>
      </c>
      <c r="G11" s="15"/>
      <c r="H11" s="15"/>
      <c r="I11" s="15">
        <f>270+250</f>
        <v>520</v>
      </c>
      <c r="J11" s="95">
        <f t="shared" si="0"/>
        <v>10400</v>
      </c>
      <c r="K11" s="46" t="s">
        <v>48</v>
      </c>
    </row>
    <row r="12" ht="20" customHeight="1" spans="1:11">
      <c r="A12" s="75"/>
      <c r="B12" s="75"/>
      <c r="C12" s="46"/>
      <c r="D12" s="46" t="s">
        <v>49</v>
      </c>
      <c r="E12" s="46" t="s">
        <v>39</v>
      </c>
      <c r="F12" s="15">
        <v>10</v>
      </c>
      <c r="G12" s="15"/>
      <c r="H12" s="15"/>
      <c r="I12" s="15">
        <f>330+300</f>
        <v>630</v>
      </c>
      <c r="J12" s="95">
        <f t="shared" si="0"/>
        <v>6300</v>
      </c>
      <c r="K12" s="46" t="s">
        <v>50</v>
      </c>
    </row>
    <row r="13" ht="20" customHeight="1" spans="1:11">
      <c r="A13" s="75"/>
      <c r="B13" s="75"/>
      <c r="C13" s="46" t="s">
        <v>51</v>
      </c>
      <c r="D13" s="46" t="s">
        <v>52</v>
      </c>
      <c r="E13" s="46" t="s">
        <v>39</v>
      </c>
      <c r="F13" s="15">
        <v>100</v>
      </c>
      <c r="G13" s="15"/>
      <c r="H13" s="15"/>
      <c r="I13" s="15">
        <f>40+20</f>
        <v>60</v>
      </c>
      <c r="J13" s="95">
        <f t="shared" si="0"/>
        <v>6000</v>
      </c>
      <c r="K13" s="46" t="s">
        <v>40</v>
      </c>
    </row>
    <row r="14" ht="20" customHeight="1" spans="1:11">
      <c r="A14" s="75"/>
      <c r="B14" s="75"/>
      <c r="C14" s="46"/>
      <c r="D14" s="46" t="s">
        <v>53</v>
      </c>
      <c r="E14" s="46" t="s">
        <v>39</v>
      </c>
      <c r="F14" s="15">
        <v>100</v>
      </c>
      <c r="G14" s="15"/>
      <c r="H14" s="15"/>
      <c r="I14" s="15">
        <f>60+60</f>
        <v>120</v>
      </c>
      <c r="J14" s="95">
        <f t="shared" si="0"/>
        <v>12000</v>
      </c>
      <c r="K14" s="46" t="s">
        <v>42</v>
      </c>
    </row>
    <row r="15" ht="20" customHeight="1" spans="1:11">
      <c r="A15" s="75"/>
      <c r="B15" s="75"/>
      <c r="C15" s="46"/>
      <c r="D15" s="46" t="s">
        <v>54</v>
      </c>
      <c r="E15" s="46" t="s">
        <v>39</v>
      </c>
      <c r="F15" s="15">
        <v>50</v>
      </c>
      <c r="G15" s="15"/>
      <c r="H15" s="15"/>
      <c r="I15" s="15">
        <f>80+120</f>
        <v>200</v>
      </c>
      <c r="J15" s="95">
        <f t="shared" si="0"/>
        <v>10000</v>
      </c>
      <c r="K15" s="46" t="s">
        <v>44</v>
      </c>
    </row>
    <row r="16" ht="20" customHeight="1" spans="1:11">
      <c r="A16" s="76"/>
      <c r="B16" s="76"/>
      <c r="C16" s="46"/>
      <c r="D16" s="46" t="s">
        <v>55</v>
      </c>
      <c r="E16" s="46" t="s">
        <v>39</v>
      </c>
      <c r="F16" s="15">
        <v>20</v>
      </c>
      <c r="G16" s="15"/>
      <c r="H16" s="15"/>
      <c r="I16" s="15">
        <f>140+100</f>
        <v>240</v>
      </c>
      <c r="J16" s="95">
        <f t="shared" si="0"/>
        <v>4800</v>
      </c>
      <c r="K16" s="46" t="s">
        <v>46</v>
      </c>
    </row>
    <row r="17" ht="20" customHeight="1" spans="1:11">
      <c r="A17" s="74">
        <v>3</v>
      </c>
      <c r="B17" s="74" t="s">
        <v>56</v>
      </c>
      <c r="C17" s="46" t="s">
        <v>57</v>
      </c>
      <c r="D17" s="46" t="s">
        <v>58</v>
      </c>
      <c r="E17" s="46" t="s">
        <v>29</v>
      </c>
      <c r="F17" s="15">
        <v>500</v>
      </c>
      <c r="G17" s="15"/>
      <c r="H17" s="15"/>
      <c r="I17" s="15">
        <v>75</v>
      </c>
      <c r="J17" s="95">
        <f t="shared" si="0"/>
        <v>37500</v>
      </c>
      <c r="K17" s="46" t="s">
        <v>59</v>
      </c>
    </row>
    <row r="18" ht="20" customHeight="1" spans="1:11">
      <c r="A18" s="75"/>
      <c r="B18" s="75"/>
      <c r="C18" s="46"/>
      <c r="D18" s="46" t="s">
        <v>60</v>
      </c>
      <c r="E18" s="46" t="s">
        <v>29</v>
      </c>
      <c r="F18" s="15">
        <v>300</v>
      </c>
      <c r="G18" s="15"/>
      <c r="H18" s="15"/>
      <c r="I18" s="15">
        <v>70</v>
      </c>
      <c r="J18" s="95">
        <f t="shared" si="0"/>
        <v>21000</v>
      </c>
      <c r="K18" s="46"/>
    </row>
    <row r="19" ht="20" customHeight="1" spans="1:11">
      <c r="A19" s="75"/>
      <c r="B19" s="75"/>
      <c r="C19" s="46"/>
      <c r="D19" s="46" t="s">
        <v>61</v>
      </c>
      <c r="E19" s="46" t="s">
        <v>29</v>
      </c>
      <c r="F19" s="15">
        <v>300</v>
      </c>
      <c r="G19" s="15"/>
      <c r="H19" s="15"/>
      <c r="I19" s="15">
        <v>70</v>
      </c>
      <c r="J19" s="95">
        <f t="shared" si="0"/>
        <v>21000</v>
      </c>
      <c r="K19" s="46"/>
    </row>
    <row r="20" ht="20" customHeight="1" spans="1:11">
      <c r="A20" s="75"/>
      <c r="B20" s="75"/>
      <c r="C20" s="46"/>
      <c r="D20" s="46" t="s">
        <v>62</v>
      </c>
      <c r="E20" s="46" t="s">
        <v>29</v>
      </c>
      <c r="F20" s="15">
        <v>300</v>
      </c>
      <c r="G20" s="15"/>
      <c r="H20" s="15"/>
      <c r="I20" s="15">
        <v>48</v>
      </c>
      <c r="J20" s="95">
        <f t="shared" si="0"/>
        <v>14400</v>
      </c>
      <c r="K20" s="46" t="s">
        <v>63</v>
      </c>
    </row>
    <row r="21" ht="20" customHeight="1" spans="1:11">
      <c r="A21" s="75"/>
      <c r="B21" s="76"/>
      <c r="C21" s="46" t="s">
        <v>64</v>
      </c>
      <c r="D21" s="46" t="s">
        <v>65</v>
      </c>
      <c r="E21" s="46" t="s">
        <v>29</v>
      </c>
      <c r="F21" s="15">
        <v>1000</v>
      </c>
      <c r="G21" s="15"/>
      <c r="H21" s="15"/>
      <c r="I21" s="15">
        <v>35</v>
      </c>
      <c r="J21" s="95">
        <f t="shared" si="0"/>
        <v>35000</v>
      </c>
      <c r="K21" s="11" t="s">
        <v>66</v>
      </c>
    </row>
    <row r="22" ht="20" customHeight="1" spans="1:11">
      <c r="A22" s="75"/>
      <c r="B22" s="74" t="s">
        <v>56</v>
      </c>
      <c r="C22" s="46" t="s">
        <v>64</v>
      </c>
      <c r="D22" s="46" t="s">
        <v>67</v>
      </c>
      <c r="E22" s="46" t="s">
        <v>29</v>
      </c>
      <c r="F22" s="15">
        <v>500</v>
      </c>
      <c r="G22" s="15"/>
      <c r="H22" s="15"/>
      <c r="I22" s="15">
        <v>30</v>
      </c>
      <c r="J22" s="95">
        <f t="shared" si="0"/>
        <v>15000</v>
      </c>
      <c r="K22" s="11" t="s">
        <v>68</v>
      </c>
    </row>
    <row r="23" ht="20" customHeight="1" spans="1:11">
      <c r="A23" s="75"/>
      <c r="B23" s="75"/>
      <c r="C23" s="46"/>
      <c r="D23" s="46" t="s">
        <v>69</v>
      </c>
      <c r="E23" s="46" t="s">
        <v>29</v>
      </c>
      <c r="F23" s="15">
        <v>200</v>
      </c>
      <c r="G23" s="15"/>
      <c r="H23" s="15"/>
      <c r="I23" s="15">
        <v>75</v>
      </c>
      <c r="J23" s="95">
        <f t="shared" si="0"/>
        <v>15000</v>
      </c>
      <c r="K23" s="46" t="s">
        <v>70</v>
      </c>
    </row>
    <row r="24" ht="20" customHeight="1" spans="1:11">
      <c r="A24" s="75"/>
      <c r="B24" s="75"/>
      <c r="C24" s="46"/>
      <c r="D24" s="46" t="s">
        <v>71</v>
      </c>
      <c r="E24" s="46" t="s">
        <v>29</v>
      </c>
      <c r="F24" s="15">
        <v>200</v>
      </c>
      <c r="G24" s="15"/>
      <c r="H24" s="15"/>
      <c r="I24" s="15">
        <v>75</v>
      </c>
      <c r="J24" s="95">
        <f t="shared" si="0"/>
        <v>15000</v>
      </c>
      <c r="K24" s="46"/>
    </row>
    <row r="25" ht="20" customHeight="1" spans="1:11">
      <c r="A25" s="75"/>
      <c r="B25" s="75"/>
      <c r="C25" s="46"/>
      <c r="D25" s="46" t="s">
        <v>72</v>
      </c>
      <c r="E25" s="46" t="s">
        <v>29</v>
      </c>
      <c r="F25" s="15">
        <v>200</v>
      </c>
      <c r="G25" s="15"/>
      <c r="H25" s="15"/>
      <c r="I25" s="15">
        <v>25</v>
      </c>
      <c r="J25" s="95">
        <f t="shared" si="0"/>
        <v>5000</v>
      </c>
      <c r="K25" s="11" t="s">
        <v>73</v>
      </c>
    </row>
    <row r="26" ht="20" customHeight="1" spans="1:11">
      <c r="A26" s="75"/>
      <c r="B26" s="75"/>
      <c r="C26" s="46"/>
      <c r="D26" s="46" t="s">
        <v>74</v>
      </c>
      <c r="E26" s="46" t="s">
        <v>29</v>
      </c>
      <c r="F26" s="15">
        <v>200</v>
      </c>
      <c r="G26" s="15"/>
      <c r="H26" s="15"/>
      <c r="I26" s="15">
        <v>25</v>
      </c>
      <c r="J26" s="95">
        <f t="shared" si="0"/>
        <v>5000</v>
      </c>
      <c r="K26" s="46"/>
    </row>
    <row r="27" ht="20" customHeight="1" spans="1:11">
      <c r="A27" s="75"/>
      <c r="B27" s="75"/>
      <c r="C27" s="46"/>
      <c r="D27" s="46" t="s">
        <v>75</v>
      </c>
      <c r="E27" s="46" t="s">
        <v>29</v>
      </c>
      <c r="F27" s="15">
        <v>500</v>
      </c>
      <c r="G27" s="15"/>
      <c r="H27" s="15"/>
      <c r="I27" s="15">
        <v>30</v>
      </c>
      <c r="J27" s="95">
        <f t="shared" si="0"/>
        <v>15000</v>
      </c>
      <c r="K27" s="46" t="s">
        <v>76</v>
      </c>
    </row>
    <row r="28" ht="20" customHeight="1" spans="1:11">
      <c r="A28" s="74">
        <v>4</v>
      </c>
      <c r="B28" s="74" t="s">
        <v>77</v>
      </c>
      <c r="C28" s="93" t="s">
        <v>57</v>
      </c>
      <c r="D28" s="48"/>
      <c r="E28" s="46" t="s">
        <v>29</v>
      </c>
      <c r="F28" s="15">
        <v>1000</v>
      </c>
      <c r="G28" s="15"/>
      <c r="H28" s="15"/>
      <c r="I28" s="15">
        <v>5</v>
      </c>
      <c r="J28" s="95">
        <f t="shared" si="0"/>
        <v>5000</v>
      </c>
      <c r="K28" s="96"/>
    </row>
    <row r="29" ht="20" customHeight="1" spans="1:11">
      <c r="A29" s="76"/>
      <c r="B29" s="76"/>
      <c r="C29" s="46" t="s">
        <v>78</v>
      </c>
      <c r="D29" s="46"/>
      <c r="E29" s="46" t="s">
        <v>29</v>
      </c>
      <c r="F29" s="15">
        <v>1000</v>
      </c>
      <c r="G29" s="15"/>
      <c r="H29" s="15"/>
      <c r="I29" s="15">
        <v>5</v>
      </c>
      <c r="J29" s="95">
        <f t="shared" si="0"/>
        <v>5000</v>
      </c>
      <c r="K29" s="46"/>
    </row>
    <row r="30" s="41" customFormat="1" ht="144.75" spans="1:11">
      <c r="A30" s="46">
        <v>5</v>
      </c>
      <c r="B30" s="46" t="s">
        <v>79</v>
      </c>
      <c r="C30" s="47" t="s">
        <v>80</v>
      </c>
      <c r="D30" s="48"/>
      <c r="E30" s="46" t="s">
        <v>34</v>
      </c>
      <c r="F30" s="15">
        <v>1</v>
      </c>
      <c r="G30" s="15"/>
      <c r="H30" s="15"/>
      <c r="I30" s="15">
        <v>1620000</v>
      </c>
      <c r="J30" s="15">
        <f>F30*I30</f>
        <v>1620000</v>
      </c>
      <c r="K30" s="11" t="s">
        <v>81</v>
      </c>
    </row>
    <row r="31" ht="204" spans="1:11">
      <c r="A31" s="46">
        <v>6</v>
      </c>
      <c r="B31" s="46" t="s">
        <v>79</v>
      </c>
      <c r="C31" s="17" t="s">
        <v>82</v>
      </c>
      <c r="D31" s="17"/>
      <c r="E31" s="17" t="s">
        <v>34</v>
      </c>
      <c r="F31" s="16">
        <v>1</v>
      </c>
      <c r="G31" s="16"/>
      <c r="H31" s="16"/>
      <c r="I31" s="16">
        <v>150000</v>
      </c>
      <c r="J31" s="16">
        <f>F31*I31</f>
        <v>150000</v>
      </c>
      <c r="K31" s="17" t="s">
        <v>83</v>
      </c>
    </row>
    <row r="32" ht="36" spans="1:11">
      <c r="A32" s="46">
        <v>7</v>
      </c>
      <c r="B32" s="93" t="s">
        <v>84</v>
      </c>
      <c r="C32" s="94"/>
      <c r="D32" s="48"/>
      <c r="E32" s="46" t="s">
        <v>85</v>
      </c>
      <c r="F32" s="15">
        <v>2</v>
      </c>
      <c r="G32" s="15"/>
      <c r="H32" s="15"/>
      <c r="I32" s="12">
        <v>48000</v>
      </c>
      <c r="J32" s="95">
        <f>I32*F32</f>
        <v>96000</v>
      </c>
      <c r="K32" s="46" t="s">
        <v>86</v>
      </c>
    </row>
    <row r="33" ht="31" customHeight="1" spans="1:11">
      <c r="A33" s="47" t="s">
        <v>87</v>
      </c>
      <c r="B33" s="94"/>
      <c r="C33" s="94"/>
      <c r="D33" s="48"/>
      <c r="E33" s="46" t="s">
        <v>88</v>
      </c>
      <c r="F33" s="15"/>
      <c r="G33" s="15"/>
      <c r="H33" s="15"/>
      <c r="I33" s="15"/>
      <c r="J33" s="15">
        <f>SUM(J4:J32)</f>
        <v>4278444.91515</v>
      </c>
      <c r="K33" s="46"/>
    </row>
    <row r="34" s="4" customFormat="1" ht="71.25" customHeight="1" spans="1:11">
      <c r="A34" s="18" t="s">
        <v>89</v>
      </c>
      <c r="B34" s="18"/>
      <c r="C34" s="18"/>
      <c r="D34" s="18"/>
      <c r="E34" s="18"/>
      <c r="F34" s="19"/>
      <c r="G34" s="19"/>
      <c r="H34" s="19"/>
      <c r="I34" s="19"/>
      <c r="J34" s="19"/>
      <c r="K34" s="18"/>
    </row>
    <row r="35" s="88" customFormat="1" ht="216" customHeight="1" spans="1:11">
      <c r="A35" s="20" t="s">
        <v>90</v>
      </c>
      <c r="B35" s="20"/>
      <c r="C35" s="20"/>
      <c r="D35" s="20"/>
      <c r="E35" s="20"/>
      <c r="F35" s="20"/>
      <c r="G35" s="20"/>
      <c r="H35" s="20"/>
      <c r="I35" s="20"/>
      <c r="J35" s="20"/>
      <c r="K35" s="20"/>
    </row>
    <row r="36" s="88" customFormat="1" ht="49.5" customHeight="1" spans="1:11">
      <c r="A36" s="20" t="s">
        <v>91</v>
      </c>
      <c r="B36" s="20"/>
      <c r="C36" s="20"/>
      <c r="D36" s="20"/>
      <c r="E36" s="20"/>
      <c r="F36" s="20"/>
      <c r="G36" s="20"/>
      <c r="H36" s="20"/>
      <c r="I36" s="20"/>
      <c r="J36" s="20"/>
      <c r="K36" s="20"/>
    </row>
    <row r="37" s="4" customFormat="1" ht="45" customHeight="1" spans="1:11">
      <c r="A37" s="21" t="s">
        <v>92</v>
      </c>
      <c r="B37" s="21"/>
      <c r="C37" s="21"/>
      <c r="D37" s="21"/>
      <c r="E37" s="21"/>
      <c r="F37" s="22"/>
      <c r="G37" s="22"/>
      <c r="H37" s="22"/>
      <c r="I37" s="22"/>
      <c r="J37" s="22"/>
      <c r="K37" s="21"/>
    </row>
    <row r="38" s="89" customFormat="1" ht="38" customHeight="1" spans="1:11">
      <c r="A38" s="23" t="s">
        <v>93</v>
      </c>
      <c r="B38" s="23"/>
      <c r="C38" s="23"/>
      <c r="D38" s="23"/>
      <c r="E38" s="23"/>
      <c r="F38" s="24"/>
      <c r="G38" s="24"/>
      <c r="H38" s="24"/>
      <c r="I38" s="24"/>
      <c r="J38" s="24"/>
      <c r="K38" s="23"/>
    </row>
    <row r="39" s="69" customFormat="1" ht="65.25" customHeight="1" spans="1:11">
      <c r="A39" s="25" t="s">
        <v>94</v>
      </c>
      <c r="B39" s="25"/>
      <c r="C39" s="25"/>
      <c r="D39" s="25"/>
      <c r="E39" s="25"/>
      <c r="F39" s="26"/>
      <c r="G39" s="26"/>
      <c r="H39" s="26"/>
      <c r="I39" s="26"/>
      <c r="J39" s="26"/>
      <c r="K39" s="25"/>
    </row>
    <row r="40" spans="1:11">
      <c r="A40" s="68"/>
      <c r="B40" s="68"/>
      <c r="C40" s="68"/>
      <c r="D40" s="68"/>
      <c r="E40" s="68"/>
      <c r="F40" s="68"/>
      <c r="G40" s="68"/>
      <c r="H40" s="68"/>
      <c r="I40" s="68"/>
      <c r="J40" s="68"/>
      <c r="K40" s="68"/>
    </row>
    <row r="41" spans="1:11">
      <c r="A41" s="68"/>
      <c r="B41" s="68"/>
      <c r="C41" s="68"/>
      <c r="D41" s="68"/>
      <c r="E41" s="68"/>
      <c r="F41" s="68"/>
      <c r="G41" s="68"/>
      <c r="H41" s="68"/>
      <c r="I41" s="68"/>
      <c r="J41" s="68"/>
      <c r="K41" s="68"/>
    </row>
  </sheetData>
  <mergeCells count="34">
    <mergeCell ref="A1:K1"/>
    <mergeCell ref="A2:K2"/>
    <mergeCell ref="B3:D3"/>
    <mergeCell ref="C4:D4"/>
    <mergeCell ref="C5:D5"/>
    <mergeCell ref="C6:D6"/>
    <mergeCell ref="C28:D28"/>
    <mergeCell ref="C29:D29"/>
    <mergeCell ref="C30:D30"/>
    <mergeCell ref="C31:D31"/>
    <mergeCell ref="B32:D32"/>
    <mergeCell ref="A33:D33"/>
    <mergeCell ref="A34:K34"/>
    <mergeCell ref="A35:K35"/>
    <mergeCell ref="A36:K36"/>
    <mergeCell ref="A37:K37"/>
    <mergeCell ref="A38:K38"/>
    <mergeCell ref="A39:K39"/>
    <mergeCell ref="A4:A5"/>
    <mergeCell ref="A7:A16"/>
    <mergeCell ref="A17:A27"/>
    <mergeCell ref="A28:A29"/>
    <mergeCell ref="B4:B5"/>
    <mergeCell ref="B7:B16"/>
    <mergeCell ref="B17:B21"/>
    <mergeCell ref="B22:B27"/>
    <mergeCell ref="B28:B29"/>
    <mergeCell ref="C7:C12"/>
    <mergeCell ref="C13:C16"/>
    <mergeCell ref="C17:C20"/>
    <mergeCell ref="C22:C27"/>
    <mergeCell ref="K17:K19"/>
    <mergeCell ref="K23:K24"/>
    <mergeCell ref="K25:K26"/>
  </mergeCells>
  <pageMargins left="0.59" right="0.59" top="0.87" bottom="0.79"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0"/>
  <sheetViews>
    <sheetView topLeftCell="A34" workbookViewId="0">
      <selection activeCell="H12" sqref="H12"/>
    </sheetView>
  </sheetViews>
  <sheetFormatPr defaultColWidth="9" defaultRowHeight="14.25"/>
  <cols>
    <col min="1" max="3" width="5.00833333333333" style="1" customWidth="1"/>
    <col min="4" max="4" width="20.6333333333333" style="1" customWidth="1"/>
    <col min="5" max="5" width="6.00833333333333" style="1" customWidth="1"/>
    <col min="6" max="8" width="9.63333333333333" style="5" customWidth="1"/>
    <col min="9" max="10" width="13.0083333333333" style="5" customWidth="1"/>
    <col min="11" max="11" width="22.1333333333333" style="1" customWidth="1"/>
    <col min="12" max="12" width="12.1333333333333" style="1" customWidth="1"/>
    <col min="13" max="16384" width="9.00833333333333" style="1" customWidth="1"/>
  </cols>
  <sheetData>
    <row r="1" s="82" customFormat="1" ht="35" customHeight="1" spans="1:11">
      <c r="A1" s="62" t="s">
        <v>95</v>
      </c>
      <c r="B1" s="62"/>
      <c r="C1" s="62"/>
      <c r="D1" s="62"/>
      <c r="E1" s="62"/>
      <c r="F1" s="63"/>
      <c r="G1" s="63"/>
      <c r="H1" s="63"/>
      <c r="I1" s="63"/>
      <c r="J1" s="63"/>
      <c r="K1" s="62"/>
    </row>
    <row r="2" s="82" customFormat="1" ht="35" customHeight="1" spans="1:11">
      <c r="A2" s="64" t="s">
        <v>96</v>
      </c>
      <c r="B2" s="64"/>
      <c r="C2" s="64"/>
      <c r="D2" s="64"/>
      <c r="E2" s="64"/>
      <c r="F2" s="65"/>
      <c r="G2" s="65"/>
      <c r="H2" s="65"/>
      <c r="I2" s="65"/>
      <c r="J2" s="65"/>
      <c r="K2" s="64"/>
    </row>
    <row r="3" s="82" customFormat="1" ht="24" customHeight="1" spans="1:11">
      <c r="A3" s="42" t="s">
        <v>1</v>
      </c>
      <c r="B3" s="42" t="s">
        <v>20</v>
      </c>
      <c r="C3" s="42"/>
      <c r="D3" s="42"/>
      <c r="E3" s="42" t="s">
        <v>21</v>
      </c>
      <c r="F3" s="12" t="s">
        <v>22</v>
      </c>
      <c r="G3" s="49" t="s">
        <v>97</v>
      </c>
      <c r="H3" s="49" t="s">
        <v>24</v>
      </c>
      <c r="I3" s="49" t="s">
        <v>25</v>
      </c>
      <c r="J3" s="49" t="s">
        <v>26</v>
      </c>
      <c r="K3" s="42" t="s">
        <v>4</v>
      </c>
    </row>
    <row r="4" s="82" customFormat="1" ht="60" spans="1:14">
      <c r="A4" s="40">
        <v>1</v>
      </c>
      <c r="B4" s="40" t="s">
        <v>27</v>
      </c>
      <c r="C4" s="42" t="s">
        <v>28</v>
      </c>
      <c r="D4" s="42"/>
      <c r="E4" s="42" t="s">
        <v>29</v>
      </c>
      <c r="F4" s="12">
        <f>265889.48+13345</f>
        <v>279234.48</v>
      </c>
      <c r="G4" s="12"/>
      <c r="H4" s="12"/>
      <c r="I4" s="12">
        <v>6.92</v>
      </c>
      <c r="J4" s="49">
        <f>I4*F4</f>
        <v>1932302.6016</v>
      </c>
      <c r="K4" s="85" t="s">
        <v>98</v>
      </c>
      <c r="L4" s="86"/>
      <c r="N4" s="81"/>
    </row>
    <row r="5" customFormat="1" ht="48" spans="1:11">
      <c r="A5" s="40"/>
      <c r="B5" s="40"/>
      <c r="C5" s="14" t="s">
        <v>33</v>
      </c>
      <c r="D5" s="14"/>
      <c r="E5" s="14" t="s">
        <v>34</v>
      </c>
      <c r="F5" s="16">
        <v>1</v>
      </c>
      <c r="G5" s="27"/>
      <c r="H5" s="27"/>
      <c r="I5" s="27">
        <f>F4*I4*5%</f>
        <v>96615.13008</v>
      </c>
      <c r="J5" s="27">
        <f>J4*5%</f>
        <v>96615.13008</v>
      </c>
      <c r="K5" s="17" t="s">
        <v>35</v>
      </c>
    </row>
    <row r="6" s="82" customFormat="1" ht="24" customHeight="1" spans="1:11">
      <c r="A6" s="43">
        <v>2</v>
      </c>
      <c r="B6" s="43" t="s">
        <v>36</v>
      </c>
      <c r="C6" s="42" t="s">
        <v>37</v>
      </c>
      <c r="D6" s="11" t="s">
        <v>99</v>
      </c>
      <c r="E6" s="42" t="s">
        <v>39</v>
      </c>
      <c r="F6" s="12">
        <v>100</v>
      </c>
      <c r="G6" s="49"/>
      <c r="H6" s="49"/>
      <c r="I6" s="12">
        <v>100</v>
      </c>
      <c r="J6" s="49">
        <f t="shared" ref="J6:J28" si="0">I6*F6</f>
        <v>10000</v>
      </c>
      <c r="K6" s="42" t="s">
        <v>40</v>
      </c>
    </row>
    <row r="7" s="82" customFormat="1" ht="24" customHeight="1" spans="1:11">
      <c r="A7" s="44"/>
      <c r="B7" s="44"/>
      <c r="C7" s="42"/>
      <c r="D7" s="42" t="s">
        <v>41</v>
      </c>
      <c r="E7" s="42" t="s">
        <v>39</v>
      </c>
      <c r="F7" s="12">
        <v>300</v>
      </c>
      <c r="G7" s="49"/>
      <c r="H7" s="49"/>
      <c r="I7" s="12">
        <v>170</v>
      </c>
      <c r="J7" s="49">
        <f t="shared" si="0"/>
        <v>51000</v>
      </c>
      <c r="K7" s="42" t="s">
        <v>42</v>
      </c>
    </row>
    <row r="8" s="82" customFormat="1" ht="24" customHeight="1" spans="1:11">
      <c r="A8" s="44"/>
      <c r="B8" s="44"/>
      <c r="C8" s="42"/>
      <c r="D8" s="42" t="s">
        <v>43</v>
      </c>
      <c r="E8" s="42" t="s">
        <v>39</v>
      </c>
      <c r="F8" s="12">
        <v>100</v>
      </c>
      <c r="G8" s="49"/>
      <c r="H8" s="49"/>
      <c r="I8" s="12">
        <v>280</v>
      </c>
      <c r="J8" s="49">
        <f t="shared" si="0"/>
        <v>28000</v>
      </c>
      <c r="K8" s="42" t="s">
        <v>44</v>
      </c>
    </row>
    <row r="9" s="82" customFormat="1" ht="24" customHeight="1" spans="1:11">
      <c r="A9" s="44"/>
      <c r="B9" s="44"/>
      <c r="C9" s="42"/>
      <c r="D9" s="42" t="s">
        <v>45</v>
      </c>
      <c r="E9" s="42" t="s">
        <v>39</v>
      </c>
      <c r="F9" s="12">
        <v>40</v>
      </c>
      <c r="G9" s="49"/>
      <c r="H9" s="49"/>
      <c r="I9" s="12">
        <v>420</v>
      </c>
      <c r="J9" s="49">
        <f t="shared" si="0"/>
        <v>16800</v>
      </c>
      <c r="K9" s="42" t="s">
        <v>46</v>
      </c>
    </row>
    <row r="10" s="82" customFormat="1" ht="24" customHeight="1" spans="1:11">
      <c r="A10" s="44"/>
      <c r="B10" s="44"/>
      <c r="C10" s="42"/>
      <c r="D10" s="42" t="s">
        <v>47</v>
      </c>
      <c r="E10" s="42" t="s">
        <v>39</v>
      </c>
      <c r="F10" s="12">
        <v>20</v>
      </c>
      <c r="G10" s="49"/>
      <c r="H10" s="49"/>
      <c r="I10" s="12">
        <v>520</v>
      </c>
      <c r="J10" s="49">
        <f t="shared" si="0"/>
        <v>10400</v>
      </c>
      <c r="K10" s="42" t="s">
        <v>48</v>
      </c>
    </row>
    <row r="11" s="82" customFormat="1" ht="24" customHeight="1" spans="1:11">
      <c r="A11" s="44"/>
      <c r="B11" s="44"/>
      <c r="C11" s="42"/>
      <c r="D11" s="42" t="s">
        <v>49</v>
      </c>
      <c r="E11" s="42" t="s">
        <v>39</v>
      </c>
      <c r="F11" s="12">
        <v>10</v>
      </c>
      <c r="G11" s="49"/>
      <c r="H11" s="49"/>
      <c r="I11" s="12">
        <v>630</v>
      </c>
      <c r="J11" s="49">
        <f t="shared" si="0"/>
        <v>6300</v>
      </c>
      <c r="K11" s="42" t="s">
        <v>50</v>
      </c>
    </row>
    <row r="12" s="82" customFormat="1" ht="24" customHeight="1" spans="1:11">
      <c r="A12" s="44"/>
      <c r="B12" s="44"/>
      <c r="C12" s="42" t="s">
        <v>51</v>
      </c>
      <c r="D12" s="42" t="s">
        <v>52</v>
      </c>
      <c r="E12" s="42" t="s">
        <v>39</v>
      </c>
      <c r="F12" s="12">
        <v>100</v>
      </c>
      <c r="G12" s="49"/>
      <c r="H12" s="49"/>
      <c r="I12" s="12">
        <v>60</v>
      </c>
      <c r="J12" s="49">
        <f t="shared" si="0"/>
        <v>6000</v>
      </c>
      <c r="K12" s="42" t="s">
        <v>40</v>
      </c>
    </row>
    <row r="13" s="82" customFormat="1" ht="24" customHeight="1" spans="1:11">
      <c r="A13" s="44"/>
      <c r="B13" s="44"/>
      <c r="C13" s="42"/>
      <c r="D13" s="42" t="s">
        <v>53</v>
      </c>
      <c r="E13" s="42" t="s">
        <v>39</v>
      </c>
      <c r="F13" s="12">
        <v>100</v>
      </c>
      <c r="G13" s="49"/>
      <c r="H13" s="49"/>
      <c r="I13" s="12">
        <v>120</v>
      </c>
      <c r="J13" s="49">
        <f t="shared" si="0"/>
        <v>12000</v>
      </c>
      <c r="K13" s="42" t="s">
        <v>42</v>
      </c>
    </row>
    <row r="14" s="82" customFormat="1" ht="24" customHeight="1" spans="1:11">
      <c r="A14" s="44"/>
      <c r="B14" s="44"/>
      <c r="C14" s="42"/>
      <c r="D14" s="42" t="s">
        <v>54</v>
      </c>
      <c r="E14" s="42" t="s">
        <v>39</v>
      </c>
      <c r="F14" s="12">
        <v>50</v>
      </c>
      <c r="G14" s="49"/>
      <c r="H14" s="49"/>
      <c r="I14" s="12">
        <v>200</v>
      </c>
      <c r="J14" s="49">
        <f t="shared" si="0"/>
        <v>10000</v>
      </c>
      <c r="K14" s="42" t="s">
        <v>44</v>
      </c>
    </row>
    <row r="15" s="82" customFormat="1" ht="24" customHeight="1" spans="1:11">
      <c r="A15" s="45"/>
      <c r="B15" s="45"/>
      <c r="C15" s="42"/>
      <c r="D15" s="42" t="s">
        <v>55</v>
      </c>
      <c r="E15" s="42" t="s">
        <v>39</v>
      </c>
      <c r="F15" s="12">
        <v>20</v>
      </c>
      <c r="G15" s="49"/>
      <c r="H15" s="49"/>
      <c r="I15" s="12">
        <v>240</v>
      </c>
      <c r="J15" s="49">
        <f t="shared" si="0"/>
        <v>4800</v>
      </c>
      <c r="K15" s="42" t="s">
        <v>46</v>
      </c>
    </row>
    <row r="16" s="82" customFormat="1" ht="24" customHeight="1" spans="1:11">
      <c r="A16" s="43">
        <v>3</v>
      </c>
      <c r="B16" s="43" t="s">
        <v>56</v>
      </c>
      <c r="C16" s="42" t="s">
        <v>57</v>
      </c>
      <c r="D16" s="42" t="s">
        <v>58</v>
      </c>
      <c r="E16" s="42" t="s">
        <v>29</v>
      </c>
      <c r="F16" s="12">
        <v>500</v>
      </c>
      <c r="G16" s="49"/>
      <c r="H16" s="49"/>
      <c r="I16" s="27">
        <v>75</v>
      </c>
      <c r="J16" s="49">
        <f t="shared" si="0"/>
        <v>37500</v>
      </c>
      <c r="K16" s="42" t="s">
        <v>59</v>
      </c>
    </row>
    <row r="17" s="82" customFormat="1" ht="24" customHeight="1" spans="1:11">
      <c r="A17" s="44"/>
      <c r="B17" s="44"/>
      <c r="C17" s="42"/>
      <c r="D17" s="42" t="s">
        <v>60</v>
      </c>
      <c r="E17" s="42" t="s">
        <v>29</v>
      </c>
      <c r="F17" s="12">
        <v>300</v>
      </c>
      <c r="G17" s="49"/>
      <c r="H17" s="49"/>
      <c r="I17" s="27">
        <v>70</v>
      </c>
      <c r="J17" s="49">
        <f t="shared" si="0"/>
        <v>21000</v>
      </c>
      <c r="K17" s="42"/>
    </row>
    <row r="18" s="82" customFormat="1" ht="24" customHeight="1" spans="1:11">
      <c r="A18" s="44"/>
      <c r="B18" s="44"/>
      <c r="C18" s="42"/>
      <c r="D18" s="42" t="s">
        <v>61</v>
      </c>
      <c r="E18" s="42" t="s">
        <v>29</v>
      </c>
      <c r="F18" s="12">
        <v>300</v>
      </c>
      <c r="G18" s="49"/>
      <c r="H18" s="49"/>
      <c r="I18" s="27">
        <v>70</v>
      </c>
      <c r="J18" s="49">
        <f t="shared" si="0"/>
        <v>21000</v>
      </c>
      <c r="K18" s="42"/>
    </row>
    <row r="19" s="82" customFormat="1" ht="24" customHeight="1" spans="1:11">
      <c r="A19" s="44"/>
      <c r="B19" s="44"/>
      <c r="C19" s="42"/>
      <c r="D19" s="42" t="s">
        <v>62</v>
      </c>
      <c r="E19" s="42" t="s">
        <v>29</v>
      </c>
      <c r="F19" s="12">
        <v>300</v>
      </c>
      <c r="G19" s="49"/>
      <c r="H19" s="49"/>
      <c r="I19" s="27">
        <v>48</v>
      </c>
      <c r="J19" s="49">
        <f t="shared" si="0"/>
        <v>14400</v>
      </c>
      <c r="K19" s="42" t="s">
        <v>63</v>
      </c>
    </row>
    <row r="20" s="82" customFormat="1" ht="24" customHeight="1" spans="1:11">
      <c r="A20" s="44"/>
      <c r="B20" s="44"/>
      <c r="C20" s="42" t="s">
        <v>64</v>
      </c>
      <c r="D20" s="42" t="s">
        <v>65</v>
      </c>
      <c r="E20" s="42" t="s">
        <v>29</v>
      </c>
      <c r="F20" s="12">
        <v>1000</v>
      </c>
      <c r="G20" s="49"/>
      <c r="H20" s="49"/>
      <c r="I20" s="27">
        <v>35</v>
      </c>
      <c r="J20" s="49">
        <f t="shared" si="0"/>
        <v>35000</v>
      </c>
      <c r="K20" s="11" t="s">
        <v>66</v>
      </c>
    </row>
    <row r="21" s="82" customFormat="1" ht="24" customHeight="1" spans="1:11">
      <c r="A21" s="44"/>
      <c r="B21" s="44"/>
      <c r="C21" s="42"/>
      <c r="D21" s="42" t="s">
        <v>67</v>
      </c>
      <c r="E21" s="42" t="s">
        <v>29</v>
      </c>
      <c r="F21" s="12">
        <v>500</v>
      </c>
      <c r="G21" s="49"/>
      <c r="H21" s="49"/>
      <c r="I21" s="27">
        <v>30</v>
      </c>
      <c r="J21" s="49">
        <f t="shared" si="0"/>
        <v>15000</v>
      </c>
      <c r="K21" s="11" t="s">
        <v>68</v>
      </c>
    </row>
    <row r="22" s="82" customFormat="1" ht="24" customHeight="1" spans="1:11">
      <c r="A22" s="44"/>
      <c r="B22" s="44"/>
      <c r="C22" s="42"/>
      <c r="D22" s="42" t="s">
        <v>69</v>
      </c>
      <c r="E22" s="42" t="s">
        <v>29</v>
      </c>
      <c r="F22" s="12">
        <v>200</v>
      </c>
      <c r="G22" s="49"/>
      <c r="H22" s="49"/>
      <c r="I22" s="27">
        <v>75</v>
      </c>
      <c r="J22" s="49">
        <f t="shared" si="0"/>
        <v>15000</v>
      </c>
      <c r="K22" s="42" t="s">
        <v>70</v>
      </c>
    </row>
    <row r="23" s="82" customFormat="1" ht="24" customHeight="1" spans="1:11">
      <c r="A23" s="44"/>
      <c r="B23" s="44"/>
      <c r="C23" s="42"/>
      <c r="D23" s="42" t="s">
        <v>71</v>
      </c>
      <c r="E23" s="42" t="s">
        <v>29</v>
      </c>
      <c r="F23" s="12">
        <v>200</v>
      </c>
      <c r="G23" s="49"/>
      <c r="H23" s="49"/>
      <c r="I23" s="27">
        <v>75</v>
      </c>
      <c r="J23" s="49">
        <f t="shared" si="0"/>
        <v>15000</v>
      </c>
      <c r="K23" s="42"/>
    </row>
    <row r="24" s="82" customFormat="1" ht="24" customHeight="1" spans="1:11">
      <c r="A24" s="44"/>
      <c r="B24" s="44"/>
      <c r="C24" s="42"/>
      <c r="D24" s="42" t="s">
        <v>72</v>
      </c>
      <c r="E24" s="42" t="s">
        <v>29</v>
      </c>
      <c r="F24" s="12">
        <v>200</v>
      </c>
      <c r="G24" s="49"/>
      <c r="H24" s="49"/>
      <c r="I24" s="27">
        <v>25</v>
      </c>
      <c r="J24" s="49">
        <f t="shared" si="0"/>
        <v>5000</v>
      </c>
      <c r="K24" s="42" t="s">
        <v>100</v>
      </c>
    </row>
    <row r="25" s="82" customFormat="1" ht="24" customHeight="1" spans="1:11">
      <c r="A25" s="44"/>
      <c r="B25" s="44"/>
      <c r="C25" s="42"/>
      <c r="D25" s="42" t="s">
        <v>74</v>
      </c>
      <c r="E25" s="42" t="s">
        <v>29</v>
      </c>
      <c r="F25" s="12">
        <v>200</v>
      </c>
      <c r="G25" s="49"/>
      <c r="H25" s="49"/>
      <c r="I25" s="27">
        <v>25</v>
      </c>
      <c r="J25" s="49">
        <f t="shared" si="0"/>
        <v>5000</v>
      </c>
      <c r="K25" s="42"/>
    </row>
    <row r="26" s="82" customFormat="1" ht="24" customHeight="1" spans="1:11">
      <c r="A26" s="45"/>
      <c r="B26" s="45"/>
      <c r="C26" s="42"/>
      <c r="D26" s="42" t="s">
        <v>75</v>
      </c>
      <c r="E26" s="42" t="s">
        <v>29</v>
      </c>
      <c r="F26" s="12">
        <v>500</v>
      </c>
      <c r="G26" s="49"/>
      <c r="H26" s="49"/>
      <c r="I26" s="27">
        <v>30</v>
      </c>
      <c r="J26" s="49">
        <f t="shared" si="0"/>
        <v>15000</v>
      </c>
      <c r="K26" s="42" t="s">
        <v>76</v>
      </c>
    </row>
    <row r="27" s="79" customFormat="1" ht="24" customHeight="1" spans="1:11">
      <c r="A27" s="11">
        <v>4</v>
      </c>
      <c r="B27" s="11" t="s">
        <v>77</v>
      </c>
      <c r="C27" s="11" t="s">
        <v>57</v>
      </c>
      <c r="D27" s="11"/>
      <c r="E27" s="11" t="s">
        <v>29</v>
      </c>
      <c r="F27" s="12">
        <v>1000</v>
      </c>
      <c r="G27" s="12"/>
      <c r="H27" s="12"/>
      <c r="I27" s="16">
        <v>5</v>
      </c>
      <c r="J27" s="12">
        <f t="shared" si="0"/>
        <v>5000</v>
      </c>
      <c r="K27" s="11"/>
    </row>
    <row r="28" s="79" customFormat="1" ht="24" customHeight="1" spans="1:11">
      <c r="A28" s="11"/>
      <c r="B28" s="11"/>
      <c r="C28" s="11" t="s">
        <v>78</v>
      </c>
      <c r="D28" s="11"/>
      <c r="E28" s="11" t="s">
        <v>29</v>
      </c>
      <c r="F28" s="12">
        <v>1000</v>
      </c>
      <c r="G28" s="12"/>
      <c r="H28" s="12"/>
      <c r="I28" s="16">
        <v>5</v>
      </c>
      <c r="J28" s="12">
        <f t="shared" si="0"/>
        <v>5000</v>
      </c>
      <c r="K28" s="11"/>
    </row>
    <row r="29" s="41" customFormat="1" ht="132.75" spans="1:11">
      <c r="A29" s="46">
        <v>5</v>
      </c>
      <c r="B29" s="11" t="s">
        <v>101</v>
      </c>
      <c r="C29" s="47" t="s">
        <v>80</v>
      </c>
      <c r="D29" s="48"/>
      <c r="E29" s="46" t="s">
        <v>34</v>
      </c>
      <c r="F29" s="15">
        <v>1</v>
      </c>
      <c r="G29" s="15"/>
      <c r="H29" s="15"/>
      <c r="I29" s="15">
        <v>1470000</v>
      </c>
      <c r="J29" s="15">
        <f>F29*I29</f>
        <v>1470000</v>
      </c>
      <c r="K29" s="11" t="s">
        <v>102</v>
      </c>
    </row>
    <row r="30" s="83" customFormat="1" ht="192" spans="1:11">
      <c r="A30" s="46">
        <v>6</v>
      </c>
      <c r="B30" s="11" t="s">
        <v>101</v>
      </c>
      <c r="C30" s="11" t="s">
        <v>103</v>
      </c>
      <c r="D30" s="11"/>
      <c r="E30" s="14" t="s">
        <v>34</v>
      </c>
      <c r="F30" s="16">
        <v>1</v>
      </c>
      <c r="G30" s="27"/>
      <c r="H30" s="27"/>
      <c r="I30" s="27">
        <v>150000</v>
      </c>
      <c r="J30" s="27">
        <f>F30*I30</f>
        <v>150000</v>
      </c>
      <c r="K30" s="14" t="s">
        <v>83</v>
      </c>
    </row>
    <row r="31" s="82" customFormat="1" ht="36" spans="1:11">
      <c r="A31" s="11">
        <v>7</v>
      </c>
      <c r="B31" s="11" t="s">
        <v>84</v>
      </c>
      <c r="C31" s="11"/>
      <c r="D31" s="11"/>
      <c r="E31" s="42" t="s">
        <v>85</v>
      </c>
      <c r="F31" s="12">
        <v>2</v>
      </c>
      <c r="G31" s="49"/>
      <c r="H31" s="49"/>
      <c r="I31" s="49">
        <v>48000</v>
      </c>
      <c r="J31" s="49">
        <f>I31*F31</f>
        <v>96000</v>
      </c>
      <c r="K31" s="42" t="s">
        <v>86</v>
      </c>
    </row>
    <row r="32" s="82" customFormat="1" ht="24" customHeight="1" spans="1:11">
      <c r="A32" s="42" t="s">
        <v>87</v>
      </c>
      <c r="B32" s="42"/>
      <c r="C32" s="42"/>
      <c r="D32" s="42"/>
      <c r="E32" s="42" t="s">
        <v>88</v>
      </c>
      <c r="F32" s="12"/>
      <c r="G32" s="49"/>
      <c r="H32" s="49"/>
      <c r="I32" s="49"/>
      <c r="J32" s="49">
        <f>SUM(J4:J31)</f>
        <v>4109117.73168</v>
      </c>
      <c r="K32" s="42"/>
    </row>
    <row r="33" s="82" customFormat="1" ht="52" customHeight="1" spans="1:11">
      <c r="A33" s="18" t="s">
        <v>89</v>
      </c>
      <c r="B33" s="18"/>
      <c r="C33" s="18"/>
      <c r="D33" s="18"/>
      <c r="E33" s="18"/>
      <c r="F33" s="19"/>
      <c r="G33" s="19"/>
      <c r="H33" s="19"/>
      <c r="I33" s="19"/>
      <c r="J33" s="19"/>
      <c r="K33" s="18"/>
    </row>
    <row r="34" s="82" customFormat="1" ht="202.5" customHeight="1" spans="1:11">
      <c r="A34" s="20" t="s">
        <v>90</v>
      </c>
      <c r="B34" s="20"/>
      <c r="C34" s="20"/>
      <c r="D34" s="20"/>
      <c r="E34" s="20"/>
      <c r="F34" s="20"/>
      <c r="G34" s="20"/>
      <c r="H34" s="20"/>
      <c r="I34" s="20"/>
      <c r="J34" s="20"/>
      <c r="K34" s="20"/>
    </row>
    <row r="35" s="82" customFormat="1" ht="51" customHeight="1" spans="1:11">
      <c r="A35" s="20" t="s">
        <v>104</v>
      </c>
      <c r="B35" s="20"/>
      <c r="C35" s="20"/>
      <c r="D35" s="20"/>
      <c r="E35" s="20"/>
      <c r="F35" s="20"/>
      <c r="G35" s="20"/>
      <c r="H35" s="20"/>
      <c r="I35" s="20"/>
      <c r="J35" s="20"/>
      <c r="K35" s="20"/>
    </row>
    <row r="36" s="82" customFormat="1" ht="53" customHeight="1" spans="1:11">
      <c r="A36" s="21" t="s">
        <v>105</v>
      </c>
      <c r="B36" s="21"/>
      <c r="C36" s="21"/>
      <c r="D36" s="21"/>
      <c r="E36" s="21"/>
      <c r="F36" s="22"/>
      <c r="G36" s="22"/>
      <c r="H36" s="22"/>
      <c r="I36" s="22"/>
      <c r="J36" s="22"/>
      <c r="K36" s="21"/>
    </row>
    <row r="37" s="84" customFormat="1" ht="27" customHeight="1" spans="1:15">
      <c r="A37" s="23" t="s">
        <v>93</v>
      </c>
      <c r="B37" s="23"/>
      <c r="C37" s="23"/>
      <c r="D37" s="23"/>
      <c r="E37" s="23"/>
      <c r="F37" s="24"/>
      <c r="G37" s="24"/>
      <c r="H37" s="24"/>
      <c r="I37" s="24"/>
      <c r="J37" s="24"/>
      <c r="K37" s="23"/>
      <c r="L37" s="87"/>
      <c r="M37" s="87"/>
      <c r="N37" s="87"/>
      <c r="O37" s="87"/>
    </row>
    <row r="38" ht="79.5" customHeight="1" spans="1:11">
      <c r="A38" s="25" t="s">
        <v>94</v>
      </c>
      <c r="B38" s="25"/>
      <c r="C38" s="25"/>
      <c r="D38" s="25"/>
      <c r="E38" s="25"/>
      <c r="F38" s="26"/>
      <c r="G38" s="26"/>
      <c r="H38" s="26"/>
      <c r="I38" s="26"/>
      <c r="J38" s="26"/>
      <c r="K38" s="25"/>
    </row>
    <row r="39" spans="1:11">
      <c r="A39" s="82"/>
      <c r="B39" s="82"/>
      <c r="C39" s="82"/>
      <c r="D39" s="82"/>
      <c r="E39" s="82"/>
      <c r="F39" s="82"/>
      <c r="G39" s="82"/>
      <c r="H39" s="82"/>
      <c r="I39" s="82"/>
      <c r="J39" s="82"/>
      <c r="K39" s="82"/>
    </row>
    <row r="40" spans="1:11">
      <c r="A40" s="82"/>
      <c r="B40" s="82"/>
      <c r="C40" s="82"/>
      <c r="D40" s="82"/>
      <c r="E40" s="82"/>
      <c r="F40" s="82"/>
      <c r="G40" s="82"/>
      <c r="H40" s="82"/>
      <c r="I40" s="82"/>
      <c r="J40" s="82"/>
      <c r="K40" s="82"/>
    </row>
  </sheetData>
  <mergeCells count="32">
    <mergeCell ref="A1:K1"/>
    <mergeCell ref="A2:K2"/>
    <mergeCell ref="B3:D3"/>
    <mergeCell ref="C4:D4"/>
    <mergeCell ref="C5:D5"/>
    <mergeCell ref="C27:D27"/>
    <mergeCell ref="C28:D28"/>
    <mergeCell ref="C29:D29"/>
    <mergeCell ref="C30:D30"/>
    <mergeCell ref="B31:D31"/>
    <mergeCell ref="A32:D32"/>
    <mergeCell ref="A33:K33"/>
    <mergeCell ref="A34:K34"/>
    <mergeCell ref="A35:K35"/>
    <mergeCell ref="A36:K36"/>
    <mergeCell ref="A37:K37"/>
    <mergeCell ref="A38:K38"/>
    <mergeCell ref="A4:A5"/>
    <mergeCell ref="A6:A15"/>
    <mergeCell ref="A16:A26"/>
    <mergeCell ref="A27:A28"/>
    <mergeCell ref="B4:B5"/>
    <mergeCell ref="B6:B15"/>
    <mergeCell ref="B16:B26"/>
    <mergeCell ref="B27:B28"/>
    <mergeCell ref="C6:C11"/>
    <mergeCell ref="C12:C15"/>
    <mergeCell ref="C16:C19"/>
    <mergeCell ref="C20:C26"/>
    <mergeCell ref="K16:K18"/>
    <mergeCell ref="K22:K23"/>
    <mergeCell ref="K24:K25"/>
  </mergeCell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0"/>
  <sheetViews>
    <sheetView topLeftCell="A25" workbookViewId="0">
      <selection activeCell="G6" sqref="G6"/>
    </sheetView>
  </sheetViews>
  <sheetFormatPr defaultColWidth="9" defaultRowHeight="14.25"/>
  <cols>
    <col min="1" max="3" width="5.00833333333333" customWidth="1"/>
    <col min="4" max="4" width="20.6333333333333" customWidth="1"/>
    <col min="5" max="5" width="5.13333333333333" customWidth="1"/>
    <col min="6" max="8" width="9.63333333333333" style="41" customWidth="1"/>
    <col min="9" max="9" width="12.6333333333333" style="41" customWidth="1"/>
    <col min="10" max="10" width="12.6333333333333" customWidth="1"/>
    <col min="11" max="11" width="20.6333333333333" customWidth="1"/>
    <col min="12" max="12" width="10.3833333333333" customWidth="1"/>
    <col min="14" max="14" width="11.5083333333333" customWidth="1"/>
    <col min="15" max="15" width="10.8833333333333" customWidth="1"/>
  </cols>
  <sheetData>
    <row r="1" customFormat="1" ht="35" customHeight="1" spans="1:11">
      <c r="A1" s="32" t="s">
        <v>106</v>
      </c>
      <c r="B1" s="32"/>
      <c r="C1" s="32"/>
      <c r="D1" s="32"/>
      <c r="E1" s="32"/>
      <c r="F1" s="33"/>
      <c r="G1" s="33"/>
      <c r="H1" s="33"/>
      <c r="I1" s="33"/>
      <c r="J1" s="33"/>
      <c r="K1" s="32"/>
    </row>
    <row r="2" customFormat="1" ht="35" customHeight="1" spans="1:11">
      <c r="A2" s="34" t="s">
        <v>107</v>
      </c>
      <c r="B2" s="35"/>
      <c r="C2" s="35"/>
      <c r="D2" s="35"/>
      <c r="E2" s="35"/>
      <c r="F2" s="36"/>
      <c r="G2" s="36"/>
      <c r="H2" s="36"/>
      <c r="I2" s="36"/>
      <c r="J2" s="36"/>
      <c r="K2" s="35"/>
    </row>
    <row r="3" customFormat="1" ht="24" spans="1:11">
      <c r="A3" s="42" t="s">
        <v>1</v>
      </c>
      <c r="B3" s="42" t="s">
        <v>20</v>
      </c>
      <c r="C3" s="42"/>
      <c r="D3" s="42"/>
      <c r="E3" s="42" t="s">
        <v>21</v>
      </c>
      <c r="F3" s="12" t="s">
        <v>22</v>
      </c>
      <c r="G3" s="12" t="s">
        <v>97</v>
      </c>
      <c r="H3" s="12" t="s">
        <v>24</v>
      </c>
      <c r="I3" s="12" t="s">
        <v>25</v>
      </c>
      <c r="J3" s="49" t="s">
        <v>26</v>
      </c>
      <c r="K3" s="42" t="s">
        <v>4</v>
      </c>
    </row>
    <row r="4" customFormat="1" ht="72" spans="1:15">
      <c r="A4" s="40">
        <v>1</v>
      </c>
      <c r="B4" s="40" t="s">
        <v>27</v>
      </c>
      <c r="C4" s="42" t="s">
        <v>28</v>
      </c>
      <c r="D4" s="42"/>
      <c r="E4" s="42" t="s">
        <v>29</v>
      </c>
      <c r="F4" s="12">
        <f>283170+12511+12184.5</f>
        <v>307865.5</v>
      </c>
      <c r="G4" s="12"/>
      <c r="H4" s="12"/>
      <c r="I4" s="12">
        <f>6.5+0.3</f>
        <v>6.8</v>
      </c>
      <c r="J4" s="49">
        <f>I4*F4</f>
        <v>2093485.4</v>
      </c>
      <c r="K4" s="42" t="s">
        <v>108</v>
      </c>
      <c r="O4" s="81"/>
    </row>
    <row r="5" customFormat="1" ht="77" customHeight="1" spans="1:11">
      <c r="A5" s="40"/>
      <c r="B5" s="40"/>
      <c r="C5" s="42" t="s">
        <v>31</v>
      </c>
      <c r="D5" s="40"/>
      <c r="E5" s="42" t="s">
        <v>29</v>
      </c>
      <c r="F5" s="12">
        <f>29666+1652.72</f>
        <v>31318.72</v>
      </c>
      <c r="G5" s="12"/>
      <c r="H5" s="12"/>
      <c r="I5" s="12">
        <v>5.5</v>
      </c>
      <c r="J5" s="49">
        <f>I5*F5</f>
        <v>172252.96</v>
      </c>
      <c r="K5" s="42" t="s">
        <v>109</v>
      </c>
    </row>
    <row r="6" customFormat="1" ht="66" customHeight="1" spans="1:11">
      <c r="A6" s="40"/>
      <c r="B6" s="40"/>
      <c r="C6" s="42" t="s">
        <v>110</v>
      </c>
      <c r="D6" s="40"/>
      <c r="E6" s="42" t="s">
        <v>29</v>
      </c>
      <c r="F6" s="12">
        <v>97317</v>
      </c>
      <c r="G6" s="12"/>
      <c r="H6" s="12"/>
      <c r="I6" s="12">
        <v>4.5</v>
      </c>
      <c r="J6" s="49">
        <f>I6*F6</f>
        <v>437926.5</v>
      </c>
      <c r="K6" s="42" t="s">
        <v>111</v>
      </c>
    </row>
    <row r="7" customFormat="1" ht="60" spans="1:11">
      <c r="A7" s="40"/>
      <c r="B7" s="40"/>
      <c r="C7" s="14" t="s">
        <v>33</v>
      </c>
      <c r="D7" s="14"/>
      <c r="E7" s="14" t="s">
        <v>34</v>
      </c>
      <c r="F7" s="16">
        <v>1</v>
      </c>
      <c r="G7" s="16"/>
      <c r="H7" s="16"/>
      <c r="I7" s="16">
        <f>(J4+J5+J6)*5%</f>
        <v>135183.243</v>
      </c>
      <c r="J7" s="27">
        <f>(J4+J5+J6)*5%</f>
        <v>135183.243</v>
      </c>
      <c r="K7" s="17" t="s">
        <v>35</v>
      </c>
    </row>
    <row r="8" customFormat="1" ht="24" customHeight="1" spans="1:11">
      <c r="A8" s="43">
        <v>2</v>
      </c>
      <c r="B8" s="43" t="s">
        <v>36</v>
      </c>
      <c r="C8" s="42" t="s">
        <v>37</v>
      </c>
      <c r="D8" s="42" t="s">
        <v>38</v>
      </c>
      <c r="E8" s="42" t="s">
        <v>39</v>
      </c>
      <c r="F8" s="12">
        <v>100</v>
      </c>
      <c r="G8" s="12"/>
      <c r="H8" s="12"/>
      <c r="I8" s="12">
        <v>100</v>
      </c>
      <c r="J8" s="49">
        <f t="shared" ref="J8:J30" si="0">I8*F8</f>
        <v>10000</v>
      </c>
      <c r="K8" s="42" t="s">
        <v>40</v>
      </c>
    </row>
    <row r="9" customFormat="1" ht="24" customHeight="1" spans="1:11">
      <c r="A9" s="44"/>
      <c r="B9" s="44"/>
      <c r="C9" s="42"/>
      <c r="D9" s="42" t="s">
        <v>41</v>
      </c>
      <c r="E9" s="42" t="s">
        <v>39</v>
      </c>
      <c r="F9" s="12">
        <v>300</v>
      </c>
      <c r="G9" s="12"/>
      <c r="H9" s="12"/>
      <c r="I9" s="12">
        <v>170</v>
      </c>
      <c r="J9" s="49">
        <f t="shared" si="0"/>
        <v>51000</v>
      </c>
      <c r="K9" s="42" t="s">
        <v>42</v>
      </c>
    </row>
    <row r="10" customFormat="1" ht="24" customHeight="1" spans="1:11">
      <c r="A10" s="44"/>
      <c r="B10" s="44"/>
      <c r="C10" s="42"/>
      <c r="D10" s="42" t="s">
        <v>43</v>
      </c>
      <c r="E10" s="42" t="s">
        <v>39</v>
      </c>
      <c r="F10" s="12">
        <v>100</v>
      </c>
      <c r="G10" s="12"/>
      <c r="H10" s="12"/>
      <c r="I10" s="12">
        <v>280</v>
      </c>
      <c r="J10" s="49">
        <f t="shared" si="0"/>
        <v>28000</v>
      </c>
      <c r="K10" s="42" t="s">
        <v>44</v>
      </c>
    </row>
    <row r="11" customFormat="1" ht="24" customHeight="1" spans="1:11">
      <c r="A11" s="44"/>
      <c r="B11" s="44"/>
      <c r="C11" s="42"/>
      <c r="D11" s="42" t="s">
        <v>45</v>
      </c>
      <c r="E11" s="42" t="s">
        <v>39</v>
      </c>
      <c r="F11" s="12">
        <v>40</v>
      </c>
      <c r="G11" s="12"/>
      <c r="H11" s="12"/>
      <c r="I11" s="12">
        <v>420</v>
      </c>
      <c r="J11" s="49">
        <f t="shared" si="0"/>
        <v>16800</v>
      </c>
      <c r="K11" s="42" t="s">
        <v>46</v>
      </c>
    </row>
    <row r="12" customFormat="1" ht="24" customHeight="1" spans="1:11">
      <c r="A12" s="44"/>
      <c r="B12" s="44"/>
      <c r="C12" s="42"/>
      <c r="D12" s="42" t="s">
        <v>47</v>
      </c>
      <c r="E12" s="42" t="s">
        <v>39</v>
      </c>
      <c r="F12" s="12">
        <v>20</v>
      </c>
      <c r="G12" s="12"/>
      <c r="H12" s="12"/>
      <c r="I12" s="12">
        <v>520</v>
      </c>
      <c r="J12" s="49">
        <f t="shared" si="0"/>
        <v>10400</v>
      </c>
      <c r="K12" s="42" t="s">
        <v>48</v>
      </c>
    </row>
    <row r="13" customFormat="1" ht="24" customHeight="1" spans="1:11">
      <c r="A13" s="44"/>
      <c r="B13" s="44"/>
      <c r="C13" s="42"/>
      <c r="D13" s="42" t="s">
        <v>49</v>
      </c>
      <c r="E13" s="42" t="s">
        <v>39</v>
      </c>
      <c r="F13" s="12">
        <v>10</v>
      </c>
      <c r="G13" s="12"/>
      <c r="H13" s="12"/>
      <c r="I13" s="12">
        <v>630</v>
      </c>
      <c r="J13" s="49">
        <f t="shared" si="0"/>
        <v>6300</v>
      </c>
      <c r="K13" s="42" t="s">
        <v>50</v>
      </c>
    </row>
    <row r="14" customFormat="1" ht="24" customHeight="1" spans="1:11">
      <c r="A14" s="44"/>
      <c r="B14" s="44"/>
      <c r="C14" s="42" t="s">
        <v>51</v>
      </c>
      <c r="D14" s="42" t="s">
        <v>52</v>
      </c>
      <c r="E14" s="42" t="s">
        <v>39</v>
      </c>
      <c r="F14" s="12">
        <v>100</v>
      </c>
      <c r="G14" s="12"/>
      <c r="H14" s="12"/>
      <c r="I14" s="12">
        <v>60</v>
      </c>
      <c r="J14" s="49">
        <f t="shared" si="0"/>
        <v>6000</v>
      </c>
      <c r="K14" s="42" t="s">
        <v>40</v>
      </c>
    </row>
    <row r="15" customFormat="1" ht="24" customHeight="1" spans="1:11">
      <c r="A15" s="44"/>
      <c r="B15" s="44"/>
      <c r="C15" s="42"/>
      <c r="D15" s="42" t="s">
        <v>53</v>
      </c>
      <c r="E15" s="42" t="s">
        <v>39</v>
      </c>
      <c r="F15" s="12">
        <v>100</v>
      </c>
      <c r="G15" s="12"/>
      <c r="H15" s="12"/>
      <c r="I15" s="12">
        <v>120</v>
      </c>
      <c r="J15" s="49">
        <f t="shared" si="0"/>
        <v>12000</v>
      </c>
      <c r="K15" s="42" t="s">
        <v>42</v>
      </c>
    </row>
    <row r="16" customFormat="1" ht="24" customHeight="1" spans="1:11">
      <c r="A16" s="44"/>
      <c r="B16" s="44"/>
      <c r="C16" s="42"/>
      <c r="D16" s="42" t="s">
        <v>54</v>
      </c>
      <c r="E16" s="42" t="s">
        <v>39</v>
      </c>
      <c r="F16" s="12">
        <v>50</v>
      </c>
      <c r="G16" s="12"/>
      <c r="H16" s="12"/>
      <c r="I16" s="12">
        <v>200</v>
      </c>
      <c r="J16" s="49">
        <f t="shared" si="0"/>
        <v>10000</v>
      </c>
      <c r="K16" s="42" t="s">
        <v>44</v>
      </c>
    </row>
    <row r="17" customFormat="1" ht="24" customHeight="1" spans="1:11">
      <c r="A17" s="45"/>
      <c r="B17" s="45"/>
      <c r="C17" s="42"/>
      <c r="D17" s="42" t="s">
        <v>55</v>
      </c>
      <c r="E17" s="42" t="s">
        <v>39</v>
      </c>
      <c r="F17" s="12">
        <v>20</v>
      </c>
      <c r="G17" s="12"/>
      <c r="H17" s="12"/>
      <c r="I17" s="12">
        <v>240</v>
      </c>
      <c r="J17" s="49">
        <f t="shared" si="0"/>
        <v>4800</v>
      </c>
      <c r="K17" s="42" t="s">
        <v>46</v>
      </c>
    </row>
    <row r="18" customFormat="1" ht="24" customHeight="1" spans="1:11">
      <c r="A18" s="43">
        <v>3</v>
      </c>
      <c r="B18" s="43" t="s">
        <v>56</v>
      </c>
      <c r="C18" s="42" t="s">
        <v>57</v>
      </c>
      <c r="D18" s="42" t="s">
        <v>58</v>
      </c>
      <c r="E18" s="42" t="s">
        <v>29</v>
      </c>
      <c r="F18" s="12">
        <v>500</v>
      </c>
      <c r="G18" s="12"/>
      <c r="H18" s="12"/>
      <c r="I18" s="12">
        <v>75</v>
      </c>
      <c r="J18" s="49">
        <f t="shared" si="0"/>
        <v>37500</v>
      </c>
      <c r="K18" s="42" t="s">
        <v>59</v>
      </c>
    </row>
    <row r="19" customFormat="1" ht="24" customHeight="1" spans="1:11">
      <c r="A19" s="44"/>
      <c r="B19" s="44"/>
      <c r="C19" s="42"/>
      <c r="D19" s="42" t="s">
        <v>60</v>
      </c>
      <c r="E19" s="42" t="s">
        <v>29</v>
      </c>
      <c r="F19" s="12">
        <v>300</v>
      </c>
      <c r="G19" s="12"/>
      <c r="H19" s="12"/>
      <c r="I19" s="12">
        <v>70</v>
      </c>
      <c r="J19" s="49">
        <f t="shared" si="0"/>
        <v>21000</v>
      </c>
      <c r="K19" s="42"/>
    </row>
    <row r="20" customFormat="1" ht="24" customHeight="1" spans="1:11">
      <c r="A20" s="44"/>
      <c r="B20" s="44"/>
      <c r="C20" s="42"/>
      <c r="D20" s="42" t="s">
        <v>61</v>
      </c>
      <c r="E20" s="42" t="s">
        <v>29</v>
      </c>
      <c r="F20" s="12">
        <v>300</v>
      </c>
      <c r="G20" s="12"/>
      <c r="H20" s="12"/>
      <c r="I20" s="12">
        <v>70</v>
      </c>
      <c r="J20" s="49">
        <f t="shared" si="0"/>
        <v>21000</v>
      </c>
      <c r="K20" s="42"/>
    </row>
    <row r="21" customFormat="1" ht="24" customHeight="1" spans="1:11">
      <c r="A21" s="44"/>
      <c r="B21" s="44"/>
      <c r="C21" s="42"/>
      <c r="D21" s="42" t="s">
        <v>62</v>
      </c>
      <c r="E21" s="42" t="s">
        <v>29</v>
      </c>
      <c r="F21" s="12">
        <v>300</v>
      </c>
      <c r="G21" s="12"/>
      <c r="H21" s="12"/>
      <c r="I21" s="12">
        <v>48</v>
      </c>
      <c r="J21" s="49">
        <f t="shared" si="0"/>
        <v>14400</v>
      </c>
      <c r="K21" s="42" t="s">
        <v>63</v>
      </c>
    </row>
    <row r="22" customFormat="1" ht="24" customHeight="1" spans="1:11">
      <c r="A22" s="44"/>
      <c r="B22" s="44"/>
      <c r="C22" s="42" t="s">
        <v>64</v>
      </c>
      <c r="D22" s="42" t="s">
        <v>65</v>
      </c>
      <c r="E22" s="42" t="s">
        <v>29</v>
      </c>
      <c r="F22" s="12">
        <v>1000</v>
      </c>
      <c r="G22" s="12"/>
      <c r="H22" s="12"/>
      <c r="I22" s="12">
        <v>35</v>
      </c>
      <c r="J22" s="49">
        <f t="shared" si="0"/>
        <v>35000</v>
      </c>
      <c r="K22" s="11" t="s">
        <v>66</v>
      </c>
    </row>
    <row r="23" customFormat="1" ht="24" customHeight="1" spans="1:11">
      <c r="A23" s="44"/>
      <c r="B23" s="44"/>
      <c r="C23" s="42"/>
      <c r="D23" s="42" t="s">
        <v>67</v>
      </c>
      <c r="E23" s="42" t="s">
        <v>29</v>
      </c>
      <c r="F23" s="12">
        <v>500</v>
      </c>
      <c r="G23" s="12"/>
      <c r="H23" s="12"/>
      <c r="I23" s="12">
        <v>30</v>
      </c>
      <c r="J23" s="49">
        <f t="shared" si="0"/>
        <v>15000</v>
      </c>
      <c r="K23" s="11" t="s">
        <v>68</v>
      </c>
    </row>
    <row r="24" customFormat="1" ht="24" customHeight="1" spans="1:11">
      <c r="A24" s="44"/>
      <c r="B24" s="44"/>
      <c r="C24" s="42"/>
      <c r="D24" s="42" t="s">
        <v>69</v>
      </c>
      <c r="E24" s="42" t="s">
        <v>29</v>
      </c>
      <c r="F24" s="12">
        <v>200</v>
      </c>
      <c r="G24" s="12"/>
      <c r="H24" s="12"/>
      <c r="I24" s="12">
        <v>75</v>
      </c>
      <c r="J24" s="49">
        <f t="shared" si="0"/>
        <v>15000</v>
      </c>
      <c r="K24" s="42" t="s">
        <v>70</v>
      </c>
    </row>
    <row r="25" customFormat="1" ht="24" customHeight="1" spans="1:11">
      <c r="A25" s="44"/>
      <c r="B25" s="44"/>
      <c r="C25" s="42"/>
      <c r="D25" s="42" t="s">
        <v>71</v>
      </c>
      <c r="E25" s="42" t="s">
        <v>29</v>
      </c>
      <c r="F25" s="12">
        <v>200</v>
      </c>
      <c r="G25" s="12"/>
      <c r="H25" s="12"/>
      <c r="I25" s="12">
        <v>75</v>
      </c>
      <c r="J25" s="49">
        <f t="shared" si="0"/>
        <v>15000</v>
      </c>
      <c r="K25" s="42"/>
    </row>
    <row r="26" customFormat="1" ht="24" customHeight="1" spans="1:11">
      <c r="A26" s="44"/>
      <c r="B26" s="44"/>
      <c r="C26" s="42"/>
      <c r="D26" s="42" t="s">
        <v>72</v>
      </c>
      <c r="E26" s="42" t="s">
        <v>29</v>
      </c>
      <c r="F26" s="12">
        <v>200</v>
      </c>
      <c r="G26" s="12"/>
      <c r="H26" s="12"/>
      <c r="I26" s="12">
        <v>25</v>
      </c>
      <c r="J26" s="49">
        <f t="shared" si="0"/>
        <v>5000</v>
      </c>
      <c r="K26" s="42" t="s">
        <v>100</v>
      </c>
    </row>
    <row r="27" customFormat="1" ht="24" customHeight="1" spans="1:11">
      <c r="A27" s="44"/>
      <c r="B27" s="44"/>
      <c r="C27" s="42"/>
      <c r="D27" s="42" t="s">
        <v>74</v>
      </c>
      <c r="E27" s="42" t="s">
        <v>29</v>
      </c>
      <c r="F27" s="12">
        <v>200</v>
      </c>
      <c r="G27" s="12"/>
      <c r="H27" s="12"/>
      <c r="I27" s="12">
        <v>25</v>
      </c>
      <c r="J27" s="49">
        <f t="shared" si="0"/>
        <v>5000</v>
      </c>
      <c r="K27" s="42"/>
    </row>
    <row r="28" customFormat="1" ht="24" customHeight="1" spans="1:11">
      <c r="A28" s="45"/>
      <c r="B28" s="45"/>
      <c r="C28" s="42"/>
      <c r="D28" s="42" t="s">
        <v>75</v>
      </c>
      <c r="E28" s="42" t="s">
        <v>29</v>
      </c>
      <c r="F28" s="12">
        <v>500</v>
      </c>
      <c r="G28" s="12"/>
      <c r="H28" s="12"/>
      <c r="I28" s="12">
        <v>30</v>
      </c>
      <c r="J28" s="49">
        <f t="shared" si="0"/>
        <v>15000</v>
      </c>
      <c r="K28" s="42" t="s">
        <v>76</v>
      </c>
    </row>
    <row r="29" customFormat="1" ht="24" customHeight="1" spans="1:11">
      <c r="A29" s="74">
        <v>4</v>
      </c>
      <c r="B29" s="43" t="s">
        <v>77</v>
      </c>
      <c r="C29" s="42" t="s">
        <v>57</v>
      </c>
      <c r="D29" s="42"/>
      <c r="E29" s="42" t="s">
        <v>29</v>
      </c>
      <c r="F29" s="12">
        <v>1000</v>
      </c>
      <c r="G29" s="12"/>
      <c r="H29" s="12"/>
      <c r="I29" s="12">
        <v>5</v>
      </c>
      <c r="J29" s="49">
        <f t="shared" si="0"/>
        <v>5000</v>
      </c>
      <c r="K29" s="42"/>
    </row>
    <row r="30" customFormat="1" ht="24" customHeight="1" spans="1:11">
      <c r="A30" s="76"/>
      <c r="B30" s="45"/>
      <c r="C30" s="42" t="s">
        <v>78</v>
      </c>
      <c r="D30" s="42"/>
      <c r="E30" s="42" t="s">
        <v>29</v>
      </c>
      <c r="F30" s="12">
        <v>1000</v>
      </c>
      <c r="G30" s="12"/>
      <c r="H30" s="12"/>
      <c r="I30" s="12">
        <v>5</v>
      </c>
      <c r="J30" s="49">
        <f t="shared" si="0"/>
        <v>5000</v>
      </c>
      <c r="K30" s="42"/>
    </row>
    <row r="31" s="41" customFormat="1" ht="144" spans="1:11">
      <c r="A31" s="46">
        <v>5</v>
      </c>
      <c r="B31" s="11" t="s">
        <v>101</v>
      </c>
      <c r="C31" s="47" t="s">
        <v>80</v>
      </c>
      <c r="D31" s="48"/>
      <c r="E31" s="46" t="s">
        <v>34</v>
      </c>
      <c r="F31" s="15">
        <v>1</v>
      </c>
      <c r="G31" s="15"/>
      <c r="H31" s="15"/>
      <c r="I31" s="15">
        <v>496000</v>
      </c>
      <c r="J31" s="15">
        <f>F31*I31</f>
        <v>496000</v>
      </c>
      <c r="K31" s="11" t="s">
        <v>112</v>
      </c>
    </row>
    <row r="32" ht="204" spans="1:11">
      <c r="A32" s="40">
        <v>6</v>
      </c>
      <c r="B32" s="42" t="s">
        <v>101</v>
      </c>
      <c r="C32" s="17" t="s">
        <v>82</v>
      </c>
      <c r="D32" s="17"/>
      <c r="E32" s="14" t="s">
        <v>34</v>
      </c>
      <c r="F32" s="16">
        <v>1</v>
      </c>
      <c r="G32" s="16"/>
      <c r="H32" s="16"/>
      <c r="I32" s="16">
        <v>80000</v>
      </c>
      <c r="J32" s="27">
        <f>F32*I32</f>
        <v>80000</v>
      </c>
      <c r="K32" s="14" t="s">
        <v>83</v>
      </c>
    </row>
    <row r="33" customFormat="1" ht="36" spans="1:11">
      <c r="A33" s="42">
        <v>7</v>
      </c>
      <c r="B33" s="40" t="s">
        <v>84</v>
      </c>
      <c r="C33" s="40"/>
      <c r="D33" s="40"/>
      <c r="E33" s="42" t="s">
        <v>85</v>
      </c>
      <c r="F33" s="12">
        <v>2</v>
      </c>
      <c r="G33" s="12"/>
      <c r="H33" s="12"/>
      <c r="I33" s="12">
        <v>48000</v>
      </c>
      <c r="J33" s="49">
        <f>I33*F33</f>
        <v>96000</v>
      </c>
      <c r="K33" s="42" t="s">
        <v>86</v>
      </c>
    </row>
    <row r="34" customFormat="1" ht="24" customHeight="1" spans="1:11">
      <c r="A34" s="42" t="s">
        <v>87</v>
      </c>
      <c r="B34" s="40"/>
      <c r="C34" s="40"/>
      <c r="D34" s="40"/>
      <c r="E34" s="42" t="s">
        <v>88</v>
      </c>
      <c r="F34" s="12"/>
      <c r="G34" s="12"/>
      <c r="H34" s="12"/>
      <c r="I34" s="12"/>
      <c r="J34" s="49">
        <f>SUM(J4:J33)</f>
        <v>3875048.103</v>
      </c>
      <c r="K34" s="42"/>
    </row>
    <row r="35" s="2" customFormat="1" ht="45" customHeight="1" spans="1:11">
      <c r="A35" s="18" t="s">
        <v>89</v>
      </c>
      <c r="B35" s="18"/>
      <c r="C35" s="18"/>
      <c r="D35" s="18"/>
      <c r="E35" s="18"/>
      <c r="F35" s="19"/>
      <c r="G35" s="19"/>
      <c r="H35" s="19"/>
      <c r="I35" s="19"/>
      <c r="J35" s="19"/>
      <c r="K35" s="18"/>
    </row>
    <row r="36" s="2" customFormat="1" ht="217.5" customHeight="1" spans="1:11">
      <c r="A36" s="20" t="s">
        <v>90</v>
      </c>
      <c r="B36" s="20"/>
      <c r="C36" s="20"/>
      <c r="D36" s="20"/>
      <c r="E36" s="20"/>
      <c r="F36" s="20"/>
      <c r="G36" s="20"/>
      <c r="H36" s="20"/>
      <c r="I36" s="20"/>
      <c r="J36" s="20"/>
      <c r="K36" s="20"/>
    </row>
    <row r="37" s="2" customFormat="1" ht="44" customHeight="1" spans="1:11">
      <c r="A37" s="20" t="s">
        <v>113</v>
      </c>
      <c r="B37" s="20"/>
      <c r="C37" s="20"/>
      <c r="D37" s="20"/>
      <c r="E37" s="20"/>
      <c r="F37" s="20"/>
      <c r="G37" s="20"/>
      <c r="H37" s="20"/>
      <c r="I37" s="20"/>
      <c r="J37" s="20"/>
      <c r="K37" s="20"/>
    </row>
    <row r="38" ht="69" customHeight="1" spans="1:11">
      <c r="A38" s="21" t="s">
        <v>92</v>
      </c>
      <c r="B38" s="21"/>
      <c r="C38" s="21"/>
      <c r="D38" s="21"/>
      <c r="E38" s="21"/>
      <c r="F38" s="22"/>
      <c r="G38" s="22"/>
      <c r="H38" s="22"/>
      <c r="I38" s="22"/>
      <c r="J38" s="22"/>
      <c r="K38" s="21"/>
    </row>
    <row r="39" s="4" customFormat="1" ht="40" customHeight="1" spans="1:11">
      <c r="A39" s="23" t="s">
        <v>93</v>
      </c>
      <c r="B39" s="23"/>
      <c r="C39" s="23"/>
      <c r="D39" s="23"/>
      <c r="E39" s="23"/>
      <c r="F39" s="24"/>
      <c r="G39" s="24"/>
      <c r="H39" s="24"/>
      <c r="I39" s="24"/>
      <c r="J39" s="24"/>
      <c r="K39" s="23"/>
    </row>
    <row r="40" ht="68" customHeight="1" spans="1:11">
      <c r="A40" s="25" t="s">
        <v>94</v>
      </c>
      <c r="B40" s="25"/>
      <c r="C40" s="25"/>
      <c r="D40" s="25"/>
      <c r="E40" s="25"/>
      <c r="F40" s="26"/>
      <c r="G40" s="26"/>
      <c r="H40" s="26"/>
      <c r="I40" s="26"/>
      <c r="J40" s="26"/>
      <c r="K40" s="25"/>
    </row>
  </sheetData>
  <mergeCells count="34">
    <mergeCell ref="A1:K1"/>
    <mergeCell ref="A2:K2"/>
    <mergeCell ref="B3:D3"/>
    <mergeCell ref="C4:D4"/>
    <mergeCell ref="C5:D5"/>
    <mergeCell ref="C6:D6"/>
    <mergeCell ref="C7:D7"/>
    <mergeCell ref="C29:D29"/>
    <mergeCell ref="C30:D30"/>
    <mergeCell ref="C31:D31"/>
    <mergeCell ref="C32:D32"/>
    <mergeCell ref="B33:D33"/>
    <mergeCell ref="A34:D34"/>
    <mergeCell ref="A35:K35"/>
    <mergeCell ref="A36:K36"/>
    <mergeCell ref="A37:K37"/>
    <mergeCell ref="A38:K38"/>
    <mergeCell ref="A39:K39"/>
    <mergeCell ref="A40:K40"/>
    <mergeCell ref="A4:A7"/>
    <mergeCell ref="A8:A17"/>
    <mergeCell ref="A18:A28"/>
    <mergeCell ref="A29:A30"/>
    <mergeCell ref="B4:B7"/>
    <mergeCell ref="B8:B17"/>
    <mergeCell ref="B18:B28"/>
    <mergeCell ref="B29:B30"/>
    <mergeCell ref="C8:C13"/>
    <mergeCell ref="C14:C17"/>
    <mergeCell ref="C18:C21"/>
    <mergeCell ref="C22:C28"/>
    <mergeCell ref="K18:K20"/>
    <mergeCell ref="K24:K25"/>
    <mergeCell ref="K26:K27"/>
  </mergeCells>
  <pageMargins left="0.7" right="0.7" top="0.75" bottom="0.75" header="0.3" footer="0.3"/>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1"/>
  <sheetViews>
    <sheetView topLeftCell="A37" workbookViewId="0">
      <selection activeCell="H6" sqref="H6"/>
    </sheetView>
  </sheetViews>
  <sheetFormatPr defaultColWidth="9" defaultRowHeight="14.25"/>
  <cols>
    <col min="1" max="3" width="5.00833333333333" customWidth="1"/>
    <col min="4" max="4" width="20.6333333333333" customWidth="1"/>
    <col min="5" max="5" width="5.13333333333333" customWidth="1"/>
    <col min="6" max="8" width="9.63333333333333" style="41" customWidth="1"/>
    <col min="9" max="10" width="12.6333333333333" style="41" customWidth="1"/>
    <col min="11" max="11" width="20.6333333333333" customWidth="1"/>
    <col min="12" max="12" width="10.3833333333333" customWidth="1"/>
    <col min="14" max="14" width="11.5083333333333" customWidth="1"/>
  </cols>
  <sheetData>
    <row r="1" customFormat="1" ht="35" customHeight="1" spans="1:13">
      <c r="A1" s="62" t="s">
        <v>114</v>
      </c>
      <c r="B1" s="62"/>
      <c r="C1" s="62"/>
      <c r="D1" s="62"/>
      <c r="E1" s="62"/>
      <c r="F1" s="63"/>
      <c r="G1" s="63"/>
      <c r="H1" s="63"/>
      <c r="I1" s="63"/>
      <c r="J1" s="63"/>
      <c r="K1" s="62"/>
      <c r="L1" s="79"/>
      <c r="M1" s="79"/>
    </row>
    <row r="2" customFormat="1" ht="35" customHeight="1" spans="1:13">
      <c r="A2" s="64" t="s">
        <v>115</v>
      </c>
      <c r="B2" s="64"/>
      <c r="C2" s="64"/>
      <c r="D2" s="64"/>
      <c r="E2" s="64"/>
      <c r="F2" s="65"/>
      <c r="G2" s="65"/>
      <c r="H2" s="65"/>
      <c r="I2" s="65"/>
      <c r="J2" s="65"/>
      <c r="K2" s="64"/>
      <c r="L2" s="80"/>
      <c r="M2" s="80"/>
    </row>
    <row r="3" customFormat="1" ht="24" spans="1:11">
      <c r="A3" s="42" t="s">
        <v>1</v>
      </c>
      <c r="B3" s="42" t="s">
        <v>20</v>
      </c>
      <c r="C3" s="42"/>
      <c r="D3" s="42"/>
      <c r="E3" s="42" t="s">
        <v>21</v>
      </c>
      <c r="F3" s="12" t="s">
        <v>22</v>
      </c>
      <c r="G3" s="12" t="s">
        <v>97</v>
      </c>
      <c r="H3" s="12" t="s">
        <v>24</v>
      </c>
      <c r="I3" s="12" t="s">
        <v>25</v>
      </c>
      <c r="J3" s="12" t="s">
        <v>26</v>
      </c>
      <c r="K3" s="42" t="s">
        <v>4</v>
      </c>
    </row>
    <row r="4" customFormat="1" ht="156" spans="1:15">
      <c r="A4" s="42">
        <v>1</v>
      </c>
      <c r="B4" s="42" t="s">
        <v>27</v>
      </c>
      <c r="C4" s="40" t="s">
        <v>28</v>
      </c>
      <c r="D4" s="40"/>
      <c r="E4" s="40" t="s">
        <v>29</v>
      </c>
      <c r="F4" s="12">
        <f>15570.25+58283.67+14603.02+24295+7479.05+34312.02+946</f>
        <v>155489.01</v>
      </c>
      <c r="G4" s="12"/>
      <c r="H4" s="12"/>
      <c r="I4" s="12">
        <v>7.27</v>
      </c>
      <c r="J4" s="12">
        <f>I4*F4</f>
        <v>1130405.1027</v>
      </c>
      <c r="K4" s="42" t="s">
        <v>116</v>
      </c>
      <c r="O4" s="28"/>
    </row>
    <row r="5" customFormat="1" ht="159" customHeight="1" spans="1:11">
      <c r="A5" s="42"/>
      <c r="B5" s="42"/>
      <c r="C5" s="42" t="s">
        <v>31</v>
      </c>
      <c r="D5" s="40"/>
      <c r="E5" s="40" t="s">
        <v>29</v>
      </c>
      <c r="F5" s="12">
        <f>1200+5129+27051+1083+555+54638.06+27247.63+502.5+210+142.5+142.5+450+97.5+453+75+273+112.5+1031.5+1820.82</f>
        <v>122214.51</v>
      </c>
      <c r="G5" s="12"/>
      <c r="H5" s="12"/>
      <c r="I5" s="12">
        <v>5.97</v>
      </c>
      <c r="J5" s="12">
        <f>I5*F5</f>
        <v>729620.6247</v>
      </c>
      <c r="K5" s="42" t="s">
        <v>117</v>
      </c>
    </row>
    <row r="6" customFormat="1" ht="60" spans="1:11">
      <c r="A6" s="14"/>
      <c r="B6" s="14"/>
      <c r="C6" s="14" t="s">
        <v>33</v>
      </c>
      <c r="D6" s="14"/>
      <c r="E6" s="14" t="s">
        <v>34</v>
      </c>
      <c r="F6" s="16">
        <v>1</v>
      </c>
      <c r="G6" s="16"/>
      <c r="H6" s="16"/>
      <c r="I6" s="16">
        <f>(J4+J5)*5%</f>
        <v>93001.28637</v>
      </c>
      <c r="J6" s="16">
        <f>(J4+J5)*5%</f>
        <v>93001.28637</v>
      </c>
      <c r="K6" s="17" t="s">
        <v>35</v>
      </c>
    </row>
    <row r="7" customFormat="1" ht="24" customHeight="1" spans="1:11">
      <c r="A7" s="43">
        <v>2</v>
      </c>
      <c r="B7" s="43" t="s">
        <v>118</v>
      </c>
      <c r="C7" s="42" t="s">
        <v>37</v>
      </c>
      <c r="D7" s="42" t="s">
        <v>38</v>
      </c>
      <c r="E7" s="42" t="s">
        <v>39</v>
      </c>
      <c r="F7" s="12">
        <v>100</v>
      </c>
      <c r="G7" s="12"/>
      <c r="H7" s="12"/>
      <c r="I7" s="12">
        <v>100</v>
      </c>
      <c r="J7" s="12">
        <f t="shared" ref="J7:J29" si="0">I7*F7</f>
        <v>10000</v>
      </c>
      <c r="K7" s="42" t="s">
        <v>40</v>
      </c>
    </row>
    <row r="8" customFormat="1" ht="24" customHeight="1" spans="1:11">
      <c r="A8" s="44"/>
      <c r="B8" s="44"/>
      <c r="C8" s="42"/>
      <c r="D8" s="42" t="s">
        <v>41</v>
      </c>
      <c r="E8" s="42" t="s">
        <v>39</v>
      </c>
      <c r="F8" s="12">
        <v>300</v>
      </c>
      <c r="G8" s="12"/>
      <c r="H8" s="12"/>
      <c r="I8" s="12">
        <v>170</v>
      </c>
      <c r="J8" s="12">
        <f t="shared" si="0"/>
        <v>51000</v>
      </c>
      <c r="K8" s="42" t="s">
        <v>42</v>
      </c>
    </row>
    <row r="9" customFormat="1" ht="24" customHeight="1" spans="1:11">
      <c r="A9" s="44"/>
      <c r="B9" s="44"/>
      <c r="C9" s="42"/>
      <c r="D9" s="42" t="s">
        <v>43</v>
      </c>
      <c r="E9" s="42" t="s">
        <v>39</v>
      </c>
      <c r="F9" s="12">
        <v>100</v>
      </c>
      <c r="G9" s="12"/>
      <c r="H9" s="12"/>
      <c r="I9" s="12">
        <v>280</v>
      </c>
      <c r="J9" s="12">
        <f t="shared" si="0"/>
        <v>28000</v>
      </c>
      <c r="K9" s="42" t="s">
        <v>44</v>
      </c>
    </row>
    <row r="10" customFormat="1" ht="24" customHeight="1" spans="1:11">
      <c r="A10" s="44"/>
      <c r="B10" s="44"/>
      <c r="C10" s="42"/>
      <c r="D10" s="42" t="s">
        <v>45</v>
      </c>
      <c r="E10" s="42" t="s">
        <v>39</v>
      </c>
      <c r="F10" s="12">
        <v>40</v>
      </c>
      <c r="G10" s="12"/>
      <c r="H10" s="12"/>
      <c r="I10" s="12">
        <v>420</v>
      </c>
      <c r="J10" s="12">
        <f t="shared" si="0"/>
        <v>16800</v>
      </c>
      <c r="K10" s="42" t="s">
        <v>46</v>
      </c>
    </row>
    <row r="11" customFormat="1" ht="24" customHeight="1" spans="1:11">
      <c r="A11" s="44"/>
      <c r="B11" s="44"/>
      <c r="C11" s="42"/>
      <c r="D11" s="42" t="s">
        <v>47</v>
      </c>
      <c r="E11" s="42" t="s">
        <v>39</v>
      </c>
      <c r="F11" s="12">
        <v>20</v>
      </c>
      <c r="G11" s="12"/>
      <c r="H11" s="12"/>
      <c r="I11" s="12">
        <v>520</v>
      </c>
      <c r="J11" s="12">
        <f t="shared" si="0"/>
        <v>10400</v>
      </c>
      <c r="K11" s="42" t="s">
        <v>48</v>
      </c>
    </row>
    <row r="12" customFormat="1" ht="24" customHeight="1" spans="1:11">
      <c r="A12" s="44"/>
      <c r="B12" s="44"/>
      <c r="C12" s="42"/>
      <c r="D12" s="42" t="s">
        <v>49</v>
      </c>
      <c r="E12" s="42" t="s">
        <v>39</v>
      </c>
      <c r="F12" s="12">
        <v>10</v>
      </c>
      <c r="G12" s="12"/>
      <c r="H12" s="12"/>
      <c r="I12" s="12">
        <v>630</v>
      </c>
      <c r="J12" s="12">
        <f t="shared" si="0"/>
        <v>6300</v>
      </c>
      <c r="K12" s="42" t="s">
        <v>50</v>
      </c>
    </row>
    <row r="13" customFormat="1" ht="24" customHeight="1" spans="1:11">
      <c r="A13" s="44"/>
      <c r="B13" s="44"/>
      <c r="C13" s="42" t="s">
        <v>51</v>
      </c>
      <c r="D13" s="42" t="s">
        <v>52</v>
      </c>
      <c r="E13" s="42" t="s">
        <v>39</v>
      </c>
      <c r="F13" s="12">
        <v>100</v>
      </c>
      <c r="G13" s="12"/>
      <c r="H13" s="12"/>
      <c r="I13" s="12">
        <v>60</v>
      </c>
      <c r="J13" s="12">
        <f t="shared" si="0"/>
        <v>6000</v>
      </c>
      <c r="K13" s="42" t="s">
        <v>40</v>
      </c>
    </row>
    <row r="14" customFormat="1" ht="24" customHeight="1" spans="1:11">
      <c r="A14" s="44"/>
      <c r="B14" s="44"/>
      <c r="C14" s="42"/>
      <c r="D14" s="42" t="s">
        <v>53</v>
      </c>
      <c r="E14" s="42" t="s">
        <v>39</v>
      </c>
      <c r="F14" s="12">
        <v>100</v>
      </c>
      <c r="G14" s="12"/>
      <c r="H14" s="12"/>
      <c r="I14" s="12">
        <v>120</v>
      </c>
      <c r="J14" s="12">
        <f t="shared" si="0"/>
        <v>12000</v>
      </c>
      <c r="K14" s="42" t="s">
        <v>42</v>
      </c>
    </row>
    <row r="15" customFormat="1" ht="24" customHeight="1" spans="1:11">
      <c r="A15" s="44"/>
      <c r="B15" s="44"/>
      <c r="C15" s="42"/>
      <c r="D15" s="42" t="s">
        <v>54</v>
      </c>
      <c r="E15" s="42" t="s">
        <v>39</v>
      </c>
      <c r="F15" s="12">
        <v>50</v>
      </c>
      <c r="G15" s="12"/>
      <c r="H15" s="12"/>
      <c r="I15" s="12">
        <v>200</v>
      </c>
      <c r="J15" s="12">
        <f t="shared" si="0"/>
        <v>10000</v>
      </c>
      <c r="K15" s="42" t="s">
        <v>44</v>
      </c>
    </row>
    <row r="16" customFormat="1" ht="24" customHeight="1" spans="1:11">
      <c r="A16" s="45"/>
      <c r="B16" s="45"/>
      <c r="C16" s="42"/>
      <c r="D16" s="42" t="s">
        <v>55</v>
      </c>
      <c r="E16" s="42" t="s">
        <v>39</v>
      </c>
      <c r="F16" s="12">
        <v>20</v>
      </c>
      <c r="G16" s="12"/>
      <c r="H16" s="12"/>
      <c r="I16" s="12">
        <v>240</v>
      </c>
      <c r="J16" s="12">
        <f t="shared" si="0"/>
        <v>4800</v>
      </c>
      <c r="K16" s="42" t="s">
        <v>46</v>
      </c>
    </row>
    <row r="17" customFormat="1" ht="24" customHeight="1" spans="1:11">
      <c r="A17" s="74">
        <v>3</v>
      </c>
      <c r="B17" s="74" t="s">
        <v>56</v>
      </c>
      <c r="C17" s="42" t="s">
        <v>57</v>
      </c>
      <c r="D17" s="42" t="s">
        <v>58</v>
      </c>
      <c r="E17" s="42" t="s">
        <v>29</v>
      </c>
      <c r="F17" s="12">
        <v>500</v>
      </c>
      <c r="G17" s="12"/>
      <c r="H17" s="12"/>
      <c r="I17" s="12">
        <v>75</v>
      </c>
      <c r="J17" s="12">
        <f t="shared" si="0"/>
        <v>37500</v>
      </c>
      <c r="K17" s="42" t="s">
        <v>59</v>
      </c>
    </row>
    <row r="18" customFormat="1" ht="24" customHeight="1" spans="1:11">
      <c r="A18" s="75"/>
      <c r="B18" s="75"/>
      <c r="C18" s="42"/>
      <c r="D18" s="42" t="s">
        <v>60</v>
      </c>
      <c r="E18" s="42" t="s">
        <v>29</v>
      </c>
      <c r="F18" s="12">
        <v>300</v>
      </c>
      <c r="G18" s="12"/>
      <c r="H18" s="12"/>
      <c r="I18" s="12">
        <v>70</v>
      </c>
      <c r="J18" s="12">
        <f t="shared" si="0"/>
        <v>21000</v>
      </c>
      <c r="K18" s="42"/>
    </row>
    <row r="19" customFormat="1" ht="24" customHeight="1" spans="1:11">
      <c r="A19" s="75"/>
      <c r="B19" s="75"/>
      <c r="C19" s="42"/>
      <c r="D19" s="42" t="s">
        <v>61</v>
      </c>
      <c r="E19" s="42" t="s">
        <v>29</v>
      </c>
      <c r="F19" s="12">
        <v>300</v>
      </c>
      <c r="G19" s="12"/>
      <c r="H19" s="12"/>
      <c r="I19" s="12">
        <v>70</v>
      </c>
      <c r="J19" s="12">
        <f t="shared" si="0"/>
        <v>21000</v>
      </c>
      <c r="K19" s="42"/>
    </row>
    <row r="20" customFormat="1" ht="24" customHeight="1" spans="1:11">
      <c r="A20" s="75"/>
      <c r="B20" s="75"/>
      <c r="C20" s="42"/>
      <c r="D20" s="42" t="s">
        <v>62</v>
      </c>
      <c r="E20" s="42" t="s">
        <v>29</v>
      </c>
      <c r="F20" s="12">
        <v>300</v>
      </c>
      <c r="G20" s="12"/>
      <c r="H20" s="12"/>
      <c r="I20" s="12">
        <v>48</v>
      </c>
      <c r="J20" s="12">
        <f t="shared" si="0"/>
        <v>14400</v>
      </c>
      <c r="K20" s="42" t="s">
        <v>63</v>
      </c>
    </row>
    <row r="21" customFormat="1" ht="24" customHeight="1" spans="1:11">
      <c r="A21" s="75"/>
      <c r="B21" s="75"/>
      <c r="C21" s="42" t="s">
        <v>64</v>
      </c>
      <c r="D21" s="42" t="s">
        <v>65</v>
      </c>
      <c r="E21" s="42" t="s">
        <v>29</v>
      </c>
      <c r="F21" s="12">
        <v>1000</v>
      </c>
      <c r="G21" s="12"/>
      <c r="H21" s="12"/>
      <c r="I21" s="12">
        <v>35</v>
      </c>
      <c r="J21" s="12">
        <f t="shared" si="0"/>
        <v>35000</v>
      </c>
      <c r="K21" s="11" t="s">
        <v>66</v>
      </c>
    </row>
    <row r="22" customFormat="1" ht="24" customHeight="1" spans="1:11">
      <c r="A22" s="75"/>
      <c r="B22" s="75"/>
      <c r="C22" s="42"/>
      <c r="D22" s="42" t="s">
        <v>67</v>
      </c>
      <c r="E22" s="42" t="s">
        <v>29</v>
      </c>
      <c r="F22" s="12">
        <v>500</v>
      </c>
      <c r="G22" s="12"/>
      <c r="H22" s="12"/>
      <c r="I22" s="12">
        <v>30</v>
      </c>
      <c r="J22" s="12">
        <f t="shared" si="0"/>
        <v>15000</v>
      </c>
      <c r="K22" s="11" t="s">
        <v>68</v>
      </c>
    </row>
    <row r="23" customFormat="1" ht="24" customHeight="1" spans="1:11">
      <c r="A23" s="75"/>
      <c r="B23" s="75"/>
      <c r="C23" s="42"/>
      <c r="D23" s="42" t="s">
        <v>69</v>
      </c>
      <c r="E23" s="42" t="s">
        <v>29</v>
      </c>
      <c r="F23" s="12">
        <v>200</v>
      </c>
      <c r="G23" s="12"/>
      <c r="H23" s="12"/>
      <c r="I23" s="12">
        <v>75</v>
      </c>
      <c r="J23" s="12">
        <f t="shared" si="0"/>
        <v>15000</v>
      </c>
      <c r="K23" s="42" t="s">
        <v>70</v>
      </c>
    </row>
    <row r="24" customFormat="1" ht="24" customHeight="1" spans="1:11">
      <c r="A24" s="75"/>
      <c r="B24" s="75"/>
      <c r="C24" s="42"/>
      <c r="D24" s="42" t="s">
        <v>71</v>
      </c>
      <c r="E24" s="42" t="s">
        <v>29</v>
      </c>
      <c r="F24" s="12">
        <v>200</v>
      </c>
      <c r="G24" s="12"/>
      <c r="H24" s="12"/>
      <c r="I24" s="12">
        <v>75</v>
      </c>
      <c r="J24" s="12">
        <f t="shared" si="0"/>
        <v>15000</v>
      </c>
      <c r="K24" s="42"/>
    </row>
    <row r="25" customFormat="1" ht="24" customHeight="1" spans="1:11">
      <c r="A25" s="75"/>
      <c r="B25" s="75"/>
      <c r="C25" s="42"/>
      <c r="D25" s="42" t="s">
        <v>72</v>
      </c>
      <c r="E25" s="42" t="s">
        <v>29</v>
      </c>
      <c r="F25" s="12">
        <v>200</v>
      </c>
      <c r="G25" s="12"/>
      <c r="H25" s="12"/>
      <c r="I25" s="12">
        <v>25</v>
      </c>
      <c r="J25" s="12">
        <f t="shared" si="0"/>
        <v>5000</v>
      </c>
      <c r="K25" s="42" t="s">
        <v>100</v>
      </c>
    </row>
    <row r="26" customFormat="1" ht="24" customHeight="1" spans="1:11">
      <c r="A26" s="75"/>
      <c r="B26" s="75"/>
      <c r="C26" s="42"/>
      <c r="D26" s="42" t="s">
        <v>74</v>
      </c>
      <c r="E26" s="42" t="s">
        <v>29</v>
      </c>
      <c r="F26" s="12">
        <v>200</v>
      </c>
      <c r="G26" s="12"/>
      <c r="H26" s="12"/>
      <c r="I26" s="12">
        <v>25</v>
      </c>
      <c r="J26" s="12">
        <f t="shared" si="0"/>
        <v>5000</v>
      </c>
      <c r="K26" s="42"/>
    </row>
    <row r="27" customFormat="1" ht="24" customHeight="1" spans="1:11">
      <c r="A27" s="76"/>
      <c r="B27" s="76"/>
      <c r="C27" s="42"/>
      <c r="D27" s="42" t="s">
        <v>75</v>
      </c>
      <c r="E27" s="42" t="s">
        <v>29</v>
      </c>
      <c r="F27" s="12">
        <v>500</v>
      </c>
      <c r="G27" s="12"/>
      <c r="H27" s="12"/>
      <c r="I27" s="12">
        <v>30</v>
      </c>
      <c r="J27" s="12">
        <f t="shared" si="0"/>
        <v>15000</v>
      </c>
      <c r="K27" s="42" t="s">
        <v>76</v>
      </c>
    </row>
    <row r="28" customFormat="1" ht="24" customHeight="1" spans="1:11">
      <c r="A28" s="74">
        <v>4</v>
      </c>
      <c r="B28" s="74" t="s">
        <v>77</v>
      </c>
      <c r="C28" s="47" t="s">
        <v>57</v>
      </c>
      <c r="D28" s="55"/>
      <c r="E28" s="42" t="s">
        <v>29</v>
      </c>
      <c r="F28" s="12">
        <v>1000</v>
      </c>
      <c r="G28" s="12"/>
      <c r="H28" s="12"/>
      <c r="I28" s="12">
        <v>5</v>
      </c>
      <c r="J28" s="12">
        <f t="shared" si="0"/>
        <v>5000</v>
      </c>
      <c r="K28" s="67"/>
    </row>
    <row r="29" customFormat="1" ht="24" customHeight="1" spans="1:11">
      <c r="A29" s="76"/>
      <c r="B29" s="76"/>
      <c r="C29" s="42" t="s">
        <v>78</v>
      </c>
      <c r="D29" s="42"/>
      <c r="E29" s="42" t="s">
        <v>29</v>
      </c>
      <c r="F29" s="12">
        <v>1000</v>
      </c>
      <c r="G29" s="12"/>
      <c r="H29" s="12"/>
      <c r="I29" s="12">
        <v>5</v>
      </c>
      <c r="J29" s="12">
        <f t="shared" si="0"/>
        <v>5000</v>
      </c>
      <c r="K29" s="42"/>
    </row>
    <row r="30" s="41" customFormat="1" ht="144.75" spans="1:11">
      <c r="A30" s="46">
        <v>5</v>
      </c>
      <c r="B30" s="11" t="s">
        <v>101</v>
      </c>
      <c r="C30" s="47" t="s">
        <v>80</v>
      </c>
      <c r="D30" s="48"/>
      <c r="E30" s="46" t="s">
        <v>34</v>
      </c>
      <c r="F30" s="15">
        <v>1</v>
      </c>
      <c r="G30" s="15"/>
      <c r="H30" s="15"/>
      <c r="I30" s="15">
        <v>780000</v>
      </c>
      <c r="J30" s="15">
        <f>F30*I30</f>
        <v>780000</v>
      </c>
      <c r="K30" s="11" t="s">
        <v>119</v>
      </c>
    </row>
    <row r="31" ht="204" spans="1:11">
      <c r="A31" s="46">
        <v>6</v>
      </c>
      <c r="B31" s="11" t="s">
        <v>101</v>
      </c>
      <c r="C31" s="17" t="s">
        <v>82</v>
      </c>
      <c r="D31" s="17"/>
      <c r="E31" s="14" t="s">
        <v>34</v>
      </c>
      <c r="F31" s="16">
        <v>1</v>
      </c>
      <c r="G31" s="16"/>
      <c r="H31" s="16"/>
      <c r="I31" s="16">
        <v>100000</v>
      </c>
      <c r="J31" s="16">
        <f>F31*I31</f>
        <v>100000</v>
      </c>
      <c r="K31" s="14" t="s">
        <v>83</v>
      </c>
    </row>
    <row r="32" s="3" customFormat="1" ht="84" spans="1:11">
      <c r="A32" s="46">
        <v>7</v>
      </c>
      <c r="B32" s="46" t="s">
        <v>79</v>
      </c>
      <c r="C32" s="46" t="s">
        <v>120</v>
      </c>
      <c r="D32" s="46"/>
      <c r="E32" s="11" t="s">
        <v>34</v>
      </c>
      <c r="F32" s="12">
        <v>1</v>
      </c>
      <c r="G32" s="12"/>
      <c r="H32" s="12"/>
      <c r="I32" s="12">
        <v>24000</v>
      </c>
      <c r="J32" s="16">
        <f>F32*I32</f>
        <v>24000</v>
      </c>
      <c r="K32" s="11" t="s">
        <v>121</v>
      </c>
    </row>
    <row r="33" customFormat="1" ht="36" spans="1:11">
      <c r="A33" s="42">
        <v>8</v>
      </c>
      <c r="B33" s="40" t="s">
        <v>84</v>
      </c>
      <c r="C33" s="40"/>
      <c r="D33" s="40"/>
      <c r="E33" s="42" t="s">
        <v>85</v>
      </c>
      <c r="F33" s="12">
        <v>2</v>
      </c>
      <c r="G33" s="12"/>
      <c r="H33" s="12"/>
      <c r="I33" s="12">
        <v>48000</v>
      </c>
      <c r="J33" s="12">
        <f>I33*F33</f>
        <v>96000</v>
      </c>
      <c r="K33" s="42" t="s">
        <v>86</v>
      </c>
    </row>
    <row r="34" customFormat="1" ht="24" customHeight="1" spans="1:11">
      <c r="A34" s="42" t="s">
        <v>87</v>
      </c>
      <c r="B34" s="42"/>
      <c r="C34" s="42"/>
      <c r="D34" s="42"/>
      <c r="E34" s="42" t="s">
        <v>88</v>
      </c>
      <c r="F34" s="12"/>
      <c r="G34" s="12"/>
      <c r="H34" s="12"/>
      <c r="I34" s="12"/>
      <c r="J34" s="12">
        <f>SUM(J4:J33)</f>
        <v>3317227.01377</v>
      </c>
      <c r="K34" s="42"/>
    </row>
    <row r="35" s="2" customFormat="1" ht="51" customHeight="1" spans="1:11">
      <c r="A35" s="18" t="s">
        <v>89</v>
      </c>
      <c r="B35" s="18"/>
      <c r="C35" s="18"/>
      <c r="D35" s="18"/>
      <c r="E35" s="18"/>
      <c r="F35" s="19"/>
      <c r="G35" s="19"/>
      <c r="H35" s="19"/>
      <c r="I35" s="19"/>
      <c r="J35" s="19"/>
      <c r="K35" s="18"/>
    </row>
    <row r="36" s="2" customFormat="1" ht="226.5" customHeight="1" spans="1:11">
      <c r="A36" s="20" t="s">
        <v>90</v>
      </c>
      <c r="B36" s="20"/>
      <c r="C36" s="20"/>
      <c r="D36" s="20"/>
      <c r="E36" s="20"/>
      <c r="F36" s="20"/>
      <c r="G36" s="20"/>
      <c r="H36" s="20"/>
      <c r="I36" s="20"/>
      <c r="J36" s="20"/>
      <c r="K36" s="20"/>
    </row>
    <row r="37" s="2" customFormat="1" ht="42" customHeight="1" spans="1:11">
      <c r="A37" s="20" t="s">
        <v>104</v>
      </c>
      <c r="B37" s="20"/>
      <c r="C37" s="20"/>
      <c r="D37" s="20"/>
      <c r="E37" s="20"/>
      <c r="F37" s="20"/>
      <c r="G37" s="20"/>
      <c r="H37" s="20"/>
      <c r="I37" s="20"/>
      <c r="J37" s="20"/>
      <c r="K37" s="20"/>
    </row>
    <row r="38" s="1" customFormat="1" ht="48" customHeight="1" spans="1:11">
      <c r="A38" s="21" t="s">
        <v>105</v>
      </c>
      <c r="B38" s="21"/>
      <c r="C38" s="21"/>
      <c r="D38" s="21"/>
      <c r="E38" s="21"/>
      <c r="F38" s="22"/>
      <c r="G38" s="22"/>
      <c r="H38" s="22"/>
      <c r="I38" s="22"/>
      <c r="J38" s="22"/>
      <c r="K38" s="21"/>
    </row>
    <row r="39" s="4" customFormat="1" ht="51.75" customHeight="1" spans="1:11">
      <c r="A39" s="23" t="s">
        <v>93</v>
      </c>
      <c r="B39" s="23"/>
      <c r="C39" s="23"/>
      <c r="D39" s="23"/>
      <c r="E39" s="23"/>
      <c r="F39" s="24"/>
      <c r="G39" s="24"/>
      <c r="H39" s="24"/>
      <c r="I39" s="24"/>
      <c r="J39" s="24"/>
      <c r="K39" s="23"/>
    </row>
    <row r="40" ht="68" customHeight="1" spans="1:11">
      <c r="A40" s="25" t="s">
        <v>94</v>
      </c>
      <c r="B40" s="25"/>
      <c r="C40" s="25"/>
      <c r="D40" s="25"/>
      <c r="E40" s="25"/>
      <c r="F40" s="26"/>
      <c r="G40" s="26"/>
      <c r="H40" s="26"/>
      <c r="I40" s="26"/>
      <c r="J40" s="26"/>
      <c r="K40" s="25"/>
    </row>
    <row r="41" spans="1:11">
      <c r="A41" s="1"/>
      <c r="B41" s="1"/>
      <c r="C41" s="1"/>
      <c r="D41" s="1"/>
      <c r="E41" s="1"/>
      <c r="F41" s="1"/>
      <c r="G41" s="1"/>
      <c r="H41" s="1"/>
      <c r="I41" s="1"/>
      <c r="J41" s="1"/>
      <c r="K41" s="1"/>
    </row>
  </sheetData>
  <mergeCells count="34">
    <mergeCell ref="A1:K1"/>
    <mergeCell ref="A2:K2"/>
    <mergeCell ref="B3:D3"/>
    <mergeCell ref="C4:D4"/>
    <mergeCell ref="C5:D5"/>
    <mergeCell ref="C6:D6"/>
    <mergeCell ref="C28:D28"/>
    <mergeCell ref="C29:D29"/>
    <mergeCell ref="C30:D30"/>
    <mergeCell ref="C31:D31"/>
    <mergeCell ref="C32:D32"/>
    <mergeCell ref="B33:D33"/>
    <mergeCell ref="A34:D34"/>
    <mergeCell ref="A35:K35"/>
    <mergeCell ref="A36:K36"/>
    <mergeCell ref="A37:K37"/>
    <mergeCell ref="A38:K38"/>
    <mergeCell ref="A39:K39"/>
    <mergeCell ref="A40:K40"/>
    <mergeCell ref="A4:A6"/>
    <mergeCell ref="A7:A16"/>
    <mergeCell ref="A17:A27"/>
    <mergeCell ref="A28:A29"/>
    <mergeCell ref="B4:B6"/>
    <mergeCell ref="B7:B16"/>
    <mergeCell ref="B17:B27"/>
    <mergeCell ref="B28:B29"/>
    <mergeCell ref="C7:C12"/>
    <mergeCell ref="C13:C16"/>
    <mergeCell ref="C17:C20"/>
    <mergeCell ref="C21:C27"/>
    <mergeCell ref="K17:K19"/>
    <mergeCell ref="K23:K24"/>
    <mergeCell ref="K25:K26"/>
  </mergeCells>
  <pageMargins left="0.7" right="0.7" top="0.75" bottom="0.75"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2"/>
  <sheetViews>
    <sheetView topLeftCell="A28" workbookViewId="0">
      <selection activeCell="L39" sqref="$A39:$XFD39"/>
    </sheetView>
  </sheetViews>
  <sheetFormatPr defaultColWidth="9" defaultRowHeight="14.25"/>
  <cols>
    <col min="1" max="3" width="5.00833333333333" customWidth="1"/>
    <col min="4" max="4" width="20.6333333333333" customWidth="1"/>
    <col min="5" max="5" width="5.13333333333333" customWidth="1"/>
    <col min="6" max="8" width="9.63333333333333" style="41" customWidth="1"/>
    <col min="9" max="10" width="12.6333333333333" style="41" customWidth="1"/>
    <col min="11" max="11" width="22.1333333333333" customWidth="1"/>
    <col min="12" max="12" width="10.3833333333333" customWidth="1"/>
    <col min="14" max="14" width="11.5083333333333" customWidth="1"/>
  </cols>
  <sheetData>
    <row r="1" customFormat="1" ht="35" customHeight="1" spans="1:14">
      <c r="A1" s="62" t="s">
        <v>122</v>
      </c>
      <c r="B1" s="70"/>
      <c r="C1" s="70"/>
      <c r="D1" s="70"/>
      <c r="E1" s="70"/>
      <c r="F1" s="71"/>
      <c r="G1" s="71"/>
      <c r="H1" s="71"/>
      <c r="I1" s="71"/>
      <c r="J1" s="71"/>
      <c r="K1" s="70"/>
      <c r="L1" s="77"/>
      <c r="M1" s="77"/>
      <c r="N1" s="77"/>
    </row>
    <row r="2" customFormat="1" ht="35" customHeight="1" spans="1:14">
      <c r="A2" s="64" t="s">
        <v>123</v>
      </c>
      <c r="B2" s="72"/>
      <c r="C2" s="72"/>
      <c r="D2" s="72"/>
      <c r="E2" s="72"/>
      <c r="F2" s="73"/>
      <c r="G2" s="73"/>
      <c r="H2" s="73"/>
      <c r="I2" s="73"/>
      <c r="J2" s="73"/>
      <c r="K2" s="72"/>
      <c r="L2" s="78"/>
      <c r="M2" s="78"/>
      <c r="N2" s="78"/>
    </row>
    <row r="3" customFormat="1" ht="24" customHeight="1" spans="1:11">
      <c r="A3" s="40" t="s">
        <v>1</v>
      </c>
      <c r="B3" s="40" t="s">
        <v>20</v>
      </c>
      <c r="C3" s="40"/>
      <c r="D3" s="40"/>
      <c r="E3" s="40" t="s">
        <v>21</v>
      </c>
      <c r="F3" s="15" t="s">
        <v>22</v>
      </c>
      <c r="G3" s="15" t="s">
        <v>97</v>
      </c>
      <c r="H3" s="15" t="s">
        <v>24</v>
      </c>
      <c r="I3" s="15" t="s">
        <v>25</v>
      </c>
      <c r="J3" s="15" t="s">
        <v>26</v>
      </c>
      <c r="K3" s="40" t="s">
        <v>4</v>
      </c>
    </row>
    <row r="4" customFormat="1" ht="96" spans="1:15">
      <c r="A4" s="40">
        <v>1</v>
      </c>
      <c r="B4" s="40" t="s">
        <v>27</v>
      </c>
      <c r="C4" s="40" t="s">
        <v>28</v>
      </c>
      <c r="D4" s="40"/>
      <c r="E4" s="40" t="s">
        <v>29</v>
      </c>
      <c r="F4" s="15">
        <f>11607.42+18315.17+17749.03+4856.5+103592.48</f>
        <v>156120.6</v>
      </c>
      <c r="G4" s="15"/>
      <c r="H4" s="15"/>
      <c r="I4" s="15">
        <v>7</v>
      </c>
      <c r="J4" s="15">
        <f>I4*F4</f>
        <v>1092844.2</v>
      </c>
      <c r="K4" s="42" t="s">
        <v>124</v>
      </c>
      <c r="O4" s="28"/>
    </row>
    <row r="5" customFormat="1" ht="112" customHeight="1" spans="1:11">
      <c r="A5" s="40"/>
      <c r="B5" s="40"/>
      <c r="C5" s="42" t="s">
        <v>31</v>
      </c>
      <c r="D5" s="40"/>
      <c r="E5" s="40" t="s">
        <v>29</v>
      </c>
      <c r="F5" s="15">
        <f>2342.5+525+1752+3832.11+966+503.5+3492.91+6737.74+1619.5+35.4+6319.5+1653+427.56+1387+1085</f>
        <v>32678.72</v>
      </c>
      <c r="G5" s="15"/>
      <c r="H5" s="15"/>
      <c r="I5" s="15">
        <v>5.7</v>
      </c>
      <c r="J5" s="15">
        <f>I5*F5</f>
        <v>186268.704</v>
      </c>
      <c r="K5" s="42" t="s">
        <v>125</v>
      </c>
    </row>
    <row r="6" customFormat="1" ht="73" customHeight="1" spans="1:11">
      <c r="A6" s="40"/>
      <c r="B6" s="40"/>
      <c r="C6" s="42" t="s">
        <v>110</v>
      </c>
      <c r="D6" s="42"/>
      <c r="E6" s="40" t="s">
        <v>29</v>
      </c>
      <c r="F6" s="15">
        <v>70000</v>
      </c>
      <c r="G6" s="15"/>
      <c r="H6" s="15"/>
      <c r="I6" s="15">
        <v>4.7</v>
      </c>
      <c r="J6" s="15">
        <f>I6*F6</f>
        <v>329000</v>
      </c>
      <c r="K6" s="42" t="s">
        <v>126</v>
      </c>
    </row>
    <row r="7" customFormat="1" ht="48" spans="1:11">
      <c r="A7" s="14"/>
      <c r="B7" s="14"/>
      <c r="C7" s="14" t="s">
        <v>33</v>
      </c>
      <c r="D7" s="14"/>
      <c r="E7" s="14" t="s">
        <v>34</v>
      </c>
      <c r="F7" s="16">
        <v>1</v>
      </c>
      <c r="G7" s="16"/>
      <c r="H7" s="16"/>
      <c r="I7" s="16">
        <f>(J4+J5+J6)*5%</f>
        <v>80405.6452</v>
      </c>
      <c r="J7" s="16">
        <f>(J4+J5+J6)*5%</f>
        <v>80405.6452</v>
      </c>
      <c r="K7" s="17" t="s">
        <v>35</v>
      </c>
    </row>
    <row r="8" customFormat="1" ht="24" customHeight="1" spans="1:11">
      <c r="A8" s="74">
        <v>2</v>
      </c>
      <c r="B8" s="74" t="s">
        <v>36</v>
      </c>
      <c r="C8" s="40" t="s">
        <v>37</v>
      </c>
      <c r="D8" s="40" t="s">
        <v>38</v>
      </c>
      <c r="E8" s="40" t="s">
        <v>39</v>
      </c>
      <c r="F8" s="15">
        <v>100</v>
      </c>
      <c r="G8" s="15"/>
      <c r="H8" s="15"/>
      <c r="I8" s="12">
        <v>100</v>
      </c>
      <c r="J8" s="15">
        <f t="shared" ref="J8:J30" si="0">I8*F8</f>
        <v>10000</v>
      </c>
      <c r="K8" s="40" t="s">
        <v>40</v>
      </c>
    </row>
    <row r="9" customFormat="1" ht="24" customHeight="1" spans="1:11">
      <c r="A9" s="75"/>
      <c r="B9" s="75"/>
      <c r="C9" s="40"/>
      <c r="D9" s="40" t="s">
        <v>41</v>
      </c>
      <c r="E9" s="40" t="s">
        <v>39</v>
      </c>
      <c r="F9" s="15">
        <v>300</v>
      </c>
      <c r="G9" s="15"/>
      <c r="H9" s="15"/>
      <c r="I9" s="12">
        <v>170</v>
      </c>
      <c r="J9" s="15">
        <f t="shared" si="0"/>
        <v>51000</v>
      </c>
      <c r="K9" s="40" t="s">
        <v>42</v>
      </c>
    </row>
    <row r="10" customFormat="1" ht="24" customHeight="1" spans="1:11">
      <c r="A10" s="75"/>
      <c r="B10" s="75"/>
      <c r="C10" s="40"/>
      <c r="D10" s="40" t="s">
        <v>43</v>
      </c>
      <c r="E10" s="40" t="s">
        <v>39</v>
      </c>
      <c r="F10" s="15">
        <v>100</v>
      </c>
      <c r="G10" s="15"/>
      <c r="H10" s="15"/>
      <c r="I10" s="12">
        <v>280</v>
      </c>
      <c r="J10" s="15">
        <f t="shared" si="0"/>
        <v>28000</v>
      </c>
      <c r="K10" s="40" t="s">
        <v>44</v>
      </c>
    </row>
    <row r="11" customFormat="1" ht="24" customHeight="1" spans="1:11">
      <c r="A11" s="75"/>
      <c r="B11" s="75"/>
      <c r="C11" s="40"/>
      <c r="D11" s="40" t="s">
        <v>45</v>
      </c>
      <c r="E11" s="40" t="s">
        <v>39</v>
      </c>
      <c r="F11" s="15">
        <v>40</v>
      </c>
      <c r="G11" s="15"/>
      <c r="H11" s="15"/>
      <c r="I11" s="12">
        <v>420</v>
      </c>
      <c r="J11" s="15">
        <f t="shared" si="0"/>
        <v>16800</v>
      </c>
      <c r="K11" s="40" t="s">
        <v>46</v>
      </c>
    </row>
    <row r="12" customFormat="1" ht="24" customHeight="1" spans="1:11">
      <c r="A12" s="75"/>
      <c r="B12" s="75"/>
      <c r="C12" s="40"/>
      <c r="D12" s="40" t="s">
        <v>47</v>
      </c>
      <c r="E12" s="40" t="s">
        <v>39</v>
      </c>
      <c r="F12" s="15">
        <v>20</v>
      </c>
      <c r="G12" s="15"/>
      <c r="H12" s="15"/>
      <c r="I12" s="12">
        <v>520</v>
      </c>
      <c r="J12" s="15">
        <f t="shared" si="0"/>
        <v>10400</v>
      </c>
      <c r="K12" s="40" t="s">
        <v>48</v>
      </c>
    </row>
    <row r="13" customFormat="1" ht="24" customHeight="1" spans="1:11">
      <c r="A13" s="75"/>
      <c r="B13" s="75"/>
      <c r="C13" s="40"/>
      <c r="D13" s="40" t="s">
        <v>49</v>
      </c>
      <c r="E13" s="40" t="s">
        <v>39</v>
      </c>
      <c r="F13" s="15">
        <v>10</v>
      </c>
      <c r="G13" s="15"/>
      <c r="H13" s="15"/>
      <c r="I13" s="12">
        <v>630</v>
      </c>
      <c r="J13" s="15">
        <f t="shared" si="0"/>
        <v>6300</v>
      </c>
      <c r="K13" s="40" t="s">
        <v>50</v>
      </c>
    </row>
    <row r="14" customFormat="1" ht="24" customHeight="1" spans="1:11">
      <c r="A14" s="75"/>
      <c r="B14" s="75"/>
      <c r="C14" s="40" t="s">
        <v>51</v>
      </c>
      <c r="D14" s="40" t="s">
        <v>52</v>
      </c>
      <c r="E14" s="40" t="s">
        <v>39</v>
      </c>
      <c r="F14" s="15">
        <v>100</v>
      </c>
      <c r="G14" s="15"/>
      <c r="H14" s="15"/>
      <c r="I14" s="12">
        <v>60</v>
      </c>
      <c r="J14" s="15">
        <f t="shared" si="0"/>
        <v>6000</v>
      </c>
      <c r="K14" s="40" t="s">
        <v>40</v>
      </c>
    </row>
    <row r="15" customFormat="1" ht="24" customHeight="1" spans="1:11">
      <c r="A15" s="75"/>
      <c r="B15" s="75"/>
      <c r="C15" s="40"/>
      <c r="D15" s="40" t="s">
        <v>53</v>
      </c>
      <c r="E15" s="40" t="s">
        <v>39</v>
      </c>
      <c r="F15" s="15">
        <v>100</v>
      </c>
      <c r="G15" s="15"/>
      <c r="H15" s="15"/>
      <c r="I15" s="12">
        <v>120</v>
      </c>
      <c r="J15" s="15">
        <f t="shared" si="0"/>
        <v>12000</v>
      </c>
      <c r="K15" s="40" t="s">
        <v>42</v>
      </c>
    </row>
    <row r="16" customFormat="1" ht="24" customHeight="1" spans="1:11">
      <c r="A16" s="75"/>
      <c r="B16" s="75"/>
      <c r="C16" s="40"/>
      <c r="D16" s="40" t="s">
        <v>54</v>
      </c>
      <c r="E16" s="40" t="s">
        <v>39</v>
      </c>
      <c r="F16" s="15">
        <v>50</v>
      </c>
      <c r="G16" s="15"/>
      <c r="H16" s="15"/>
      <c r="I16" s="12">
        <v>200</v>
      </c>
      <c r="J16" s="15">
        <f t="shared" si="0"/>
        <v>10000</v>
      </c>
      <c r="K16" s="40" t="s">
        <v>44</v>
      </c>
    </row>
    <row r="17" customFormat="1" ht="24" customHeight="1" spans="1:11">
      <c r="A17" s="76"/>
      <c r="B17" s="76"/>
      <c r="C17" s="40"/>
      <c r="D17" s="40" t="s">
        <v>55</v>
      </c>
      <c r="E17" s="40" t="s">
        <v>39</v>
      </c>
      <c r="F17" s="15">
        <v>20</v>
      </c>
      <c r="G17" s="15"/>
      <c r="H17" s="15"/>
      <c r="I17" s="12">
        <v>240</v>
      </c>
      <c r="J17" s="15">
        <f t="shared" si="0"/>
        <v>4800</v>
      </c>
      <c r="K17" s="40" t="s">
        <v>46</v>
      </c>
    </row>
    <row r="18" customFormat="1" ht="24" customHeight="1" spans="1:11">
      <c r="A18" s="74">
        <v>3</v>
      </c>
      <c r="B18" s="74" t="s">
        <v>56</v>
      </c>
      <c r="C18" s="40" t="s">
        <v>57</v>
      </c>
      <c r="D18" s="40" t="s">
        <v>58</v>
      </c>
      <c r="E18" s="40" t="s">
        <v>29</v>
      </c>
      <c r="F18" s="15">
        <v>500</v>
      </c>
      <c r="G18" s="15"/>
      <c r="H18" s="15"/>
      <c r="I18" s="15">
        <v>75</v>
      </c>
      <c r="J18" s="15">
        <f t="shared" si="0"/>
        <v>37500</v>
      </c>
      <c r="K18" s="40" t="s">
        <v>59</v>
      </c>
    </row>
    <row r="19" customFormat="1" ht="24" customHeight="1" spans="1:11">
      <c r="A19" s="75"/>
      <c r="B19" s="75"/>
      <c r="C19" s="40"/>
      <c r="D19" s="40" t="s">
        <v>60</v>
      </c>
      <c r="E19" s="40" t="s">
        <v>29</v>
      </c>
      <c r="F19" s="15">
        <v>300</v>
      </c>
      <c r="G19" s="15"/>
      <c r="H19" s="15"/>
      <c r="I19" s="15">
        <v>70</v>
      </c>
      <c r="J19" s="15">
        <f t="shared" si="0"/>
        <v>21000</v>
      </c>
      <c r="K19" s="40"/>
    </row>
    <row r="20" customFormat="1" ht="24" customHeight="1" spans="1:11">
      <c r="A20" s="75"/>
      <c r="B20" s="75"/>
      <c r="C20" s="40"/>
      <c r="D20" s="40" t="s">
        <v>61</v>
      </c>
      <c r="E20" s="40" t="s">
        <v>29</v>
      </c>
      <c r="F20" s="15">
        <v>300</v>
      </c>
      <c r="G20" s="15"/>
      <c r="H20" s="15"/>
      <c r="I20" s="15">
        <v>70</v>
      </c>
      <c r="J20" s="15">
        <f t="shared" si="0"/>
        <v>21000</v>
      </c>
      <c r="K20" s="40"/>
    </row>
    <row r="21" customFormat="1" ht="24" customHeight="1" spans="1:11">
      <c r="A21" s="75"/>
      <c r="B21" s="75"/>
      <c r="C21" s="40"/>
      <c r="D21" s="40" t="s">
        <v>62</v>
      </c>
      <c r="E21" s="40" t="s">
        <v>29</v>
      </c>
      <c r="F21" s="15">
        <v>300</v>
      </c>
      <c r="G21" s="15"/>
      <c r="H21" s="15"/>
      <c r="I21" s="15">
        <v>48</v>
      </c>
      <c r="J21" s="15">
        <f t="shared" si="0"/>
        <v>14400</v>
      </c>
      <c r="K21" s="40" t="s">
        <v>63</v>
      </c>
    </row>
    <row r="22" customFormat="1" ht="24" customHeight="1" spans="1:11">
      <c r="A22" s="75"/>
      <c r="B22" s="75"/>
      <c r="C22" s="40" t="s">
        <v>64</v>
      </c>
      <c r="D22" s="40" t="s">
        <v>65</v>
      </c>
      <c r="E22" s="40" t="s">
        <v>29</v>
      </c>
      <c r="F22" s="15">
        <v>1000</v>
      </c>
      <c r="G22" s="15"/>
      <c r="H22" s="15"/>
      <c r="I22" s="15">
        <v>35</v>
      </c>
      <c r="J22" s="15">
        <f t="shared" si="0"/>
        <v>35000</v>
      </c>
      <c r="K22" s="11" t="s">
        <v>66</v>
      </c>
    </row>
    <row r="23" customFormat="1" ht="24" customHeight="1" spans="1:11">
      <c r="A23" s="75"/>
      <c r="B23" s="75"/>
      <c r="C23" s="40"/>
      <c r="D23" s="40" t="s">
        <v>67</v>
      </c>
      <c r="E23" s="40" t="s">
        <v>29</v>
      </c>
      <c r="F23" s="15">
        <v>500</v>
      </c>
      <c r="G23" s="15"/>
      <c r="H23" s="15"/>
      <c r="I23" s="15">
        <v>30</v>
      </c>
      <c r="J23" s="15">
        <f t="shared" si="0"/>
        <v>15000</v>
      </c>
      <c r="K23" s="11" t="s">
        <v>68</v>
      </c>
    </row>
    <row r="24" customFormat="1" ht="24" customHeight="1" spans="1:11">
      <c r="A24" s="75"/>
      <c r="B24" s="75"/>
      <c r="C24" s="40"/>
      <c r="D24" s="40" t="s">
        <v>69</v>
      </c>
      <c r="E24" s="40" t="s">
        <v>29</v>
      </c>
      <c r="F24" s="15">
        <v>200</v>
      </c>
      <c r="G24" s="15"/>
      <c r="H24" s="15"/>
      <c r="I24" s="15">
        <v>75</v>
      </c>
      <c r="J24" s="15">
        <f t="shared" si="0"/>
        <v>15000</v>
      </c>
      <c r="K24" s="40" t="s">
        <v>70</v>
      </c>
    </row>
    <row r="25" customFormat="1" ht="24" customHeight="1" spans="1:11">
      <c r="A25" s="75"/>
      <c r="B25" s="75"/>
      <c r="C25" s="40"/>
      <c r="D25" s="40" t="s">
        <v>71</v>
      </c>
      <c r="E25" s="40" t="s">
        <v>29</v>
      </c>
      <c r="F25" s="15">
        <v>200</v>
      </c>
      <c r="G25" s="15"/>
      <c r="H25" s="15"/>
      <c r="I25" s="15">
        <v>75</v>
      </c>
      <c r="J25" s="15">
        <f t="shared" si="0"/>
        <v>15000</v>
      </c>
      <c r="K25" s="40"/>
    </row>
    <row r="26" customFormat="1" ht="24" customHeight="1" spans="1:11">
      <c r="A26" s="75"/>
      <c r="B26" s="75"/>
      <c r="C26" s="40"/>
      <c r="D26" s="40" t="s">
        <v>72</v>
      </c>
      <c r="E26" s="40" t="s">
        <v>29</v>
      </c>
      <c r="F26" s="15">
        <v>200</v>
      </c>
      <c r="G26" s="15"/>
      <c r="H26" s="15"/>
      <c r="I26" s="15">
        <v>25</v>
      </c>
      <c r="J26" s="15">
        <f t="shared" si="0"/>
        <v>5000</v>
      </c>
      <c r="K26" s="42" t="s">
        <v>100</v>
      </c>
    </row>
    <row r="27" customFormat="1" ht="24" customHeight="1" spans="1:11">
      <c r="A27" s="75"/>
      <c r="B27" s="75"/>
      <c r="C27" s="40"/>
      <c r="D27" s="40" t="s">
        <v>74</v>
      </c>
      <c r="E27" s="40" t="s">
        <v>29</v>
      </c>
      <c r="F27" s="15">
        <v>200</v>
      </c>
      <c r="G27" s="15"/>
      <c r="H27" s="15"/>
      <c r="I27" s="15">
        <v>25</v>
      </c>
      <c r="J27" s="15">
        <f t="shared" si="0"/>
        <v>5000</v>
      </c>
      <c r="K27" s="40"/>
    </row>
    <row r="28" customFormat="1" ht="24" customHeight="1" spans="1:11">
      <c r="A28" s="76"/>
      <c r="B28" s="76"/>
      <c r="C28" s="40"/>
      <c r="D28" s="40" t="s">
        <v>75</v>
      </c>
      <c r="E28" s="40" t="s">
        <v>29</v>
      </c>
      <c r="F28" s="15">
        <v>500</v>
      </c>
      <c r="G28" s="15"/>
      <c r="H28" s="15"/>
      <c r="I28" s="15">
        <v>30</v>
      </c>
      <c r="J28" s="15">
        <f t="shared" si="0"/>
        <v>15000</v>
      </c>
      <c r="K28" s="40" t="s">
        <v>76</v>
      </c>
    </row>
    <row r="29" customFormat="1" ht="24" customHeight="1" spans="1:11">
      <c r="A29" s="74">
        <v>4</v>
      </c>
      <c r="B29" s="74" t="s">
        <v>77</v>
      </c>
      <c r="C29" s="40" t="s">
        <v>57</v>
      </c>
      <c r="D29" s="40"/>
      <c r="E29" s="40" t="s">
        <v>29</v>
      </c>
      <c r="F29" s="15">
        <v>1000</v>
      </c>
      <c r="G29" s="15"/>
      <c r="H29" s="15"/>
      <c r="I29" s="15">
        <v>5</v>
      </c>
      <c r="J29" s="15">
        <f t="shared" si="0"/>
        <v>5000</v>
      </c>
      <c r="K29" s="40"/>
    </row>
    <row r="30" customFormat="1" ht="24" customHeight="1" spans="1:11">
      <c r="A30" s="76"/>
      <c r="B30" s="76"/>
      <c r="C30" s="40" t="s">
        <v>78</v>
      </c>
      <c r="D30" s="40"/>
      <c r="E30" s="40" t="s">
        <v>29</v>
      </c>
      <c r="F30" s="15">
        <v>1000</v>
      </c>
      <c r="G30" s="15"/>
      <c r="H30" s="15"/>
      <c r="I30" s="15">
        <v>5</v>
      </c>
      <c r="J30" s="15">
        <f t="shared" si="0"/>
        <v>5000</v>
      </c>
      <c r="K30" s="40"/>
    </row>
    <row r="31" s="41" customFormat="1" ht="132" spans="1:11">
      <c r="A31" s="46">
        <v>5</v>
      </c>
      <c r="B31" s="11" t="s">
        <v>101</v>
      </c>
      <c r="C31" s="47" t="s">
        <v>80</v>
      </c>
      <c r="D31" s="48"/>
      <c r="E31" s="46" t="s">
        <v>34</v>
      </c>
      <c r="F31" s="15">
        <v>1</v>
      </c>
      <c r="G31" s="15"/>
      <c r="H31" s="15"/>
      <c r="I31" s="15">
        <v>780000</v>
      </c>
      <c r="J31" s="15">
        <f>F31*I31</f>
        <v>780000</v>
      </c>
      <c r="K31" s="11" t="s">
        <v>127</v>
      </c>
    </row>
    <row r="32" ht="192" spans="1:11">
      <c r="A32" s="46">
        <v>6</v>
      </c>
      <c r="B32" s="11" t="s">
        <v>101</v>
      </c>
      <c r="C32" s="17" t="s">
        <v>82</v>
      </c>
      <c r="D32" s="17"/>
      <c r="E32" s="14" t="s">
        <v>34</v>
      </c>
      <c r="F32" s="16">
        <v>1</v>
      </c>
      <c r="G32" s="16"/>
      <c r="H32" s="16"/>
      <c r="I32" s="16">
        <v>100000</v>
      </c>
      <c r="J32" s="16">
        <f>F32*I32</f>
        <v>100000</v>
      </c>
      <c r="K32" s="14" t="s">
        <v>83</v>
      </c>
    </row>
    <row r="33" customFormat="1" ht="36" spans="1:11">
      <c r="A33" s="40">
        <v>7</v>
      </c>
      <c r="B33" s="40" t="s">
        <v>84</v>
      </c>
      <c r="C33" s="40"/>
      <c r="D33" s="40"/>
      <c r="E33" s="40" t="s">
        <v>85</v>
      </c>
      <c r="F33" s="15">
        <v>2</v>
      </c>
      <c r="G33" s="15"/>
      <c r="H33" s="15"/>
      <c r="I33" s="12">
        <v>48000</v>
      </c>
      <c r="J33" s="15">
        <f>I33*F33</f>
        <v>96000</v>
      </c>
      <c r="K33" s="40" t="s">
        <v>86</v>
      </c>
    </row>
    <row r="34" customFormat="1" ht="24" customHeight="1" spans="1:11">
      <c r="A34" s="42" t="s">
        <v>87</v>
      </c>
      <c r="B34" s="40"/>
      <c r="C34" s="40"/>
      <c r="D34" s="40"/>
      <c r="E34" s="40" t="s">
        <v>88</v>
      </c>
      <c r="F34" s="15"/>
      <c r="G34" s="15"/>
      <c r="H34" s="15"/>
      <c r="I34" s="15"/>
      <c r="J34" s="15">
        <f>SUM(J4:J33)</f>
        <v>3028718.5492</v>
      </c>
      <c r="K34" s="40"/>
    </row>
    <row r="35" s="68" customFormat="1" ht="45" customHeight="1" spans="1:11">
      <c r="A35" s="18" t="s">
        <v>89</v>
      </c>
      <c r="B35" s="18"/>
      <c r="C35" s="18"/>
      <c r="D35" s="18"/>
      <c r="E35" s="18"/>
      <c r="F35" s="19"/>
      <c r="G35" s="19"/>
      <c r="H35" s="19"/>
      <c r="I35" s="19"/>
      <c r="J35" s="19"/>
      <c r="K35" s="18"/>
    </row>
    <row r="36" s="68" customFormat="1" ht="217.5" customHeight="1" spans="1:11">
      <c r="A36" s="20" t="s">
        <v>90</v>
      </c>
      <c r="B36" s="20"/>
      <c r="C36" s="20"/>
      <c r="D36" s="20"/>
      <c r="E36" s="20"/>
      <c r="F36" s="20"/>
      <c r="G36" s="20"/>
      <c r="H36" s="20"/>
      <c r="I36" s="20"/>
      <c r="J36" s="20"/>
      <c r="K36" s="20"/>
    </row>
    <row r="37" s="68" customFormat="1" ht="43" customHeight="1" spans="1:11">
      <c r="A37" s="20" t="s">
        <v>104</v>
      </c>
      <c r="B37" s="20"/>
      <c r="C37" s="20"/>
      <c r="D37" s="20"/>
      <c r="E37" s="20"/>
      <c r="F37" s="20"/>
      <c r="G37" s="20"/>
      <c r="H37" s="20"/>
      <c r="I37" s="20"/>
      <c r="J37" s="20"/>
      <c r="K37" s="20"/>
    </row>
    <row r="38" s="69" customFormat="1" ht="53" customHeight="1" spans="1:11">
      <c r="A38" s="21" t="s">
        <v>105</v>
      </c>
      <c r="B38" s="21"/>
      <c r="C38" s="21"/>
      <c r="D38" s="21"/>
      <c r="E38" s="21"/>
      <c r="F38" s="22"/>
      <c r="G38" s="22"/>
      <c r="H38" s="22"/>
      <c r="I38" s="22"/>
      <c r="J38" s="22"/>
      <c r="K38" s="21"/>
    </row>
    <row r="39" s="4" customFormat="1" ht="51.75" customHeight="1" spans="1:11">
      <c r="A39" s="23" t="s">
        <v>93</v>
      </c>
      <c r="B39" s="23"/>
      <c r="C39" s="23"/>
      <c r="D39" s="23"/>
      <c r="E39" s="23"/>
      <c r="F39" s="24"/>
      <c r="G39" s="24"/>
      <c r="H39" s="24"/>
      <c r="I39" s="24"/>
      <c r="J39" s="24"/>
      <c r="K39" s="23"/>
    </row>
    <row r="40" ht="70" customHeight="1" spans="1:11">
      <c r="A40" s="25" t="s">
        <v>94</v>
      </c>
      <c r="B40" s="25"/>
      <c r="C40" s="25"/>
      <c r="D40" s="25"/>
      <c r="E40" s="25"/>
      <c r="F40" s="26"/>
      <c r="G40" s="26"/>
      <c r="H40" s="26"/>
      <c r="I40" s="26"/>
      <c r="J40" s="26"/>
      <c r="K40" s="25"/>
    </row>
    <row r="42" ht="15" spans="1:11">
      <c r="A42" s="69"/>
      <c r="B42" s="69"/>
      <c r="C42" s="69"/>
      <c r="D42" s="69"/>
      <c r="E42" s="69"/>
      <c r="F42" s="69"/>
      <c r="G42" s="69"/>
      <c r="H42" s="69"/>
      <c r="I42" s="69"/>
      <c r="J42" s="69"/>
      <c r="K42" s="69"/>
    </row>
  </sheetData>
  <mergeCells count="34">
    <mergeCell ref="A1:K1"/>
    <mergeCell ref="A2:K2"/>
    <mergeCell ref="B3:D3"/>
    <mergeCell ref="C4:D4"/>
    <mergeCell ref="C5:D5"/>
    <mergeCell ref="C6:D6"/>
    <mergeCell ref="C7:D7"/>
    <mergeCell ref="C29:D29"/>
    <mergeCell ref="C30:D30"/>
    <mergeCell ref="C31:D31"/>
    <mergeCell ref="C32:D32"/>
    <mergeCell ref="B33:D33"/>
    <mergeCell ref="A34:D34"/>
    <mergeCell ref="A35:K35"/>
    <mergeCell ref="A36:K36"/>
    <mergeCell ref="A37:K37"/>
    <mergeCell ref="A38:K38"/>
    <mergeCell ref="A39:K39"/>
    <mergeCell ref="A40:K40"/>
    <mergeCell ref="A4:A7"/>
    <mergeCell ref="A8:A17"/>
    <mergeCell ref="A18:A28"/>
    <mergeCell ref="A29:A30"/>
    <mergeCell ref="B4:B7"/>
    <mergeCell ref="B8:B17"/>
    <mergeCell ref="B18:B28"/>
    <mergeCell ref="B29:B30"/>
    <mergeCell ref="C8:C13"/>
    <mergeCell ref="C14:C17"/>
    <mergeCell ref="C18:C21"/>
    <mergeCell ref="C22:C28"/>
    <mergeCell ref="K18:K20"/>
    <mergeCell ref="K24:K25"/>
    <mergeCell ref="K26:K27"/>
  </mergeCell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3"/>
  <sheetViews>
    <sheetView topLeftCell="A31" workbookViewId="0">
      <selection activeCell="L9" sqref="L9"/>
    </sheetView>
  </sheetViews>
  <sheetFormatPr defaultColWidth="9" defaultRowHeight="14.25"/>
  <cols>
    <col min="1" max="3" width="5.00833333333333" customWidth="1"/>
    <col min="4" max="4" width="20.6333333333333" customWidth="1"/>
    <col min="5" max="5" width="6.00833333333333" customWidth="1"/>
    <col min="6" max="8" width="9.63333333333333" style="30" customWidth="1"/>
    <col min="9" max="9" width="13.0083333333333" style="30" customWidth="1"/>
    <col min="10" max="10" width="13.0083333333333" style="31" customWidth="1"/>
    <col min="11" max="11" width="21.2583333333333" customWidth="1"/>
    <col min="12" max="12" width="12.6333333333333" customWidth="1"/>
    <col min="14" max="14" width="12.6333333333333" customWidth="1"/>
  </cols>
  <sheetData>
    <row r="1" customFormat="1" ht="35" customHeight="1" spans="1:11">
      <c r="A1" s="32" t="s">
        <v>128</v>
      </c>
      <c r="B1" s="32"/>
      <c r="C1" s="32"/>
      <c r="D1" s="32"/>
      <c r="E1" s="32"/>
      <c r="F1" s="63"/>
      <c r="G1" s="33"/>
      <c r="H1" s="33"/>
      <c r="I1" s="33"/>
      <c r="J1" s="33"/>
      <c r="K1" s="32"/>
    </row>
    <row r="2" customFormat="1" ht="35" customHeight="1" spans="1:11">
      <c r="A2" s="34" t="s">
        <v>129</v>
      </c>
      <c r="B2" s="35"/>
      <c r="C2" s="35"/>
      <c r="D2" s="35"/>
      <c r="E2" s="35"/>
      <c r="F2" s="10"/>
      <c r="G2" s="36"/>
      <c r="H2" s="36"/>
      <c r="I2" s="36"/>
      <c r="J2" s="36"/>
      <c r="K2" s="35"/>
    </row>
    <row r="3" customFormat="1" ht="24" customHeight="1" spans="1:11">
      <c r="A3" s="14" t="s">
        <v>1</v>
      </c>
      <c r="B3" s="14" t="s">
        <v>20</v>
      </c>
      <c r="C3" s="14"/>
      <c r="D3" s="14"/>
      <c r="E3" s="14" t="s">
        <v>21</v>
      </c>
      <c r="F3" s="16" t="s">
        <v>22</v>
      </c>
      <c r="G3" s="16" t="s">
        <v>23</v>
      </c>
      <c r="H3" s="16" t="s">
        <v>24</v>
      </c>
      <c r="I3" s="16" t="s">
        <v>25</v>
      </c>
      <c r="J3" s="27" t="s">
        <v>26</v>
      </c>
      <c r="K3" s="14" t="s">
        <v>4</v>
      </c>
    </row>
    <row r="4" customFormat="1" ht="86" customHeight="1" spans="1:15">
      <c r="A4" s="14">
        <v>1</v>
      </c>
      <c r="B4" s="14" t="s">
        <v>27</v>
      </c>
      <c r="C4" s="14" t="s">
        <v>28</v>
      </c>
      <c r="D4" s="14"/>
      <c r="E4" s="14" t="s">
        <v>29</v>
      </c>
      <c r="F4" s="16">
        <f>244837.6+8000</f>
        <v>252837.6</v>
      </c>
      <c r="G4" s="16"/>
      <c r="H4" s="16"/>
      <c r="I4" s="16">
        <v>7.14</v>
      </c>
      <c r="J4" s="27">
        <f>I4*F4</f>
        <v>1805260.464</v>
      </c>
      <c r="K4" s="14" t="s">
        <v>130</v>
      </c>
      <c r="O4" s="28"/>
    </row>
    <row r="5" customFormat="1" ht="70" customHeight="1" spans="1:11">
      <c r="A5" s="14"/>
      <c r="B5" s="14"/>
      <c r="C5" s="14" t="s">
        <v>31</v>
      </c>
      <c r="D5" s="14"/>
      <c r="E5" s="14" t="s">
        <v>29</v>
      </c>
      <c r="F5" s="16">
        <v>39867.7</v>
      </c>
      <c r="G5" s="16"/>
      <c r="H5" s="16"/>
      <c r="I5" s="16">
        <v>5.84</v>
      </c>
      <c r="J5" s="27">
        <f>I5*F5</f>
        <v>232827.368</v>
      </c>
      <c r="K5" s="14" t="s">
        <v>131</v>
      </c>
    </row>
    <row r="6" customFormat="1" ht="60" spans="1:11">
      <c r="A6" s="14"/>
      <c r="B6" s="14"/>
      <c r="C6" s="14" t="s">
        <v>33</v>
      </c>
      <c r="D6" s="14"/>
      <c r="E6" s="14" t="s">
        <v>34</v>
      </c>
      <c r="F6" s="16">
        <v>1</v>
      </c>
      <c r="G6" s="16"/>
      <c r="H6" s="16"/>
      <c r="I6" s="16">
        <f>(J4+J5)*5%</f>
        <v>101904.3916</v>
      </c>
      <c r="J6" s="27">
        <f>(J4+J5)*5%</f>
        <v>101904.3916</v>
      </c>
      <c r="K6" s="17" t="s">
        <v>35</v>
      </c>
    </row>
    <row r="7" customFormat="1" ht="24" customHeight="1" spans="1:11">
      <c r="A7" s="17">
        <v>2</v>
      </c>
      <c r="B7" s="17" t="s">
        <v>36</v>
      </c>
      <c r="C7" s="14" t="s">
        <v>37</v>
      </c>
      <c r="D7" s="14" t="s">
        <v>38</v>
      </c>
      <c r="E7" s="14" t="s">
        <v>39</v>
      </c>
      <c r="F7" s="16">
        <v>100</v>
      </c>
      <c r="G7" s="16"/>
      <c r="H7" s="16"/>
      <c r="I7" s="12">
        <v>100</v>
      </c>
      <c r="J7" s="27">
        <f t="shared" ref="J7:J29" si="0">I7*F7</f>
        <v>10000</v>
      </c>
      <c r="K7" s="14" t="s">
        <v>40</v>
      </c>
    </row>
    <row r="8" customFormat="1" ht="24" customHeight="1" spans="1:11">
      <c r="A8" s="17"/>
      <c r="B8" s="17"/>
      <c r="C8" s="14"/>
      <c r="D8" s="14" t="s">
        <v>41</v>
      </c>
      <c r="E8" s="14" t="s">
        <v>39</v>
      </c>
      <c r="F8" s="16">
        <v>200</v>
      </c>
      <c r="G8" s="16"/>
      <c r="H8" s="16"/>
      <c r="I8" s="12">
        <v>170</v>
      </c>
      <c r="J8" s="27">
        <f t="shared" si="0"/>
        <v>34000</v>
      </c>
      <c r="K8" s="14" t="s">
        <v>42</v>
      </c>
    </row>
    <row r="9" customFormat="1" ht="24" customHeight="1" spans="1:11">
      <c r="A9" s="17"/>
      <c r="B9" s="17"/>
      <c r="C9" s="14"/>
      <c r="D9" s="14" t="s">
        <v>43</v>
      </c>
      <c r="E9" s="14" t="s">
        <v>39</v>
      </c>
      <c r="F9" s="16">
        <v>100</v>
      </c>
      <c r="G9" s="16"/>
      <c r="H9" s="16"/>
      <c r="I9" s="12">
        <v>280</v>
      </c>
      <c r="J9" s="27">
        <f t="shared" si="0"/>
        <v>28000</v>
      </c>
      <c r="K9" s="14" t="s">
        <v>44</v>
      </c>
    </row>
    <row r="10" customFormat="1" ht="24" customHeight="1" spans="1:11">
      <c r="A10" s="17"/>
      <c r="B10" s="17"/>
      <c r="C10" s="14"/>
      <c r="D10" s="14" t="s">
        <v>45</v>
      </c>
      <c r="E10" s="14" t="s">
        <v>39</v>
      </c>
      <c r="F10" s="16">
        <v>40</v>
      </c>
      <c r="G10" s="16"/>
      <c r="H10" s="16"/>
      <c r="I10" s="12">
        <v>420</v>
      </c>
      <c r="J10" s="27">
        <f t="shared" si="0"/>
        <v>16800</v>
      </c>
      <c r="K10" s="14" t="s">
        <v>46</v>
      </c>
    </row>
    <row r="11" customFormat="1" ht="24" customHeight="1" spans="1:11">
      <c r="A11" s="17"/>
      <c r="B11" s="17"/>
      <c r="C11" s="14"/>
      <c r="D11" s="14" t="s">
        <v>47</v>
      </c>
      <c r="E11" s="14" t="s">
        <v>39</v>
      </c>
      <c r="F11" s="16">
        <v>20</v>
      </c>
      <c r="G11" s="16"/>
      <c r="H11" s="16"/>
      <c r="I11" s="12">
        <v>520</v>
      </c>
      <c r="J11" s="27">
        <f t="shared" si="0"/>
        <v>10400</v>
      </c>
      <c r="K11" s="14" t="s">
        <v>48</v>
      </c>
    </row>
    <row r="12" customFormat="1" ht="24" customHeight="1" spans="1:11">
      <c r="A12" s="17"/>
      <c r="B12" s="17"/>
      <c r="C12" s="14"/>
      <c r="D12" s="14" t="s">
        <v>49</v>
      </c>
      <c r="E12" s="14" t="s">
        <v>39</v>
      </c>
      <c r="F12" s="16">
        <v>10</v>
      </c>
      <c r="G12" s="16"/>
      <c r="H12" s="16"/>
      <c r="I12" s="12">
        <v>630</v>
      </c>
      <c r="J12" s="27">
        <f t="shared" si="0"/>
        <v>6300</v>
      </c>
      <c r="K12" s="14" t="s">
        <v>50</v>
      </c>
    </row>
    <row r="13" customFormat="1" ht="24" customHeight="1" spans="1:11">
      <c r="A13" s="17"/>
      <c r="B13" s="17"/>
      <c r="C13" s="14" t="s">
        <v>51</v>
      </c>
      <c r="D13" s="14" t="s">
        <v>52</v>
      </c>
      <c r="E13" s="14" t="s">
        <v>39</v>
      </c>
      <c r="F13" s="16">
        <v>100</v>
      </c>
      <c r="G13" s="16"/>
      <c r="H13" s="16"/>
      <c r="I13" s="12">
        <v>60</v>
      </c>
      <c r="J13" s="27">
        <f t="shared" si="0"/>
        <v>6000</v>
      </c>
      <c r="K13" s="14" t="s">
        <v>40</v>
      </c>
    </row>
    <row r="14" customFormat="1" ht="24" customHeight="1" spans="1:11">
      <c r="A14" s="17"/>
      <c r="B14" s="17"/>
      <c r="C14" s="14"/>
      <c r="D14" s="14" t="s">
        <v>53</v>
      </c>
      <c r="E14" s="14" t="s">
        <v>39</v>
      </c>
      <c r="F14" s="16">
        <v>100</v>
      </c>
      <c r="G14" s="16"/>
      <c r="H14" s="16"/>
      <c r="I14" s="12">
        <v>120</v>
      </c>
      <c r="J14" s="27">
        <f t="shared" si="0"/>
        <v>12000</v>
      </c>
      <c r="K14" s="14" t="s">
        <v>42</v>
      </c>
    </row>
    <row r="15" customFormat="1" ht="24" customHeight="1" spans="1:11">
      <c r="A15" s="17"/>
      <c r="B15" s="17"/>
      <c r="C15" s="14"/>
      <c r="D15" s="14" t="s">
        <v>54</v>
      </c>
      <c r="E15" s="14" t="s">
        <v>39</v>
      </c>
      <c r="F15" s="16">
        <v>50</v>
      </c>
      <c r="G15" s="16"/>
      <c r="H15" s="16"/>
      <c r="I15" s="12">
        <v>200</v>
      </c>
      <c r="J15" s="27">
        <f t="shared" si="0"/>
        <v>10000</v>
      </c>
      <c r="K15" s="14" t="s">
        <v>44</v>
      </c>
    </row>
    <row r="16" customFormat="1" ht="24" customHeight="1" spans="1:11">
      <c r="A16" s="17"/>
      <c r="B16" s="17"/>
      <c r="C16" s="14"/>
      <c r="D16" s="14" t="s">
        <v>55</v>
      </c>
      <c r="E16" s="14" t="s">
        <v>39</v>
      </c>
      <c r="F16" s="16">
        <v>20</v>
      </c>
      <c r="G16" s="16"/>
      <c r="H16" s="16"/>
      <c r="I16" s="12">
        <v>240</v>
      </c>
      <c r="J16" s="27">
        <f t="shared" si="0"/>
        <v>4800</v>
      </c>
      <c r="K16" s="14" t="s">
        <v>46</v>
      </c>
    </row>
    <row r="17" customFormat="1" ht="24" customHeight="1" spans="1:11">
      <c r="A17" s="14">
        <v>3</v>
      </c>
      <c r="B17" s="14" t="s">
        <v>56</v>
      </c>
      <c r="C17" s="14" t="s">
        <v>57</v>
      </c>
      <c r="D17" s="14" t="s">
        <v>58</v>
      </c>
      <c r="E17" s="14" t="s">
        <v>29</v>
      </c>
      <c r="F17" s="16">
        <v>500</v>
      </c>
      <c r="G17" s="16"/>
      <c r="H17" s="16"/>
      <c r="I17" s="16">
        <v>75</v>
      </c>
      <c r="J17" s="27">
        <f t="shared" si="0"/>
        <v>37500</v>
      </c>
      <c r="K17" s="14" t="s">
        <v>59</v>
      </c>
    </row>
    <row r="18" customFormat="1" ht="24" customHeight="1" spans="1:11">
      <c r="A18" s="14"/>
      <c r="B18" s="14"/>
      <c r="C18" s="14"/>
      <c r="D18" s="14" t="s">
        <v>60</v>
      </c>
      <c r="E18" s="14" t="s">
        <v>29</v>
      </c>
      <c r="F18" s="16">
        <v>300</v>
      </c>
      <c r="G18" s="16"/>
      <c r="H18" s="16"/>
      <c r="I18" s="16">
        <v>70</v>
      </c>
      <c r="J18" s="27">
        <f t="shared" si="0"/>
        <v>21000</v>
      </c>
      <c r="K18" s="14"/>
    </row>
    <row r="19" customFormat="1" ht="24" customHeight="1" spans="1:11">
      <c r="A19" s="14"/>
      <c r="B19" s="14"/>
      <c r="C19" s="14"/>
      <c r="D19" s="14" t="s">
        <v>61</v>
      </c>
      <c r="E19" s="14" t="s">
        <v>29</v>
      </c>
      <c r="F19" s="16">
        <v>300</v>
      </c>
      <c r="G19" s="16"/>
      <c r="H19" s="16"/>
      <c r="I19" s="16">
        <v>70</v>
      </c>
      <c r="J19" s="27">
        <f t="shared" si="0"/>
        <v>21000</v>
      </c>
      <c r="K19" s="14"/>
    </row>
    <row r="20" customFormat="1" ht="24" customHeight="1" spans="1:11">
      <c r="A20" s="14"/>
      <c r="B20" s="14"/>
      <c r="C20" s="14"/>
      <c r="D20" s="14" t="s">
        <v>62</v>
      </c>
      <c r="E20" s="14" t="s">
        <v>29</v>
      </c>
      <c r="F20" s="16">
        <v>300</v>
      </c>
      <c r="G20" s="16"/>
      <c r="H20" s="16"/>
      <c r="I20" s="16">
        <v>48</v>
      </c>
      <c r="J20" s="27">
        <f t="shared" si="0"/>
        <v>14400</v>
      </c>
      <c r="K20" s="14" t="s">
        <v>63</v>
      </c>
    </row>
    <row r="21" customFormat="1" ht="24" customHeight="1" spans="1:11">
      <c r="A21" s="14"/>
      <c r="B21" s="14"/>
      <c r="C21" s="14" t="s">
        <v>64</v>
      </c>
      <c r="D21" s="14" t="s">
        <v>65</v>
      </c>
      <c r="E21" s="14" t="s">
        <v>29</v>
      </c>
      <c r="F21" s="16">
        <v>1000</v>
      </c>
      <c r="G21" s="16"/>
      <c r="H21" s="16"/>
      <c r="I21" s="16">
        <v>35</v>
      </c>
      <c r="J21" s="27">
        <f t="shared" si="0"/>
        <v>35000</v>
      </c>
      <c r="K21" s="11" t="s">
        <v>66</v>
      </c>
    </row>
    <row r="22" customFormat="1" ht="24" customHeight="1" spans="1:11">
      <c r="A22" s="14"/>
      <c r="B22" s="14"/>
      <c r="C22" s="14"/>
      <c r="D22" s="14" t="s">
        <v>67</v>
      </c>
      <c r="E22" s="14" t="s">
        <v>29</v>
      </c>
      <c r="F22" s="16">
        <v>500</v>
      </c>
      <c r="G22" s="16"/>
      <c r="H22" s="16"/>
      <c r="I22" s="16">
        <v>30</v>
      </c>
      <c r="J22" s="27">
        <f t="shared" si="0"/>
        <v>15000</v>
      </c>
      <c r="K22" s="11" t="s">
        <v>68</v>
      </c>
    </row>
    <row r="23" customFormat="1" ht="24" customHeight="1" spans="1:11">
      <c r="A23" s="14"/>
      <c r="B23" s="14"/>
      <c r="C23" s="14"/>
      <c r="D23" s="14" t="s">
        <v>69</v>
      </c>
      <c r="E23" s="14" t="s">
        <v>29</v>
      </c>
      <c r="F23" s="16">
        <v>200</v>
      </c>
      <c r="G23" s="16"/>
      <c r="H23" s="16"/>
      <c r="I23" s="16">
        <v>75</v>
      </c>
      <c r="J23" s="27">
        <f t="shared" si="0"/>
        <v>15000</v>
      </c>
      <c r="K23" s="14" t="s">
        <v>70</v>
      </c>
    </row>
    <row r="24" customFormat="1" ht="24" customHeight="1" spans="1:11">
      <c r="A24" s="14"/>
      <c r="B24" s="14"/>
      <c r="C24" s="14"/>
      <c r="D24" s="14" t="s">
        <v>71</v>
      </c>
      <c r="E24" s="14" t="s">
        <v>29</v>
      </c>
      <c r="F24" s="16">
        <v>200</v>
      </c>
      <c r="G24" s="16"/>
      <c r="H24" s="16"/>
      <c r="I24" s="16">
        <v>75</v>
      </c>
      <c r="J24" s="27">
        <f t="shared" si="0"/>
        <v>15000</v>
      </c>
      <c r="K24" s="14"/>
    </row>
    <row r="25" customFormat="1" ht="24" customHeight="1" spans="1:11">
      <c r="A25" s="14"/>
      <c r="B25" s="14"/>
      <c r="C25" s="14"/>
      <c r="D25" s="14" t="s">
        <v>72</v>
      </c>
      <c r="E25" s="14" t="s">
        <v>29</v>
      </c>
      <c r="F25" s="16">
        <v>200</v>
      </c>
      <c r="G25" s="16"/>
      <c r="H25" s="16"/>
      <c r="I25" s="16">
        <v>25</v>
      </c>
      <c r="J25" s="27">
        <f t="shared" si="0"/>
        <v>5000</v>
      </c>
      <c r="K25" s="14" t="s">
        <v>100</v>
      </c>
    </row>
    <row r="26" customFormat="1" ht="24" customHeight="1" spans="1:11">
      <c r="A26" s="14"/>
      <c r="B26" s="14"/>
      <c r="C26" s="14"/>
      <c r="D26" s="14" t="s">
        <v>74</v>
      </c>
      <c r="E26" s="14" t="s">
        <v>29</v>
      </c>
      <c r="F26" s="16">
        <v>200</v>
      </c>
      <c r="G26" s="16"/>
      <c r="H26" s="16"/>
      <c r="I26" s="16">
        <v>25</v>
      </c>
      <c r="J26" s="27">
        <f t="shared" si="0"/>
        <v>5000</v>
      </c>
      <c r="K26" s="14"/>
    </row>
    <row r="27" customFormat="1" ht="24" customHeight="1" spans="1:11">
      <c r="A27" s="14"/>
      <c r="B27" s="14"/>
      <c r="C27" s="14"/>
      <c r="D27" s="14" t="s">
        <v>75</v>
      </c>
      <c r="E27" s="14" t="s">
        <v>29</v>
      </c>
      <c r="F27" s="16">
        <v>500</v>
      </c>
      <c r="G27" s="16"/>
      <c r="H27" s="16"/>
      <c r="I27" s="16">
        <v>30</v>
      </c>
      <c r="J27" s="27">
        <f t="shared" si="0"/>
        <v>15000</v>
      </c>
      <c r="K27" s="14" t="s">
        <v>76</v>
      </c>
    </row>
    <row r="28" customFormat="1" ht="24" customHeight="1" spans="1:11">
      <c r="A28" s="14">
        <v>4</v>
      </c>
      <c r="B28" s="14" t="s">
        <v>77</v>
      </c>
      <c r="C28" s="14" t="s">
        <v>57</v>
      </c>
      <c r="D28" s="14"/>
      <c r="E28" s="14" t="s">
        <v>29</v>
      </c>
      <c r="F28" s="16">
        <v>1000</v>
      </c>
      <c r="G28" s="16"/>
      <c r="H28" s="16"/>
      <c r="I28" s="16">
        <v>5</v>
      </c>
      <c r="J28" s="27">
        <f t="shared" si="0"/>
        <v>5000</v>
      </c>
      <c r="K28" s="14"/>
    </row>
    <row r="29" customFormat="1" ht="24" customHeight="1" spans="1:11">
      <c r="A29" s="14"/>
      <c r="B29" s="14"/>
      <c r="C29" s="14" t="s">
        <v>78</v>
      </c>
      <c r="D29" s="14"/>
      <c r="E29" s="14" t="s">
        <v>29</v>
      </c>
      <c r="F29" s="16">
        <v>1000</v>
      </c>
      <c r="G29" s="16"/>
      <c r="H29" s="16"/>
      <c r="I29" s="16">
        <v>5</v>
      </c>
      <c r="J29" s="27">
        <f t="shared" si="0"/>
        <v>5000</v>
      </c>
      <c r="K29" s="14"/>
    </row>
    <row r="30" s="41" customFormat="1" ht="144" spans="1:11">
      <c r="A30" s="46">
        <v>5</v>
      </c>
      <c r="B30" s="11" t="s">
        <v>101</v>
      </c>
      <c r="C30" s="47" t="s">
        <v>80</v>
      </c>
      <c r="D30" s="48"/>
      <c r="E30" s="46" t="s">
        <v>34</v>
      </c>
      <c r="F30" s="15">
        <v>1</v>
      </c>
      <c r="G30" s="15"/>
      <c r="H30" s="15"/>
      <c r="I30" s="15">
        <v>340000</v>
      </c>
      <c r="J30" s="15">
        <f>F30*I30</f>
        <v>340000</v>
      </c>
      <c r="K30" s="11" t="s">
        <v>132</v>
      </c>
    </row>
    <row r="31" ht="204" spans="1:11">
      <c r="A31" s="17">
        <v>6</v>
      </c>
      <c r="B31" s="66" t="s">
        <v>79</v>
      </c>
      <c r="C31" s="17" t="s">
        <v>82</v>
      </c>
      <c r="D31" s="17"/>
      <c r="E31" s="14" t="s">
        <v>34</v>
      </c>
      <c r="F31" s="16">
        <v>1</v>
      </c>
      <c r="G31" s="16"/>
      <c r="H31" s="16"/>
      <c r="I31" s="16">
        <v>80000</v>
      </c>
      <c r="J31" s="27">
        <f>F31*I31</f>
        <v>80000</v>
      </c>
      <c r="K31" s="14" t="s">
        <v>83</v>
      </c>
    </row>
    <row r="32" s="3" customFormat="1" ht="72" spans="1:11">
      <c r="A32" s="11">
        <v>7</v>
      </c>
      <c r="B32" s="67" t="s">
        <v>79</v>
      </c>
      <c r="C32" s="11" t="s">
        <v>120</v>
      </c>
      <c r="D32" s="11"/>
      <c r="E32" s="11" t="s">
        <v>34</v>
      </c>
      <c r="F32" s="12">
        <v>1</v>
      </c>
      <c r="G32" s="12"/>
      <c r="H32" s="12"/>
      <c r="I32" s="12">
        <v>12000</v>
      </c>
      <c r="J32" s="27">
        <f>F32*I32</f>
        <v>12000</v>
      </c>
      <c r="K32" s="11" t="s">
        <v>133</v>
      </c>
    </row>
    <row r="33" customFormat="1" ht="36" spans="1:11">
      <c r="A33" s="17">
        <v>8</v>
      </c>
      <c r="B33" s="17" t="s">
        <v>84</v>
      </c>
      <c r="C33" s="17"/>
      <c r="D33" s="17"/>
      <c r="E33" s="14" t="s">
        <v>85</v>
      </c>
      <c r="F33" s="16">
        <v>2</v>
      </c>
      <c r="G33" s="16"/>
      <c r="H33" s="16"/>
      <c r="I33" s="12">
        <v>48000</v>
      </c>
      <c r="J33" s="27">
        <f>I33*F33</f>
        <v>96000</v>
      </c>
      <c r="K33" s="14" t="s">
        <v>86</v>
      </c>
    </row>
    <row r="34" customFormat="1" ht="24" customHeight="1" spans="1:11">
      <c r="A34" s="40" t="s">
        <v>87</v>
      </c>
      <c r="B34" s="40"/>
      <c r="C34" s="40"/>
      <c r="D34" s="40"/>
      <c r="E34" s="14" t="s">
        <v>88</v>
      </c>
      <c r="F34" s="16"/>
      <c r="G34" s="16"/>
      <c r="H34" s="16"/>
      <c r="I34" s="16"/>
      <c r="J34" s="27">
        <f>SUM(J4:J33)</f>
        <v>3015192.2236</v>
      </c>
      <c r="K34" s="14"/>
    </row>
    <row r="35" s="2" customFormat="1" ht="50" customHeight="1" spans="1:11">
      <c r="A35" s="18" t="s">
        <v>89</v>
      </c>
      <c r="B35" s="18"/>
      <c r="C35" s="18"/>
      <c r="D35" s="18"/>
      <c r="E35" s="18"/>
      <c r="F35" s="19"/>
      <c r="G35" s="19"/>
      <c r="H35" s="19"/>
      <c r="I35" s="19"/>
      <c r="J35" s="19"/>
      <c r="K35" s="18"/>
    </row>
    <row r="36" s="2" customFormat="1" ht="210" customHeight="1" spans="1:11">
      <c r="A36" s="20" t="s">
        <v>90</v>
      </c>
      <c r="B36" s="20"/>
      <c r="C36" s="20"/>
      <c r="D36" s="20"/>
      <c r="E36" s="20"/>
      <c r="F36" s="20"/>
      <c r="G36" s="20"/>
      <c r="H36" s="20"/>
      <c r="I36" s="20"/>
      <c r="J36" s="20"/>
      <c r="K36" s="20"/>
    </row>
    <row r="37" s="2" customFormat="1" ht="51" customHeight="1" spans="1:11">
      <c r="A37" s="20" t="s">
        <v>104</v>
      </c>
      <c r="B37" s="20"/>
      <c r="C37" s="20"/>
      <c r="D37" s="20"/>
      <c r="E37" s="20"/>
      <c r="F37" s="20"/>
      <c r="G37" s="20"/>
      <c r="H37" s="20"/>
      <c r="I37" s="20"/>
      <c r="J37" s="20"/>
      <c r="K37" s="20"/>
    </row>
    <row r="38" s="29" customFormat="1" ht="59" customHeight="1" spans="1:11">
      <c r="A38" s="21" t="s">
        <v>105</v>
      </c>
      <c r="B38" s="21"/>
      <c r="C38" s="21"/>
      <c r="D38" s="21"/>
      <c r="E38" s="21"/>
      <c r="F38" s="22"/>
      <c r="G38" s="22"/>
      <c r="H38" s="22"/>
      <c r="I38" s="22"/>
      <c r="J38" s="22"/>
      <c r="K38" s="21"/>
    </row>
    <row r="39" s="4" customFormat="1" ht="51.75" customHeight="1" spans="1:11">
      <c r="A39" s="23" t="s">
        <v>93</v>
      </c>
      <c r="B39" s="23"/>
      <c r="C39" s="23"/>
      <c r="D39" s="23"/>
      <c r="E39" s="23"/>
      <c r="F39" s="24"/>
      <c r="G39" s="24"/>
      <c r="H39" s="24"/>
      <c r="I39" s="24"/>
      <c r="J39" s="24"/>
      <c r="K39" s="23"/>
    </row>
    <row r="40" ht="66" customHeight="1" spans="1:11">
      <c r="A40" s="25" t="s">
        <v>94</v>
      </c>
      <c r="B40" s="25"/>
      <c r="C40" s="25"/>
      <c r="D40" s="25"/>
      <c r="E40" s="25"/>
      <c r="F40" s="26"/>
      <c r="G40" s="26"/>
      <c r="H40" s="26"/>
      <c r="I40" s="26"/>
      <c r="J40" s="26"/>
      <c r="K40" s="25"/>
    </row>
    <row r="42" spans="1:11">
      <c r="A42" s="29"/>
      <c r="B42" s="29"/>
      <c r="C42" s="29"/>
      <c r="D42" s="29"/>
      <c r="E42" s="29"/>
      <c r="F42" s="1"/>
      <c r="G42" s="1"/>
      <c r="H42" s="1"/>
      <c r="I42" s="1"/>
      <c r="J42" s="29"/>
      <c r="K42" s="29"/>
    </row>
    <row r="43" spans="1:11">
      <c r="A43" s="29"/>
      <c r="B43" s="29"/>
      <c r="C43" s="29"/>
      <c r="D43" s="29"/>
      <c r="E43" s="29"/>
      <c r="F43" s="1"/>
      <c r="G43" s="1"/>
      <c r="H43" s="1"/>
      <c r="I43" s="1"/>
      <c r="J43" s="29"/>
      <c r="K43" s="29"/>
    </row>
  </sheetData>
  <mergeCells count="34">
    <mergeCell ref="A1:K1"/>
    <mergeCell ref="A2:K2"/>
    <mergeCell ref="B3:D3"/>
    <mergeCell ref="C4:D4"/>
    <mergeCell ref="C5:D5"/>
    <mergeCell ref="C6:D6"/>
    <mergeCell ref="C28:D28"/>
    <mergeCell ref="C29:D29"/>
    <mergeCell ref="C30:D30"/>
    <mergeCell ref="C31:D31"/>
    <mergeCell ref="C32:D32"/>
    <mergeCell ref="B33:D33"/>
    <mergeCell ref="A34:D34"/>
    <mergeCell ref="A35:K35"/>
    <mergeCell ref="A36:K36"/>
    <mergeCell ref="A37:K37"/>
    <mergeCell ref="A38:K38"/>
    <mergeCell ref="A39:K39"/>
    <mergeCell ref="A40:K40"/>
    <mergeCell ref="A4:A6"/>
    <mergeCell ref="A7:A16"/>
    <mergeCell ref="A17:A27"/>
    <mergeCell ref="A28:A29"/>
    <mergeCell ref="B4:B6"/>
    <mergeCell ref="B7:B16"/>
    <mergeCell ref="B17:B27"/>
    <mergeCell ref="B28:B29"/>
    <mergeCell ref="C7:C12"/>
    <mergeCell ref="C13:C16"/>
    <mergeCell ref="C17:C20"/>
    <mergeCell ref="C21:C27"/>
    <mergeCell ref="K17:K19"/>
    <mergeCell ref="K23:K24"/>
    <mergeCell ref="K25:K26"/>
  </mergeCells>
  <pageMargins left="0.7" right="0.7" top="0.75" bottom="0.75" header="0.3" footer="0.3"/>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1"/>
  <sheetViews>
    <sheetView topLeftCell="A37" workbookViewId="0">
      <selection activeCell="A37" sqref="A37:K37"/>
    </sheetView>
  </sheetViews>
  <sheetFormatPr defaultColWidth="9" defaultRowHeight="14.25"/>
  <cols>
    <col min="1" max="3" width="5.00833333333333" style="59" customWidth="1"/>
    <col min="4" max="4" width="20.6333333333333" style="59" customWidth="1"/>
    <col min="5" max="5" width="6.00833333333333" style="59" customWidth="1"/>
    <col min="6" max="8" width="9.63333333333333" style="60" customWidth="1"/>
    <col min="9" max="9" width="12.8833333333333" style="60" customWidth="1"/>
    <col min="10" max="10" width="12.8833333333333" style="61" customWidth="1"/>
    <col min="11" max="11" width="22.1333333333333" style="59" customWidth="1"/>
    <col min="12" max="12" width="10.3833333333333" customWidth="1"/>
    <col min="14" max="14" width="12.6333333333333" customWidth="1"/>
  </cols>
  <sheetData>
    <row r="1" s="59" customFormat="1" ht="35" customHeight="1" spans="1:11">
      <c r="A1" s="62" t="s">
        <v>134</v>
      </c>
      <c r="B1" s="62"/>
      <c r="C1" s="62"/>
      <c r="D1" s="62"/>
      <c r="E1" s="62"/>
      <c r="F1" s="63"/>
      <c r="G1" s="63"/>
      <c r="H1" s="63"/>
      <c r="I1" s="63"/>
      <c r="J1" s="63"/>
      <c r="K1" s="63"/>
    </row>
    <row r="2" s="59" customFormat="1" ht="35" customHeight="1" spans="1:11">
      <c r="A2" s="64" t="s">
        <v>135</v>
      </c>
      <c r="B2" s="64"/>
      <c r="C2" s="64"/>
      <c r="D2" s="64"/>
      <c r="E2" s="64"/>
      <c r="F2" s="65"/>
      <c r="G2" s="65"/>
      <c r="H2" s="65"/>
      <c r="I2" s="65"/>
      <c r="J2" s="65"/>
      <c r="K2" s="65"/>
    </row>
    <row r="3" s="59" customFormat="1" ht="24" customHeight="1" spans="1:11">
      <c r="A3" s="14" t="s">
        <v>1</v>
      </c>
      <c r="B3" s="14" t="s">
        <v>20</v>
      </c>
      <c r="C3" s="14"/>
      <c r="D3" s="14"/>
      <c r="E3" s="14" t="s">
        <v>21</v>
      </c>
      <c r="F3" s="16" t="s">
        <v>22</v>
      </c>
      <c r="G3" s="16" t="s">
        <v>23</v>
      </c>
      <c r="H3" s="16" t="s">
        <v>24</v>
      </c>
      <c r="I3" s="16" t="s">
        <v>25</v>
      </c>
      <c r="J3" s="49" t="s">
        <v>26</v>
      </c>
      <c r="K3" s="14" t="s">
        <v>4</v>
      </c>
    </row>
    <row r="4" s="59" customFormat="1" ht="161" customHeight="1" spans="1:15">
      <c r="A4" s="14">
        <v>1</v>
      </c>
      <c r="B4" s="14" t="s">
        <v>27</v>
      </c>
      <c r="C4" s="14" t="s">
        <v>28</v>
      </c>
      <c r="D4" s="14"/>
      <c r="E4" s="14" t="s">
        <v>29</v>
      </c>
      <c r="F4" s="16">
        <f>152040.79+32375.5+6803+46167.4+3000+1312.5+11432.4+14031+5128.5+480+446+11936</f>
        <v>285153.09</v>
      </c>
      <c r="G4" s="16"/>
      <c r="H4" s="16"/>
      <c r="I4" s="16">
        <v>6.87</v>
      </c>
      <c r="J4" s="27">
        <f>I4*F4</f>
        <v>1959001.7283</v>
      </c>
      <c r="K4" s="14" t="s">
        <v>136</v>
      </c>
      <c r="O4" s="28"/>
    </row>
    <row r="5" s="59" customFormat="1" ht="55" customHeight="1" spans="1:11">
      <c r="A5" s="14"/>
      <c r="B5" s="14"/>
      <c r="C5" s="14" t="s">
        <v>31</v>
      </c>
      <c r="D5" s="14"/>
      <c r="E5" s="14" t="s">
        <v>29</v>
      </c>
      <c r="F5" s="16">
        <v>285</v>
      </c>
      <c r="G5" s="16"/>
      <c r="H5" s="16"/>
      <c r="I5" s="16">
        <v>5.56</v>
      </c>
      <c r="J5" s="27">
        <f>I5*F5</f>
        <v>1584.6</v>
      </c>
      <c r="K5" s="14" t="s">
        <v>137</v>
      </c>
    </row>
    <row r="6" customFormat="1" ht="48" spans="1:11">
      <c r="A6" s="14"/>
      <c r="B6" s="14"/>
      <c r="C6" s="14" t="s">
        <v>33</v>
      </c>
      <c r="D6" s="14"/>
      <c r="E6" s="14" t="s">
        <v>34</v>
      </c>
      <c r="F6" s="16">
        <v>1</v>
      </c>
      <c r="G6" s="16"/>
      <c r="H6" s="16"/>
      <c r="I6" s="16">
        <f>F4*I4*5%</f>
        <v>97950.086415</v>
      </c>
      <c r="J6" s="27">
        <f>(J4+J5)*5%</f>
        <v>98029.316415</v>
      </c>
      <c r="K6" s="17" t="s">
        <v>35</v>
      </c>
    </row>
    <row r="7" s="59" customFormat="1" ht="24" customHeight="1" spans="1:11">
      <c r="A7" s="37">
        <v>2</v>
      </c>
      <c r="B7" s="37" t="s">
        <v>36</v>
      </c>
      <c r="C7" s="14" t="s">
        <v>37</v>
      </c>
      <c r="D7" s="14" t="s">
        <v>38</v>
      </c>
      <c r="E7" s="14" t="s">
        <v>39</v>
      </c>
      <c r="F7" s="16">
        <v>100</v>
      </c>
      <c r="G7" s="16"/>
      <c r="H7" s="16"/>
      <c r="I7" s="12">
        <v>100</v>
      </c>
      <c r="J7" s="27">
        <f t="shared" ref="J7:J29" si="0">I7*F7</f>
        <v>10000</v>
      </c>
      <c r="K7" s="14" t="s">
        <v>40</v>
      </c>
    </row>
    <row r="8" s="59" customFormat="1" ht="24" customHeight="1" spans="1:11">
      <c r="A8" s="38"/>
      <c r="B8" s="38"/>
      <c r="C8" s="14"/>
      <c r="D8" s="14" t="s">
        <v>41</v>
      </c>
      <c r="E8" s="14" t="s">
        <v>39</v>
      </c>
      <c r="F8" s="16">
        <v>300</v>
      </c>
      <c r="G8" s="16"/>
      <c r="H8" s="16"/>
      <c r="I8" s="12">
        <v>170</v>
      </c>
      <c r="J8" s="27">
        <f t="shared" si="0"/>
        <v>51000</v>
      </c>
      <c r="K8" s="14" t="s">
        <v>42</v>
      </c>
    </row>
    <row r="9" s="59" customFormat="1" ht="24" customHeight="1" spans="1:11">
      <c r="A9" s="38"/>
      <c r="B9" s="38"/>
      <c r="C9" s="14"/>
      <c r="D9" s="14" t="s">
        <v>43</v>
      </c>
      <c r="E9" s="14" t="s">
        <v>39</v>
      </c>
      <c r="F9" s="16">
        <v>100</v>
      </c>
      <c r="G9" s="16"/>
      <c r="H9" s="16"/>
      <c r="I9" s="12">
        <v>280</v>
      </c>
      <c r="J9" s="27">
        <f t="shared" si="0"/>
        <v>28000</v>
      </c>
      <c r="K9" s="14" t="s">
        <v>44</v>
      </c>
    </row>
    <row r="10" s="59" customFormat="1" ht="24" customHeight="1" spans="1:11">
      <c r="A10" s="38"/>
      <c r="B10" s="38"/>
      <c r="C10" s="14"/>
      <c r="D10" s="14" t="s">
        <v>45</v>
      </c>
      <c r="E10" s="14" t="s">
        <v>39</v>
      </c>
      <c r="F10" s="16">
        <v>40</v>
      </c>
      <c r="G10" s="16"/>
      <c r="H10" s="16"/>
      <c r="I10" s="12">
        <v>420</v>
      </c>
      <c r="J10" s="27">
        <f t="shared" si="0"/>
        <v>16800</v>
      </c>
      <c r="K10" s="14" t="s">
        <v>46</v>
      </c>
    </row>
    <row r="11" s="59" customFormat="1" ht="24" customHeight="1" spans="1:11">
      <c r="A11" s="38"/>
      <c r="B11" s="38"/>
      <c r="C11" s="14"/>
      <c r="D11" s="14" t="s">
        <v>47</v>
      </c>
      <c r="E11" s="14" t="s">
        <v>39</v>
      </c>
      <c r="F11" s="16">
        <v>20</v>
      </c>
      <c r="G11" s="16"/>
      <c r="H11" s="16"/>
      <c r="I11" s="12">
        <v>520</v>
      </c>
      <c r="J11" s="27">
        <f t="shared" si="0"/>
        <v>10400</v>
      </c>
      <c r="K11" s="14" t="s">
        <v>48</v>
      </c>
    </row>
    <row r="12" s="59" customFormat="1" ht="24" customHeight="1" spans="1:11">
      <c r="A12" s="38"/>
      <c r="B12" s="38"/>
      <c r="C12" s="14"/>
      <c r="D12" s="14" t="s">
        <v>49</v>
      </c>
      <c r="E12" s="14" t="s">
        <v>39</v>
      </c>
      <c r="F12" s="16">
        <v>10</v>
      </c>
      <c r="G12" s="16"/>
      <c r="H12" s="16"/>
      <c r="I12" s="12">
        <v>630</v>
      </c>
      <c r="J12" s="27">
        <f t="shared" si="0"/>
        <v>6300</v>
      </c>
      <c r="K12" s="14" t="s">
        <v>50</v>
      </c>
    </row>
    <row r="13" s="59" customFormat="1" ht="24" customHeight="1" spans="1:11">
      <c r="A13" s="38"/>
      <c r="B13" s="38"/>
      <c r="C13" s="14" t="s">
        <v>51</v>
      </c>
      <c r="D13" s="14" t="s">
        <v>52</v>
      </c>
      <c r="E13" s="14" t="s">
        <v>39</v>
      </c>
      <c r="F13" s="16">
        <v>100</v>
      </c>
      <c r="G13" s="16"/>
      <c r="H13" s="16"/>
      <c r="I13" s="12">
        <v>60</v>
      </c>
      <c r="J13" s="27">
        <f t="shared" si="0"/>
        <v>6000</v>
      </c>
      <c r="K13" s="14" t="s">
        <v>40</v>
      </c>
    </row>
    <row r="14" s="59" customFormat="1" ht="24" customHeight="1" spans="1:11">
      <c r="A14" s="38"/>
      <c r="B14" s="38"/>
      <c r="C14" s="14"/>
      <c r="D14" s="14" t="s">
        <v>53</v>
      </c>
      <c r="E14" s="14" t="s">
        <v>39</v>
      </c>
      <c r="F14" s="16">
        <v>100</v>
      </c>
      <c r="G14" s="16"/>
      <c r="H14" s="16"/>
      <c r="I14" s="12">
        <v>120</v>
      </c>
      <c r="J14" s="27">
        <f t="shared" si="0"/>
        <v>12000</v>
      </c>
      <c r="K14" s="14" t="s">
        <v>42</v>
      </c>
    </row>
    <row r="15" s="59" customFormat="1" ht="24" customHeight="1" spans="1:11">
      <c r="A15" s="38"/>
      <c r="B15" s="38"/>
      <c r="C15" s="14"/>
      <c r="D15" s="14" t="s">
        <v>54</v>
      </c>
      <c r="E15" s="14" t="s">
        <v>39</v>
      </c>
      <c r="F15" s="16">
        <v>50</v>
      </c>
      <c r="G15" s="16"/>
      <c r="H15" s="16"/>
      <c r="I15" s="12">
        <v>200</v>
      </c>
      <c r="J15" s="27">
        <f t="shared" si="0"/>
        <v>10000</v>
      </c>
      <c r="K15" s="14" t="s">
        <v>44</v>
      </c>
    </row>
    <row r="16" s="59" customFormat="1" ht="24" customHeight="1" spans="1:11">
      <c r="A16" s="39"/>
      <c r="B16" s="39"/>
      <c r="C16" s="14"/>
      <c r="D16" s="14" t="s">
        <v>55</v>
      </c>
      <c r="E16" s="14" t="s">
        <v>39</v>
      </c>
      <c r="F16" s="16">
        <v>20</v>
      </c>
      <c r="G16" s="16"/>
      <c r="H16" s="16"/>
      <c r="I16" s="12">
        <v>240</v>
      </c>
      <c r="J16" s="27">
        <f t="shared" si="0"/>
        <v>4800</v>
      </c>
      <c r="K16" s="14" t="s">
        <v>46</v>
      </c>
    </row>
    <row r="17" s="59" customFormat="1" ht="24" customHeight="1" spans="1:11">
      <c r="A17" s="37">
        <v>3</v>
      </c>
      <c r="B17" s="37" t="s">
        <v>56</v>
      </c>
      <c r="C17" s="14" t="s">
        <v>57</v>
      </c>
      <c r="D17" s="14" t="s">
        <v>58</v>
      </c>
      <c r="E17" s="14" t="s">
        <v>29</v>
      </c>
      <c r="F17" s="16">
        <v>500</v>
      </c>
      <c r="G17" s="16"/>
      <c r="H17" s="16"/>
      <c r="I17" s="16">
        <v>75</v>
      </c>
      <c r="J17" s="27">
        <f t="shared" si="0"/>
        <v>37500</v>
      </c>
      <c r="K17" s="14" t="s">
        <v>59</v>
      </c>
    </row>
    <row r="18" s="59" customFormat="1" ht="24" customHeight="1" spans="1:11">
      <c r="A18" s="38"/>
      <c r="B18" s="38"/>
      <c r="C18" s="14"/>
      <c r="D18" s="14" t="s">
        <v>60</v>
      </c>
      <c r="E18" s="14" t="s">
        <v>29</v>
      </c>
      <c r="F18" s="16">
        <v>300</v>
      </c>
      <c r="G18" s="16"/>
      <c r="H18" s="16"/>
      <c r="I18" s="16">
        <v>70</v>
      </c>
      <c r="J18" s="27">
        <f t="shared" si="0"/>
        <v>21000</v>
      </c>
      <c r="K18" s="14"/>
    </row>
    <row r="19" s="59" customFormat="1" ht="24" customHeight="1" spans="1:11">
      <c r="A19" s="38"/>
      <c r="B19" s="38"/>
      <c r="C19" s="14"/>
      <c r="D19" s="14" t="s">
        <v>61</v>
      </c>
      <c r="E19" s="14" t="s">
        <v>29</v>
      </c>
      <c r="F19" s="16">
        <v>300</v>
      </c>
      <c r="G19" s="16"/>
      <c r="H19" s="16"/>
      <c r="I19" s="16">
        <v>70</v>
      </c>
      <c r="J19" s="27">
        <f t="shared" si="0"/>
        <v>21000</v>
      </c>
      <c r="K19" s="14"/>
    </row>
    <row r="20" s="59" customFormat="1" ht="24" customHeight="1" spans="1:11">
      <c r="A20" s="38"/>
      <c r="B20" s="38"/>
      <c r="C20" s="14"/>
      <c r="D20" s="14" t="s">
        <v>62</v>
      </c>
      <c r="E20" s="14" t="s">
        <v>29</v>
      </c>
      <c r="F20" s="16">
        <v>300</v>
      </c>
      <c r="G20" s="16"/>
      <c r="H20" s="16"/>
      <c r="I20" s="16">
        <v>48</v>
      </c>
      <c r="J20" s="27">
        <f t="shared" si="0"/>
        <v>14400</v>
      </c>
      <c r="K20" s="14" t="s">
        <v>63</v>
      </c>
    </row>
    <row r="21" s="59" customFormat="1" ht="24" customHeight="1" spans="1:11">
      <c r="A21" s="38"/>
      <c r="B21" s="38"/>
      <c r="C21" s="14" t="s">
        <v>64</v>
      </c>
      <c r="D21" s="14" t="s">
        <v>65</v>
      </c>
      <c r="E21" s="14" t="s">
        <v>29</v>
      </c>
      <c r="F21" s="16">
        <v>1000</v>
      </c>
      <c r="G21" s="16"/>
      <c r="H21" s="16"/>
      <c r="I21" s="16">
        <v>35</v>
      </c>
      <c r="J21" s="27">
        <f t="shared" si="0"/>
        <v>35000</v>
      </c>
      <c r="K21" s="11" t="s">
        <v>66</v>
      </c>
    </row>
    <row r="22" s="59" customFormat="1" ht="24" customHeight="1" spans="1:11">
      <c r="A22" s="38"/>
      <c r="B22" s="38"/>
      <c r="C22" s="14"/>
      <c r="D22" s="14" t="s">
        <v>67</v>
      </c>
      <c r="E22" s="14" t="s">
        <v>29</v>
      </c>
      <c r="F22" s="16">
        <v>500</v>
      </c>
      <c r="G22" s="16"/>
      <c r="H22" s="16"/>
      <c r="I22" s="16">
        <v>30</v>
      </c>
      <c r="J22" s="27">
        <f t="shared" si="0"/>
        <v>15000</v>
      </c>
      <c r="K22" s="11" t="s">
        <v>68</v>
      </c>
    </row>
    <row r="23" s="59" customFormat="1" ht="24" customHeight="1" spans="1:11">
      <c r="A23" s="38"/>
      <c r="B23" s="38"/>
      <c r="C23" s="14"/>
      <c r="D23" s="14" t="s">
        <v>69</v>
      </c>
      <c r="E23" s="14" t="s">
        <v>29</v>
      </c>
      <c r="F23" s="16">
        <v>200</v>
      </c>
      <c r="G23" s="16"/>
      <c r="H23" s="16"/>
      <c r="I23" s="16">
        <v>75</v>
      </c>
      <c r="J23" s="27">
        <f t="shared" si="0"/>
        <v>15000</v>
      </c>
      <c r="K23" s="14" t="s">
        <v>70</v>
      </c>
    </row>
    <row r="24" s="59" customFormat="1" ht="24" customHeight="1" spans="1:11">
      <c r="A24" s="38"/>
      <c r="B24" s="38"/>
      <c r="C24" s="14"/>
      <c r="D24" s="14" t="s">
        <v>71</v>
      </c>
      <c r="E24" s="14" t="s">
        <v>29</v>
      </c>
      <c r="F24" s="16">
        <v>200</v>
      </c>
      <c r="G24" s="16"/>
      <c r="H24" s="16"/>
      <c r="I24" s="16">
        <v>75</v>
      </c>
      <c r="J24" s="27">
        <f t="shared" si="0"/>
        <v>15000</v>
      </c>
      <c r="K24" s="14"/>
    </row>
    <row r="25" s="59" customFormat="1" ht="24" customHeight="1" spans="1:11">
      <c r="A25" s="38"/>
      <c r="B25" s="38"/>
      <c r="C25" s="14"/>
      <c r="D25" s="14" t="s">
        <v>72</v>
      </c>
      <c r="E25" s="14" t="s">
        <v>29</v>
      </c>
      <c r="F25" s="16">
        <v>200</v>
      </c>
      <c r="G25" s="16"/>
      <c r="H25" s="16"/>
      <c r="I25" s="16">
        <v>25</v>
      </c>
      <c r="J25" s="27">
        <f t="shared" si="0"/>
        <v>5000</v>
      </c>
      <c r="K25" s="14" t="s">
        <v>100</v>
      </c>
    </row>
    <row r="26" s="59" customFormat="1" ht="24" customHeight="1" spans="1:11">
      <c r="A26" s="38"/>
      <c r="B26" s="38"/>
      <c r="C26" s="14"/>
      <c r="D26" s="14" t="s">
        <v>74</v>
      </c>
      <c r="E26" s="14" t="s">
        <v>29</v>
      </c>
      <c r="F26" s="16">
        <v>200</v>
      </c>
      <c r="G26" s="16"/>
      <c r="H26" s="16"/>
      <c r="I26" s="16">
        <v>25</v>
      </c>
      <c r="J26" s="27">
        <f t="shared" si="0"/>
        <v>5000</v>
      </c>
      <c r="K26" s="14"/>
    </row>
    <row r="27" s="59" customFormat="1" ht="24" customHeight="1" spans="1:11">
      <c r="A27" s="39"/>
      <c r="B27" s="39"/>
      <c r="C27" s="14"/>
      <c r="D27" s="14" t="s">
        <v>75</v>
      </c>
      <c r="E27" s="14" t="s">
        <v>29</v>
      </c>
      <c r="F27" s="16">
        <v>500</v>
      </c>
      <c r="G27" s="16"/>
      <c r="H27" s="16"/>
      <c r="I27" s="16">
        <v>30</v>
      </c>
      <c r="J27" s="27">
        <f t="shared" si="0"/>
        <v>15000</v>
      </c>
      <c r="K27" s="14" t="s">
        <v>76</v>
      </c>
    </row>
    <row r="28" s="59" customFormat="1" ht="24" customHeight="1" spans="1:11">
      <c r="A28" s="37">
        <v>4</v>
      </c>
      <c r="B28" s="37" t="s">
        <v>77</v>
      </c>
      <c r="C28" s="14" t="s">
        <v>57</v>
      </c>
      <c r="D28" s="14"/>
      <c r="E28" s="14" t="s">
        <v>29</v>
      </c>
      <c r="F28" s="16">
        <v>1000</v>
      </c>
      <c r="G28" s="16"/>
      <c r="H28" s="16"/>
      <c r="I28" s="16">
        <v>5</v>
      </c>
      <c r="J28" s="27">
        <f t="shared" si="0"/>
        <v>5000</v>
      </c>
      <c r="K28" s="14"/>
    </row>
    <row r="29" s="59" customFormat="1" ht="24" customHeight="1" spans="1:11">
      <c r="A29" s="39"/>
      <c r="B29" s="39"/>
      <c r="C29" s="14" t="s">
        <v>78</v>
      </c>
      <c r="D29" s="14"/>
      <c r="E29" s="14" t="s">
        <v>29</v>
      </c>
      <c r="F29" s="16">
        <v>1000</v>
      </c>
      <c r="G29" s="16"/>
      <c r="H29" s="16"/>
      <c r="I29" s="16">
        <v>5</v>
      </c>
      <c r="J29" s="27">
        <f t="shared" si="0"/>
        <v>5000</v>
      </c>
      <c r="K29" s="14"/>
    </row>
    <row r="30" s="41" customFormat="1" ht="132" spans="1:11">
      <c r="A30" s="46">
        <v>5</v>
      </c>
      <c r="B30" s="11" t="s">
        <v>101</v>
      </c>
      <c r="C30" s="47" t="s">
        <v>80</v>
      </c>
      <c r="D30" s="48"/>
      <c r="E30" s="46" t="s">
        <v>34</v>
      </c>
      <c r="F30" s="15">
        <v>1</v>
      </c>
      <c r="G30" s="15"/>
      <c r="H30" s="15"/>
      <c r="I30" s="15">
        <v>390000</v>
      </c>
      <c r="J30" s="15">
        <f>F30*I30</f>
        <v>390000</v>
      </c>
      <c r="K30" s="11" t="s">
        <v>138</v>
      </c>
    </row>
    <row r="31" s="59" customFormat="1" ht="192" spans="1:11">
      <c r="A31" s="14">
        <v>6</v>
      </c>
      <c r="B31" s="14" t="s">
        <v>79</v>
      </c>
      <c r="C31" s="17" t="s">
        <v>82</v>
      </c>
      <c r="D31" s="17"/>
      <c r="E31" s="14" t="s">
        <v>34</v>
      </c>
      <c r="F31" s="16">
        <v>1</v>
      </c>
      <c r="G31" s="16"/>
      <c r="H31" s="16"/>
      <c r="I31" s="16">
        <v>100000</v>
      </c>
      <c r="J31" s="27">
        <f>F31*I31</f>
        <v>100000</v>
      </c>
      <c r="K31" s="14" t="s">
        <v>83</v>
      </c>
    </row>
    <row r="32" s="59" customFormat="1" ht="24" customHeight="1" spans="1:11">
      <c r="A32" s="14">
        <v>7</v>
      </c>
      <c r="B32" s="14" t="s">
        <v>84</v>
      </c>
      <c r="C32" s="14"/>
      <c r="D32" s="14"/>
      <c r="E32" s="14" t="s">
        <v>85</v>
      </c>
      <c r="F32" s="16">
        <v>2</v>
      </c>
      <c r="G32" s="16"/>
      <c r="H32" s="16"/>
      <c r="I32" s="12">
        <v>48000</v>
      </c>
      <c r="J32" s="27">
        <f>I32*F32</f>
        <v>96000</v>
      </c>
      <c r="K32" s="14" t="s">
        <v>86</v>
      </c>
    </row>
    <row r="33" s="59" customFormat="1" ht="24" customHeight="1" spans="1:11">
      <c r="A33" s="40" t="s">
        <v>87</v>
      </c>
      <c r="B33" s="40"/>
      <c r="C33" s="40"/>
      <c r="D33" s="40"/>
      <c r="E33" s="14" t="s">
        <v>88</v>
      </c>
      <c r="F33" s="16"/>
      <c r="G33" s="16"/>
      <c r="H33" s="16"/>
      <c r="I33" s="16"/>
      <c r="J33" s="27">
        <f>SUM(J4:J32)</f>
        <v>3008815.644715</v>
      </c>
      <c r="K33" s="14"/>
    </row>
    <row r="34" s="2" customFormat="1" ht="45" customHeight="1" spans="1:11">
      <c r="A34" s="18" t="s">
        <v>89</v>
      </c>
      <c r="B34" s="18"/>
      <c r="C34" s="18"/>
      <c r="D34" s="18"/>
      <c r="E34" s="18"/>
      <c r="F34" s="19"/>
      <c r="G34" s="19"/>
      <c r="H34" s="19"/>
      <c r="I34" s="19"/>
      <c r="J34" s="19"/>
      <c r="K34" s="18"/>
    </row>
    <row r="35" s="2" customFormat="1" ht="234" customHeight="1" spans="1:11">
      <c r="A35" s="20" t="s">
        <v>90</v>
      </c>
      <c r="B35" s="20"/>
      <c r="C35" s="20"/>
      <c r="D35" s="20"/>
      <c r="E35" s="20"/>
      <c r="F35" s="20"/>
      <c r="G35" s="20"/>
      <c r="H35" s="20"/>
      <c r="I35" s="20"/>
      <c r="J35" s="20"/>
      <c r="K35" s="20"/>
    </row>
    <row r="36" s="2" customFormat="1" ht="42" customHeight="1" spans="1:11">
      <c r="A36" s="20" t="s">
        <v>113</v>
      </c>
      <c r="B36" s="20"/>
      <c r="C36" s="20"/>
      <c r="D36" s="20"/>
      <c r="E36" s="20"/>
      <c r="F36" s="20"/>
      <c r="G36" s="20"/>
      <c r="H36" s="20"/>
      <c r="I36" s="20"/>
      <c r="J36" s="20"/>
      <c r="K36" s="20"/>
    </row>
    <row r="37" ht="79" customHeight="1" spans="1:11">
      <c r="A37" s="21" t="s">
        <v>92</v>
      </c>
      <c r="B37" s="21"/>
      <c r="C37" s="21"/>
      <c r="D37" s="21"/>
      <c r="E37" s="21"/>
      <c r="F37" s="22"/>
      <c r="G37" s="22"/>
      <c r="H37" s="22"/>
      <c r="I37" s="22"/>
      <c r="J37" s="22"/>
      <c r="K37" s="21"/>
    </row>
    <row r="38" s="4" customFormat="1" ht="51.75" customHeight="1" spans="1:11">
      <c r="A38" s="23" t="s">
        <v>93</v>
      </c>
      <c r="B38" s="23"/>
      <c r="C38" s="23"/>
      <c r="D38" s="23"/>
      <c r="E38" s="23"/>
      <c r="F38" s="24"/>
      <c r="G38" s="24"/>
      <c r="H38" s="24"/>
      <c r="I38" s="24"/>
      <c r="J38" s="24"/>
      <c r="K38" s="23"/>
    </row>
    <row r="39" ht="69" customHeight="1" spans="1:11">
      <c r="A39" s="25" t="s">
        <v>94</v>
      </c>
      <c r="B39" s="25"/>
      <c r="C39" s="25"/>
      <c r="D39" s="25"/>
      <c r="E39" s="25"/>
      <c r="F39" s="26"/>
      <c r="G39" s="26"/>
      <c r="H39" s="26"/>
      <c r="I39" s="26"/>
      <c r="J39" s="26"/>
      <c r="K39" s="25"/>
    </row>
    <row r="41" spans="1:11">
      <c r="A41" s="50"/>
      <c r="B41" s="50"/>
      <c r="C41" s="50"/>
      <c r="D41" s="50"/>
      <c r="E41" s="50"/>
      <c r="F41" s="2"/>
      <c r="G41" s="2"/>
      <c r="H41" s="2"/>
      <c r="I41" s="2"/>
      <c r="J41" s="50"/>
      <c r="K41" s="50"/>
    </row>
  </sheetData>
  <mergeCells count="33">
    <mergeCell ref="A1:K1"/>
    <mergeCell ref="A2:K2"/>
    <mergeCell ref="B3:D3"/>
    <mergeCell ref="C4:D4"/>
    <mergeCell ref="C5:D5"/>
    <mergeCell ref="C6:D6"/>
    <mergeCell ref="C28:D28"/>
    <mergeCell ref="C29:D29"/>
    <mergeCell ref="C30:D30"/>
    <mergeCell ref="C31:D31"/>
    <mergeCell ref="B32:D32"/>
    <mergeCell ref="A33:D33"/>
    <mergeCell ref="A34:K34"/>
    <mergeCell ref="A35:K35"/>
    <mergeCell ref="A36:K36"/>
    <mergeCell ref="A37:K37"/>
    <mergeCell ref="A38:K38"/>
    <mergeCell ref="A39:K39"/>
    <mergeCell ref="A4:A6"/>
    <mergeCell ref="A7:A16"/>
    <mergeCell ref="A17:A27"/>
    <mergeCell ref="A28:A29"/>
    <mergeCell ref="B4:B6"/>
    <mergeCell ref="B7:B16"/>
    <mergeCell ref="B17:B27"/>
    <mergeCell ref="B28:B29"/>
    <mergeCell ref="C7:C12"/>
    <mergeCell ref="C13:C16"/>
    <mergeCell ref="C17:C20"/>
    <mergeCell ref="C21:C27"/>
    <mergeCell ref="K17:K19"/>
    <mergeCell ref="K23:K24"/>
    <mergeCell ref="K25:K26"/>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3"/>
  <sheetViews>
    <sheetView topLeftCell="A34" workbookViewId="0">
      <selection activeCell="A39" sqref="A39:K39"/>
    </sheetView>
  </sheetViews>
  <sheetFormatPr defaultColWidth="9" defaultRowHeight="14.25"/>
  <cols>
    <col min="1" max="1" width="5.00833333333333" style="51" customWidth="1"/>
    <col min="2" max="3" width="5.00833333333333" customWidth="1"/>
    <col min="4" max="4" width="20.6333333333333" customWidth="1"/>
    <col min="5" max="5" width="5.13333333333333" customWidth="1"/>
    <col min="6" max="6" width="12.8833333333333" style="41" customWidth="1"/>
    <col min="7" max="8" width="9.63333333333333" style="41" customWidth="1"/>
    <col min="9" max="10" width="12.6333333333333" style="41" customWidth="1"/>
    <col min="11" max="11" width="20.6333333333333" customWidth="1"/>
    <col min="12" max="12" width="10.3833333333333" customWidth="1"/>
    <col min="14" max="14" width="12.6333333333333" customWidth="1"/>
  </cols>
  <sheetData>
    <row r="1" customFormat="1" ht="35" customHeight="1" spans="1:11">
      <c r="A1" s="32" t="s">
        <v>139</v>
      </c>
      <c r="B1" s="32"/>
      <c r="C1" s="32"/>
      <c r="D1" s="32"/>
      <c r="E1" s="32"/>
      <c r="F1" s="33"/>
      <c r="G1" s="33"/>
      <c r="H1" s="33"/>
      <c r="I1" s="33"/>
      <c r="J1" s="33"/>
      <c r="K1" s="32"/>
    </row>
    <row r="2" customFormat="1" ht="35" customHeight="1" spans="1:11">
      <c r="A2" s="34" t="s">
        <v>140</v>
      </c>
      <c r="B2" s="35"/>
      <c r="C2" s="35"/>
      <c r="D2" s="35"/>
      <c r="E2" s="35"/>
      <c r="F2" s="36"/>
      <c r="G2" s="36"/>
      <c r="H2" s="36"/>
      <c r="I2" s="36"/>
      <c r="J2" s="36"/>
      <c r="K2" s="35"/>
    </row>
    <row r="3" customFormat="1" ht="24" spans="1:11">
      <c r="A3" s="52" t="s">
        <v>1</v>
      </c>
      <c r="B3" s="53" t="s">
        <v>20</v>
      </c>
      <c r="C3" s="42"/>
      <c r="D3" s="42"/>
      <c r="E3" s="42" t="s">
        <v>21</v>
      </c>
      <c r="F3" s="12" t="s">
        <v>22</v>
      </c>
      <c r="G3" s="12" t="s">
        <v>97</v>
      </c>
      <c r="H3" s="12" t="s">
        <v>24</v>
      </c>
      <c r="I3" s="12" t="s">
        <v>25</v>
      </c>
      <c r="J3" s="12" t="s">
        <v>26</v>
      </c>
      <c r="K3" s="42" t="s">
        <v>4</v>
      </c>
    </row>
    <row r="4" customFormat="1" ht="192" spans="1:15">
      <c r="A4" s="54">
        <v>1</v>
      </c>
      <c r="B4" s="48" t="s">
        <v>27</v>
      </c>
      <c r="C4" s="40" t="s">
        <v>28</v>
      </c>
      <c r="D4" s="40"/>
      <c r="E4" s="40" t="s">
        <v>29</v>
      </c>
      <c r="F4" s="12">
        <f>71009.41+49489.21+13793.5+49216.41+14747.9+10000+17331.62+10324.47+3298.5+11528+1209.5</f>
        <v>251948.52</v>
      </c>
      <c r="G4" s="12"/>
      <c r="H4" s="12"/>
      <c r="I4" s="12">
        <v>7.3</v>
      </c>
      <c r="J4" s="12">
        <f>I4*F4</f>
        <v>1839224.196</v>
      </c>
      <c r="K4" s="42" t="s">
        <v>141</v>
      </c>
      <c r="O4" s="28"/>
    </row>
    <row r="5" customFormat="1" ht="86" customHeight="1" spans="1:11">
      <c r="A5" s="54"/>
      <c r="B5" s="48"/>
      <c r="C5" s="42" t="s">
        <v>31</v>
      </c>
      <c r="D5" s="40"/>
      <c r="E5" s="40" t="s">
        <v>29</v>
      </c>
      <c r="F5" s="12">
        <f>1226.88+11228.42+1017.5+4017.75+3002.76+1015</f>
        <v>21508.31</v>
      </c>
      <c r="G5" s="12"/>
      <c r="H5" s="12"/>
      <c r="I5" s="12">
        <v>5.99</v>
      </c>
      <c r="J5" s="12">
        <f>I5*F5</f>
        <v>128834.7769</v>
      </c>
      <c r="K5" s="42" t="s">
        <v>142</v>
      </c>
    </row>
    <row r="6" customFormat="1" ht="60" spans="1:11">
      <c r="A6" s="54"/>
      <c r="B6" s="48"/>
      <c r="C6" s="14" t="s">
        <v>33</v>
      </c>
      <c r="D6" s="14"/>
      <c r="E6" s="14" t="s">
        <v>34</v>
      </c>
      <c r="F6" s="16">
        <v>1</v>
      </c>
      <c r="G6" s="16"/>
      <c r="H6" s="16"/>
      <c r="I6" s="16">
        <f>(J4+J5)*5%</f>
        <v>98402.948645</v>
      </c>
      <c r="J6" s="16">
        <f>(J4+J5)*5%</f>
        <v>98402.948645</v>
      </c>
      <c r="K6" s="17" t="s">
        <v>35</v>
      </c>
    </row>
    <row r="7" customFormat="1" ht="126" spans="1:11">
      <c r="A7" s="54">
        <v>1</v>
      </c>
      <c r="B7" s="48" t="s">
        <v>27</v>
      </c>
      <c r="C7" s="40" t="s">
        <v>143</v>
      </c>
      <c r="D7" s="40"/>
      <c r="E7" s="40" t="s">
        <v>39</v>
      </c>
      <c r="F7" s="15">
        <v>8</v>
      </c>
      <c r="G7" s="15"/>
      <c r="H7" s="15"/>
      <c r="I7" s="15">
        <v>3000</v>
      </c>
      <c r="J7" s="15">
        <f t="shared" ref="J7:J30" si="0">I7*F7</f>
        <v>24000</v>
      </c>
      <c r="K7" s="42" t="s">
        <v>144</v>
      </c>
    </row>
    <row r="8" customFormat="1" ht="24" customHeight="1" spans="1:11">
      <c r="A8" s="43">
        <v>2</v>
      </c>
      <c r="B8" s="43" t="s">
        <v>36</v>
      </c>
      <c r="C8" s="42" t="s">
        <v>37</v>
      </c>
      <c r="D8" s="42" t="s">
        <v>38</v>
      </c>
      <c r="E8" s="42" t="s">
        <v>39</v>
      </c>
      <c r="F8" s="12">
        <v>100</v>
      </c>
      <c r="G8" s="12"/>
      <c r="H8" s="12"/>
      <c r="I8" s="12">
        <v>100</v>
      </c>
      <c r="J8" s="12">
        <f t="shared" si="0"/>
        <v>10000</v>
      </c>
      <c r="K8" s="42" t="s">
        <v>40</v>
      </c>
    </row>
    <row r="9" customFormat="1" ht="24" customHeight="1" spans="1:11">
      <c r="A9" s="44"/>
      <c r="B9" s="44"/>
      <c r="C9" s="42"/>
      <c r="D9" s="42" t="s">
        <v>41</v>
      </c>
      <c r="E9" s="42" t="s">
        <v>39</v>
      </c>
      <c r="F9" s="12">
        <v>300</v>
      </c>
      <c r="G9" s="12"/>
      <c r="H9" s="12"/>
      <c r="I9" s="12">
        <v>170</v>
      </c>
      <c r="J9" s="12">
        <f t="shared" si="0"/>
        <v>51000</v>
      </c>
      <c r="K9" s="42" t="s">
        <v>42</v>
      </c>
    </row>
    <row r="10" customFormat="1" ht="24" customHeight="1" spans="1:11">
      <c r="A10" s="44"/>
      <c r="B10" s="44"/>
      <c r="C10" s="42"/>
      <c r="D10" s="42" t="s">
        <v>43</v>
      </c>
      <c r="E10" s="42" t="s">
        <v>39</v>
      </c>
      <c r="F10" s="12">
        <v>100</v>
      </c>
      <c r="G10" s="12"/>
      <c r="H10" s="12"/>
      <c r="I10" s="12">
        <v>280</v>
      </c>
      <c r="J10" s="12">
        <f t="shared" si="0"/>
        <v>28000</v>
      </c>
      <c r="K10" s="42" t="s">
        <v>44</v>
      </c>
    </row>
    <row r="11" customFormat="1" ht="24" customHeight="1" spans="1:11">
      <c r="A11" s="44"/>
      <c r="B11" s="44"/>
      <c r="C11" s="42"/>
      <c r="D11" s="42" t="s">
        <v>45</v>
      </c>
      <c r="E11" s="42" t="s">
        <v>39</v>
      </c>
      <c r="F11" s="12">
        <v>40</v>
      </c>
      <c r="G11" s="12"/>
      <c r="H11" s="12"/>
      <c r="I11" s="12">
        <v>420</v>
      </c>
      <c r="J11" s="12">
        <f t="shared" si="0"/>
        <v>16800</v>
      </c>
      <c r="K11" s="42" t="s">
        <v>46</v>
      </c>
    </row>
    <row r="12" customFormat="1" ht="24" customHeight="1" spans="1:11">
      <c r="A12" s="44"/>
      <c r="B12" s="44"/>
      <c r="C12" s="42"/>
      <c r="D12" s="42" t="s">
        <v>47</v>
      </c>
      <c r="E12" s="42" t="s">
        <v>39</v>
      </c>
      <c r="F12" s="12">
        <v>20</v>
      </c>
      <c r="G12" s="12"/>
      <c r="H12" s="12"/>
      <c r="I12" s="12">
        <v>520</v>
      </c>
      <c r="J12" s="12">
        <f t="shared" si="0"/>
        <v>10400</v>
      </c>
      <c r="K12" s="42" t="s">
        <v>48</v>
      </c>
    </row>
    <row r="13" customFormat="1" ht="24" customHeight="1" spans="1:11">
      <c r="A13" s="44"/>
      <c r="B13" s="44"/>
      <c r="C13" s="42"/>
      <c r="D13" s="42" t="s">
        <v>49</v>
      </c>
      <c r="E13" s="42" t="s">
        <v>39</v>
      </c>
      <c r="F13" s="12">
        <v>10</v>
      </c>
      <c r="G13" s="12"/>
      <c r="H13" s="12"/>
      <c r="I13" s="12">
        <v>630</v>
      </c>
      <c r="J13" s="12">
        <f t="shared" si="0"/>
        <v>6300</v>
      </c>
      <c r="K13" s="42" t="s">
        <v>50</v>
      </c>
    </row>
    <row r="14" customFormat="1" ht="24" customHeight="1" spans="1:11">
      <c r="A14" s="44"/>
      <c r="B14" s="44"/>
      <c r="C14" s="42" t="s">
        <v>51</v>
      </c>
      <c r="D14" s="42" t="s">
        <v>52</v>
      </c>
      <c r="E14" s="42" t="s">
        <v>39</v>
      </c>
      <c r="F14" s="12">
        <v>100</v>
      </c>
      <c r="G14" s="12"/>
      <c r="H14" s="12"/>
      <c r="I14" s="12">
        <v>60</v>
      </c>
      <c r="J14" s="12">
        <f t="shared" si="0"/>
        <v>6000</v>
      </c>
      <c r="K14" s="42" t="s">
        <v>40</v>
      </c>
    </row>
    <row r="15" customFormat="1" ht="24" customHeight="1" spans="1:11">
      <c r="A15" s="44"/>
      <c r="B15" s="44"/>
      <c r="C15" s="42"/>
      <c r="D15" s="42" t="s">
        <v>53</v>
      </c>
      <c r="E15" s="42" t="s">
        <v>39</v>
      </c>
      <c r="F15" s="12">
        <v>100</v>
      </c>
      <c r="G15" s="12"/>
      <c r="H15" s="12"/>
      <c r="I15" s="12">
        <v>120</v>
      </c>
      <c r="J15" s="12">
        <f t="shared" si="0"/>
        <v>12000</v>
      </c>
      <c r="K15" s="42" t="s">
        <v>42</v>
      </c>
    </row>
    <row r="16" customFormat="1" ht="24" customHeight="1" spans="1:11">
      <c r="A16" s="44"/>
      <c r="B16" s="44"/>
      <c r="C16" s="42"/>
      <c r="D16" s="42" t="s">
        <v>54</v>
      </c>
      <c r="E16" s="42" t="s">
        <v>39</v>
      </c>
      <c r="F16" s="12">
        <v>50</v>
      </c>
      <c r="G16" s="12"/>
      <c r="H16" s="12"/>
      <c r="I16" s="12">
        <v>200</v>
      </c>
      <c r="J16" s="12">
        <f t="shared" si="0"/>
        <v>10000</v>
      </c>
      <c r="K16" s="42" t="s">
        <v>44</v>
      </c>
    </row>
    <row r="17" customFormat="1" ht="24" customHeight="1" spans="1:11">
      <c r="A17" s="45"/>
      <c r="B17" s="45"/>
      <c r="C17" s="42"/>
      <c r="D17" s="42" t="s">
        <v>55</v>
      </c>
      <c r="E17" s="42" t="s">
        <v>39</v>
      </c>
      <c r="F17" s="12">
        <v>20</v>
      </c>
      <c r="G17" s="12"/>
      <c r="H17" s="12"/>
      <c r="I17" s="12">
        <v>240</v>
      </c>
      <c r="J17" s="12">
        <f t="shared" si="0"/>
        <v>4800</v>
      </c>
      <c r="K17" s="42" t="s">
        <v>46</v>
      </c>
    </row>
    <row r="18" customFormat="1" ht="24" customHeight="1" spans="1:11">
      <c r="A18" s="43">
        <v>3</v>
      </c>
      <c r="B18" s="43" t="s">
        <v>56</v>
      </c>
      <c r="C18" s="42" t="s">
        <v>57</v>
      </c>
      <c r="D18" s="42" t="s">
        <v>58</v>
      </c>
      <c r="E18" s="42" t="s">
        <v>29</v>
      </c>
      <c r="F18" s="12">
        <v>500</v>
      </c>
      <c r="G18" s="12"/>
      <c r="H18" s="12"/>
      <c r="I18" s="12">
        <v>75</v>
      </c>
      <c r="J18" s="12">
        <f t="shared" si="0"/>
        <v>37500</v>
      </c>
      <c r="K18" s="42" t="s">
        <v>59</v>
      </c>
    </row>
    <row r="19" customFormat="1" ht="24" customHeight="1" spans="1:11">
      <c r="A19" s="44"/>
      <c r="B19" s="44"/>
      <c r="C19" s="42"/>
      <c r="D19" s="42" t="s">
        <v>60</v>
      </c>
      <c r="E19" s="42" t="s">
        <v>29</v>
      </c>
      <c r="F19" s="12">
        <v>300</v>
      </c>
      <c r="G19" s="12"/>
      <c r="H19" s="12"/>
      <c r="I19" s="12">
        <v>70</v>
      </c>
      <c r="J19" s="12">
        <f t="shared" si="0"/>
        <v>21000</v>
      </c>
      <c r="K19" s="42"/>
    </row>
    <row r="20" customFormat="1" ht="24" customHeight="1" spans="1:11">
      <c r="A20" s="44"/>
      <c r="B20" s="44"/>
      <c r="C20" s="42"/>
      <c r="D20" s="42" t="s">
        <v>61</v>
      </c>
      <c r="E20" s="42" t="s">
        <v>29</v>
      </c>
      <c r="F20" s="12">
        <v>300</v>
      </c>
      <c r="G20" s="12"/>
      <c r="H20" s="12"/>
      <c r="I20" s="12">
        <v>70</v>
      </c>
      <c r="J20" s="12">
        <f t="shared" si="0"/>
        <v>21000</v>
      </c>
      <c r="K20" s="42"/>
    </row>
    <row r="21" customFormat="1" ht="24" customHeight="1" spans="1:11">
      <c r="A21" s="44"/>
      <c r="B21" s="44"/>
      <c r="C21" s="42"/>
      <c r="D21" s="42" t="s">
        <v>62</v>
      </c>
      <c r="E21" s="42" t="s">
        <v>29</v>
      </c>
      <c r="F21" s="12">
        <v>300</v>
      </c>
      <c r="G21" s="12"/>
      <c r="H21" s="12"/>
      <c r="I21" s="12">
        <v>48</v>
      </c>
      <c r="J21" s="12">
        <f t="shared" si="0"/>
        <v>14400</v>
      </c>
      <c r="K21" s="42" t="s">
        <v>63</v>
      </c>
    </row>
    <row r="22" customFormat="1" ht="24" customHeight="1" spans="1:11">
      <c r="A22" s="44"/>
      <c r="B22" s="44"/>
      <c r="C22" s="42" t="s">
        <v>64</v>
      </c>
      <c r="D22" s="42" t="s">
        <v>65</v>
      </c>
      <c r="E22" s="42" t="s">
        <v>29</v>
      </c>
      <c r="F22" s="12">
        <v>1000</v>
      </c>
      <c r="G22" s="12"/>
      <c r="H22" s="12"/>
      <c r="I22" s="12">
        <v>35</v>
      </c>
      <c r="J22" s="12">
        <f t="shared" si="0"/>
        <v>35000</v>
      </c>
      <c r="K22" s="11" t="s">
        <v>66</v>
      </c>
    </row>
    <row r="23" customFormat="1" ht="24" customHeight="1" spans="1:11">
      <c r="A23" s="44"/>
      <c r="B23" s="44"/>
      <c r="C23" s="42"/>
      <c r="D23" s="42" t="s">
        <v>67</v>
      </c>
      <c r="E23" s="42" t="s">
        <v>29</v>
      </c>
      <c r="F23" s="12">
        <v>500</v>
      </c>
      <c r="G23" s="12"/>
      <c r="H23" s="12"/>
      <c r="I23" s="12">
        <v>30</v>
      </c>
      <c r="J23" s="12">
        <f t="shared" si="0"/>
        <v>15000</v>
      </c>
      <c r="K23" s="11" t="s">
        <v>68</v>
      </c>
    </row>
    <row r="24" customFormat="1" ht="24" customHeight="1" spans="1:11">
      <c r="A24" s="44"/>
      <c r="B24" s="44"/>
      <c r="C24" s="42"/>
      <c r="D24" s="42" t="s">
        <v>69</v>
      </c>
      <c r="E24" s="42" t="s">
        <v>29</v>
      </c>
      <c r="F24" s="12">
        <v>200</v>
      </c>
      <c r="G24" s="12"/>
      <c r="H24" s="12"/>
      <c r="I24" s="12">
        <v>75</v>
      </c>
      <c r="J24" s="12">
        <f t="shared" si="0"/>
        <v>15000</v>
      </c>
      <c r="K24" s="42" t="s">
        <v>70</v>
      </c>
    </row>
    <row r="25" customFormat="1" ht="24" customHeight="1" spans="1:11">
      <c r="A25" s="44"/>
      <c r="B25" s="44"/>
      <c r="C25" s="42"/>
      <c r="D25" s="42" t="s">
        <v>71</v>
      </c>
      <c r="E25" s="42" t="s">
        <v>29</v>
      </c>
      <c r="F25" s="12">
        <v>200</v>
      </c>
      <c r="G25" s="12"/>
      <c r="H25" s="12"/>
      <c r="I25" s="12">
        <v>75</v>
      </c>
      <c r="J25" s="12">
        <f t="shared" si="0"/>
        <v>15000</v>
      </c>
      <c r="K25" s="42"/>
    </row>
    <row r="26" customFormat="1" ht="24" customHeight="1" spans="1:11">
      <c r="A26" s="44"/>
      <c r="B26" s="44"/>
      <c r="C26" s="42"/>
      <c r="D26" s="42" t="s">
        <v>72</v>
      </c>
      <c r="E26" s="42" t="s">
        <v>29</v>
      </c>
      <c r="F26" s="12">
        <v>200</v>
      </c>
      <c r="G26" s="12"/>
      <c r="H26" s="12"/>
      <c r="I26" s="12">
        <v>25</v>
      </c>
      <c r="J26" s="12">
        <f t="shared" si="0"/>
        <v>5000</v>
      </c>
      <c r="K26" s="42" t="s">
        <v>100</v>
      </c>
    </row>
    <row r="27" customFormat="1" ht="24" customHeight="1" spans="1:11">
      <c r="A27" s="44"/>
      <c r="B27" s="44"/>
      <c r="C27" s="42"/>
      <c r="D27" s="42" t="s">
        <v>74</v>
      </c>
      <c r="E27" s="42" t="s">
        <v>29</v>
      </c>
      <c r="F27" s="12">
        <v>200</v>
      </c>
      <c r="G27" s="12"/>
      <c r="H27" s="12"/>
      <c r="I27" s="12">
        <v>25</v>
      </c>
      <c r="J27" s="12">
        <f t="shared" si="0"/>
        <v>5000</v>
      </c>
      <c r="K27" s="42"/>
    </row>
    <row r="28" customFormat="1" ht="24" customHeight="1" spans="1:11">
      <c r="A28" s="45"/>
      <c r="B28" s="45"/>
      <c r="C28" s="42"/>
      <c r="D28" s="42" t="s">
        <v>75</v>
      </c>
      <c r="E28" s="42" t="s">
        <v>29</v>
      </c>
      <c r="F28" s="12">
        <v>500</v>
      </c>
      <c r="G28" s="12"/>
      <c r="H28" s="12"/>
      <c r="I28" s="12">
        <v>30</v>
      </c>
      <c r="J28" s="12">
        <f t="shared" si="0"/>
        <v>15000</v>
      </c>
      <c r="K28" s="42" t="s">
        <v>76</v>
      </c>
    </row>
    <row r="29" customFormat="1" ht="24" customHeight="1" spans="1:11">
      <c r="A29" s="52">
        <v>4</v>
      </c>
      <c r="B29" s="53" t="s">
        <v>77</v>
      </c>
      <c r="C29" s="42" t="s">
        <v>57</v>
      </c>
      <c r="D29" s="42"/>
      <c r="E29" s="42" t="s">
        <v>29</v>
      </c>
      <c r="F29" s="12">
        <v>1000</v>
      </c>
      <c r="G29" s="12"/>
      <c r="H29" s="12"/>
      <c r="I29" s="12">
        <v>5</v>
      </c>
      <c r="J29" s="12">
        <f t="shared" si="0"/>
        <v>5000</v>
      </c>
      <c r="K29" s="42"/>
    </row>
    <row r="30" customFormat="1" ht="24" customHeight="1" spans="1:11">
      <c r="A30" s="52"/>
      <c r="B30" s="53"/>
      <c r="C30" s="42" t="s">
        <v>78</v>
      </c>
      <c r="D30" s="42"/>
      <c r="E30" s="42" t="s">
        <v>29</v>
      </c>
      <c r="F30" s="12">
        <v>1000</v>
      </c>
      <c r="G30" s="12"/>
      <c r="H30" s="12"/>
      <c r="I30" s="12">
        <v>5</v>
      </c>
      <c r="J30" s="12">
        <f t="shared" si="0"/>
        <v>5000</v>
      </c>
      <c r="K30" s="42"/>
    </row>
    <row r="31" s="41" customFormat="1" ht="144" spans="1:11">
      <c r="A31" s="54">
        <v>5</v>
      </c>
      <c r="B31" s="55" t="s">
        <v>101</v>
      </c>
      <c r="C31" s="47" t="s">
        <v>80</v>
      </c>
      <c r="D31" s="48"/>
      <c r="E31" s="46" t="s">
        <v>34</v>
      </c>
      <c r="F31" s="15">
        <v>1</v>
      </c>
      <c r="G31" s="15"/>
      <c r="H31" s="15"/>
      <c r="I31" s="15">
        <v>240000</v>
      </c>
      <c r="J31" s="15">
        <f>F31*I31</f>
        <v>240000</v>
      </c>
      <c r="K31" s="11" t="s">
        <v>145</v>
      </c>
    </row>
    <row r="32" ht="204" spans="1:11">
      <c r="A32" s="54">
        <v>6</v>
      </c>
      <c r="B32" s="55" t="s">
        <v>101</v>
      </c>
      <c r="C32" s="17" t="s">
        <v>82</v>
      </c>
      <c r="D32" s="17"/>
      <c r="E32" s="14" t="s">
        <v>34</v>
      </c>
      <c r="F32" s="16">
        <v>1</v>
      </c>
      <c r="G32" s="16"/>
      <c r="H32" s="16"/>
      <c r="I32" s="16">
        <v>150000</v>
      </c>
      <c r="J32" s="16">
        <f>F32*I32</f>
        <v>150000</v>
      </c>
      <c r="K32" s="14" t="s">
        <v>83</v>
      </c>
    </row>
    <row r="33" s="3" customFormat="1" ht="60" spans="1:11">
      <c r="A33" s="54">
        <v>7</v>
      </c>
      <c r="B33" s="55" t="s">
        <v>101</v>
      </c>
      <c r="C33" s="46" t="s">
        <v>120</v>
      </c>
      <c r="D33" s="46"/>
      <c r="E33" s="11" t="s">
        <v>34</v>
      </c>
      <c r="F33" s="12">
        <v>1</v>
      </c>
      <c r="G33" s="12"/>
      <c r="H33" s="12"/>
      <c r="I33" s="12">
        <v>12000</v>
      </c>
      <c r="J33" s="16">
        <f>F33*I33</f>
        <v>12000</v>
      </c>
      <c r="K33" s="11" t="s">
        <v>146</v>
      </c>
    </row>
    <row r="34" customFormat="1" ht="36" spans="1:11">
      <c r="A34" s="56">
        <v>6</v>
      </c>
      <c r="B34" s="57" t="s">
        <v>84</v>
      </c>
      <c r="C34" s="58"/>
      <c r="D34" s="58"/>
      <c r="E34" s="42" t="s">
        <v>85</v>
      </c>
      <c r="F34" s="12">
        <v>2</v>
      </c>
      <c r="G34" s="12"/>
      <c r="H34" s="12"/>
      <c r="I34" s="12">
        <v>48000</v>
      </c>
      <c r="J34" s="12">
        <f>I34*F34</f>
        <v>96000</v>
      </c>
      <c r="K34" s="42" t="s">
        <v>86</v>
      </c>
    </row>
    <row r="35" customFormat="1" ht="24" customHeight="1" spans="1:11">
      <c r="A35" s="52" t="s">
        <v>87</v>
      </c>
      <c r="B35" s="52"/>
      <c r="C35" s="52"/>
      <c r="D35" s="52"/>
      <c r="E35" s="53" t="s">
        <v>88</v>
      </c>
      <c r="F35" s="12"/>
      <c r="G35" s="12"/>
      <c r="H35" s="12"/>
      <c r="I35" s="12"/>
      <c r="J35" s="12">
        <f>SUM(J4:J34)</f>
        <v>2952661.921545</v>
      </c>
      <c r="K35" s="42"/>
    </row>
    <row r="36" s="2" customFormat="1" ht="48" customHeight="1" spans="1:11">
      <c r="A36" s="18" t="s">
        <v>89</v>
      </c>
      <c r="B36" s="18"/>
      <c r="C36" s="18"/>
      <c r="D36" s="18"/>
      <c r="E36" s="18"/>
      <c r="F36" s="19"/>
      <c r="G36" s="19"/>
      <c r="H36" s="19"/>
      <c r="I36" s="19"/>
      <c r="J36" s="19"/>
      <c r="K36" s="18"/>
    </row>
    <row r="37" s="2" customFormat="1" ht="200.25" customHeight="1" spans="1:11">
      <c r="A37" s="20" t="s">
        <v>90</v>
      </c>
      <c r="B37" s="20"/>
      <c r="C37" s="20"/>
      <c r="D37" s="20"/>
      <c r="E37" s="20"/>
      <c r="F37" s="20"/>
      <c r="G37" s="20"/>
      <c r="H37" s="20"/>
      <c r="I37" s="20"/>
      <c r="J37" s="20"/>
      <c r="K37" s="20"/>
    </row>
    <row r="38" s="2" customFormat="1" ht="46" customHeight="1" spans="1:11">
      <c r="A38" s="20" t="s">
        <v>104</v>
      </c>
      <c r="B38" s="20"/>
      <c r="C38" s="20"/>
      <c r="D38" s="20"/>
      <c r="E38" s="20"/>
      <c r="F38" s="20"/>
      <c r="G38" s="20"/>
      <c r="H38" s="20"/>
      <c r="I38" s="20"/>
      <c r="J38" s="20"/>
      <c r="K38" s="20"/>
    </row>
    <row r="39" s="1" customFormat="1" ht="52" customHeight="1" spans="1:11">
      <c r="A39" s="21" t="s">
        <v>105</v>
      </c>
      <c r="B39" s="21"/>
      <c r="C39" s="21"/>
      <c r="D39" s="21"/>
      <c r="E39" s="21"/>
      <c r="F39" s="22"/>
      <c r="G39" s="22"/>
      <c r="H39" s="22"/>
      <c r="I39" s="22"/>
      <c r="J39" s="22"/>
      <c r="K39" s="21"/>
    </row>
    <row r="40" s="4" customFormat="1" ht="51.75" customHeight="1" spans="1:11">
      <c r="A40" s="23" t="s">
        <v>93</v>
      </c>
      <c r="B40" s="23"/>
      <c r="C40" s="23"/>
      <c r="D40" s="23"/>
      <c r="E40" s="23"/>
      <c r="F40" s="24"/>
      <c r="G40" s="24"/>
      <c r="H40" s="24"/>
      <c r="I40" s="24"/>
      <c r="J40" s="24"/>
      <c r="K40" s="23"/>
    </row>
    <row r="41" ht="73" customHeight="1" spans="1:11">
      <c r="A41" s="25" t="s">
        <v>94</v>
      </c>
      <c r="B41" s="25"/>
      <c r="C41" s="25"/>
      <c r="D41" s="25"/>
      <c r="E41" s="25"/>
      <c r="F41" s="26"/>
      <c r="G41" s="26"/>
      <c r="H41" s="26"/>
      <c r="I41" s="26"/>
      <c r="J41" s="26"/>
      <c r="K41" s="25"/>
    </row>
    <row r="43" spans="1:11">
      <c r="A43" s="1"/>
      <c r="B43" s="1"/>
      <c r="C43" s="1"/>
      <c r="D43" s="1"/>
      <c r="E43" s="1"/>
      <c r="F43" s="1"/>
      <c r="G43" s="1"/>
      <c r="H43" s="1"/>
      <c r="I43" s="1"/>
      <c r="J43" s="1"/>
      <c r="K43" s="1"/>
    </row>
  </sheetData>
  <mergeCells count="35">
    <mergeCell ref="A1:K1"/>
    <mergeCell ref="A2:K2"/>
    <mergeCell ref="B3:D3"/>
    <mergeCell ref="C4:D4"/>
    <mergeCell ref="C5:D5"/>
    <mergeCell ref="C6:D6"/>
    <mergeCell ref="C7:D7"/>
    <mergeCell ref="C29:D29"/>
    <mergeCell ref="C30:D30"/>
    <mergeCell ref="C31:D31"/>
    <mergeCell ref="C32:D32"/>
    <mergeCell ref="C33:D33"/>
    <mergeCell ref="B34:D34"/>
    <mergeCell ref="A35:D35"/>
    <mergeCell ref="A36:K36"/>
    <mergeCell ref="A37:K37"/>
    <mergeCell ref="A38:K38"/>
    <mergeCell ref="A39:K39"/>
    <mergeCell ref="A40:K40"/>
    <mergeCell ref="A41:K41"/>
    <mergeCell ref="A4:A6"/>
    <mergeCell ref="A8:A17"/>
    <mergeCell ref="A18:A28"/>
    <mergeCell ref="A29:A30"/>
    <mergeCell ref="B4:B6"/>
    <mergeCell ref="B8:B17"/>
    <mergeCell ref="B18:B28"/>
    <mergeCell ref="B29:B30"/>
    <mergeCell ref="C8:C13"/>
    <mergeCell ref="C14:C17"/>
    <mergeCell ref="C18:C21"/>
    <mergeCell ref="C22:C28"/>
    <mergeCell ref="K18:K20"/>
    <mergeCell ref="K24:K25"/>
    <mergeCell ref="K26:K27"/>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Polaris Office Sheet</Application>
  <HeadingPairs>
    <vt:vector size="2" baseType="variant">
      <vt:variant>
        <vt:lpstr>工作表</vt:lpstr>
      </vt:variant>
      <vt:variant>
        <vt:i4>13</vt:i4>
      </vt:variant>
    </vt:vector>
  </HeadingPairs>
  <TitlesOfParts>
    <vt:vector size="13" baseType="lpstr">
      <vt:lpstr>汇总表</vt:lpstr>
      <vt:lpstr>一标段</vt:lpstr>
      <vt:lpstr>二标段</vt:lpstr>
      <vt:lpstr>三标段</vt:lpstr>
      <vt:lpstr>四标段</vt:lpstr>
      <vt:lpstr>五标段</vt:lpstr>
      <vt:lpstr>六标段</vt:lpstr>
      <vt:lpstr>七标段</vt:lpstr>
      <vt:lpstr>八标段</vt:lpstr>
      <vt:lpstr>九标段</vt:lpstr>
      <vt:lpstr>十标段</vt:lpstr>
      <vt:lpstr>十一标段</vt:lpstr>
      <vt:lpstr>十二标段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我习惯，做唯一</cp:lastModifiedBy>
  <cp:revision>3</cp:revision>
  <dcterms:created xsi:type="dcterms:W3CDTF">2021-02-03T04:58:00Z</dcterms:created>
  <dcterms:modified xsi:type="dcterms:W3CDTF">2021-02-03T11:31:25Z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